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2C598E12-752E-40F7-97C9-BC58E5654B9A}" xr6:coauthVersionLast="47" xr6:coauthVersionMax="47" xr10:uidLastSave="{00000000-0000-0000-0000-000000000000}"/>
  <bookViews>
    <workbookView xWindow="-120" yWindow="-120" windowWidth="29040" windowHeight="15840" xr2:uid="{D0007A94-825D-4D2C-80AE-41F94EDC227B}"/>
  </bookViews>
  <sheets>
    <sheet name="AnalysisR0" sheetId="1" r:id="rId1"/>
    <sheet name="ProgramR0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5" l="1"/>
  <c r="E22" i="5"/>
  <c r="E33" i="5"/>
  <c r="E47" i="5"/>
  <c r="E53" i="5"/>
  <c r="E62" i="5"/>
  <c r="E76" i="5"/>
  <c r="E89" i="5"/>
  <c r="E103" i="5"/>
  <c r="E114" i="5"/>
  <c r="E131" i="5"/>
  <c r="E145" i="5"/>
  <c r="E153" i="5"/>
  <c r="E161" i="5"/>
  <c r="E168" i="5"/>
  <c r="E175" i="5"/>
  <c r="E188" i="5"/>
  <c r="E199" i="5"/>
  <c r="E214" i="5"/>
  <c r="E231" i="5"/>
  <c r="E243" i="5"/>
  <c r="E262" i="5"/>
  <c r="E273" i="5" s="1"/>
  <c r="F269" i="5"/>
  <c r="F270" i="5"/>
  <c r="E271" i="5"/>
  <c r="C6" i="5" l="1"/>
  <c r="C8" i="5"/>
  <c r="D8" i="5" s="1"/>
  <c r="C10" i="5"/>
  <c r="D10" i="5" s="1"/>
  <c r="C12" i="5"/>
  <c r="D12" i="5" s="1"/>
  <c r="C14" i="5"/>
  <c r="D14" i="5" s="1"/>
  <c r="C27" i="5"/>
  <c r="D27" i="5" s="1"/>
  <c r="C29" i="5"/>
  <c r="D29" i="5" s="1"/>
  <c r="C31" i="5"/>
  <c r="D31" i="5" s="1"/>
  <c r="C52" i="5"/>
  <c r="D52" i="5" s="1"/>
  <c r="C67" i="5"/>
  <c r="D67" i="5" s="1"/>
  <c r="C69" i="5"/>
  <c r="D69" i="5" s="1"/>
  <c r="C71" i="5"/>
  <c r="D71" i="5" s="1"/>
  <c r="C73" i="5"/>
  <c r="D73" i="5" s="1"/>
  <c r="C75" i="5"/>
  <c r="D75" i="5" s="1"/>
  <c r="C94" i="5"/>
  <c r="D94" i="5" s="1"/>
  <c r="C96" i="5"/>
  <c r="D96" i="5" s="1"/>
  <c r="C98" i="5"/>
  <c r="D98" i="5" s="1"/>
  <c r="C100" i="5"/>
  <c r="D100" i="5" s="1"/>
  <c r="C102" i="5"/>
  <c r="D102" i="5" s="1"/>
  <c r="C119" i="5"/>
  <c r="D119" i="5" s="1"/>
  <c r="C121" i="5"/>
  <c r="D121" i="5" s="1"/>
  <c r="C123" i="5"/>
  <c r="D123" i="5" s="1"/>
  <c r="C125" i="5"/>
  <c r="D125" i="5" s="1"/>
  <c r="C127" i="5"/>
  <c r="D127" i="5" s="1"/>
  <c r="C129" i="5"/>
  <c r="D129" i="5" s="1"/>
  <c r="C150" i="5"/>
  <c r="D150" i="5" s="1"/>
  <c r="C152" i="5"/>
  <c r="D152" i="5" s="1"/>
  <c r="C165" i="5"/>
  <c r="C167" i="5"/>
  <c r="D167" i="5" s="1"/>
  <c r="C180" i="5"/>
  <c r="D180" i="5" s="1"/>
  <c r="C182" i="5"/>
  <c r="D182" i="5" s="1"/>
  <c r="C184" i="5"/>
  <c r="D184" i="5" s="1"/>
  <c r="C186" i="5"/>
  <c r="D186" i="5" s="1"/>
  <c r="C203" i="5"/>
  <c r="C205" i="5"/>
  <c r="D205" i="5" s="1"/>
  <c r="C207" i="5"/>
  <c r="D207" i="5" s="1"/>
  <c r="C209" i="5"/>
  <c r="D209" i="5" s="1"/>
  <c r="C211" i="5"/>
  <c r="D211" i="5" s="1"/>
  <c r="C213" i="5"/>
  <c r="D213" i="5" s="1"/>
  <c r="C236" i="5"/>
  <c r="D236" i="5" s="1"/>
  <c r="C238" i="5"/>
  <c r="D238" i="5" s="1"/>
  <c r="C19" i="5"/>
  <c r="C21" i="5"/>
  <c r="D21" i="5" s="1"/>
  <c r="C38" i="5"/>
  <c r="D38" i="5" s="1"/>
  <c r="C40" i="5"/>
  <c r="D40" i="5" s="1"/>
  <c r="C42" i="5"/>
  <c r="D42" i="5" s="1"/>
  <c r="C44" i="5"/>
  <c r="D44" i="5" s="1"/>
  <c r="C46" i="5"/>
  <c r="D46" i="5" s="1"/>
  <c r="C57" i="5"/>
  <c r="C59" i="5"/>
  <c r="D59" i="5" s="1"/>
  <c r="C61" i="5"/>
  <c r="D61" i="5" s="1"/>
  <c r="C80" i="5"/>
  <c r="C82" i="5"/>
  <c r="D82" i="5" s="1"/>
  <c r="C84" i="5"/>
  <c r="D84" i="5" s="1"/>
  <c r="C86" i="5"/>
  <c r="D86" i="5" s="1"/>
  <c r="C88" i="5"/>
  <c r="D88" i="5" s="1"/>
  <c r="C107" i="5"/>
  <c r="C109" i="5"/>
  <c r="D109" i="5" s="1"/>
  <c r="C111" i="5"/>
  <c r="D111" i="5" s="1"/>
  <c r="C113" i="5"/>
  <c r="D113" i="5" s="1"/>
  <c r="C136" i="5"/>
  <c r="D136" i="5" s="1"/>
  <c r="C138" i="5"/>
  <c r="D138" i="5" s="1"/>
  <c r="C140" i="5"/>
  <c r="D140" i="5" s="1"/>
  <c r="C142" i="5"/>
  <c r="D142" i="5" s="1"/>
  <c r="C144" i="5"/>
  <c r="D144" i="5" s="1"/>
  <c r="C157" i="5"/>
  <c r="C159" i="5"/>
  <c r="D159" i="5" s="1"/>
  <c r="C172" i="5"/>
  <c r="C174" i="5"/>
  <c r="D174" i="5" s="1"/>
  <c r="C193" i="5"/>
  <c r="D193" i="5" s="1"/>
  <c r="C195" i="5"/>
  <c r="D195" i="5" s="1"/>
  <c r="C197" i="5"/>
  <c r="D197" i="5" s="1"/>
  <c r="C218" i="5"/>
  <c r="C220" i="5"/>
  <c r="D220" i="5" s="1"/>
  <c r="C222" i="5"/>
  <c r="D222" i="5" s="1"/>
  <c r="C224" i="5"/>
  <c r="D224" i="5" s="1"/>
  <c r="C226" i="5"/>
  <c r="D226" i="5" s="1"/>
  <c r="C228" i="5"/>
  <c r="D228" i="5" s="1"/>
  <c r="C230" i="5"/>
  <c r="D230" i="5" s="1"/>
  <c r="C7" i="5"/>
  <c r="D7" i="5" s="1"/>
  <c r="C9" i="5"/>
  <c r="D9" i="5" s="1"/>
  <c r="C11" i="5"/>
  <c r="D11" i="5" s="1"/>
  <c r="C13" i="5"/>
  <c r="D13" i="5" s="1"/>
  <c r="C26" i="5"/>
  <c r="C28" i="5"/>
  <c r="D28" i="5" s="1"/>
  <c r="C30" i="5"/>
  <c r="D30" i="5" s="1"/>
  <c r="C32" i="5"/>
  <c r="D32" i="5" s="1"/>
  <c r="C51" i="5"/>
  <c r="C41" i="5"/>
  <c r="D41" i="5" s="1"/>
  <c r="C60" i="5"/>
  <c r="D60" i="5" s="1"/>
  <c r="C66" i="5"/>
  <c r="C70" i="5"/>
  <c r="D70" i="5" s="1"/>
  <c r="C74" i="5"/>
  <c r="D74" i="5" s="1"/>
  <c r="C83" i="5"/>
  <c r="D83" i="5" s="1"/>
  <c r="C87" i="5"/>
  <c r="D87" i="5" s="1"/>
  <c r="C93" i="5"/>
  <c r="C97" i="5"/>
  <c r="D97" i="5" s="1"/>
  <c r="C101" i="5"/>
  <c r="D101" i="5" s="1"/>
  <c r="C110" i="5"/>
  <c r="D110" i="5" s="1"/>
  <c r="C120" i="5"/>
  <c r="D120" i="5" s="1"/>
  <c r="C124" i="5"/>
  <c r="D124" i="5" s="1"/>
  <c r="C128" i="5"/>
  <c r="D128" i="5" s="1"/>
  <c r="C173" i="5"/>
  <c r="D173" i="5" s="1"/>
  <c r="C179" i="5"/>
  <c r="C183" i="5"/>
  <c r="D183" i="5" s="1"/>
  <c r="C187" i="5"/>
  <c r="D187" i="5" s="1"/>
  <c r="C204" i="5"/>
  <c r="D204" i="5" s="1"/>
  <c r="C208" i="5"/>
  <c r="D208" i="5" s="1"/>
  <c r="C212" i="5"/>
  <c r="D212" i="5" s="1"/>
  <c r="C221" i="5"/>
  <c r="D221" i="5" s="1"/>
  <c r="C225" i="5"/>
  <c r="D225" i="5" s="1"/>
  <c r="C229" i="5"/>
  <c r="D229" i="5" s="1"/>
  <c r="C235" i="5"/>
  <c r="C239" i="5"/>
  <c r="D239" i="5" s="1"/>
  <c r="C248" i="5"/>
  <c r="D248" i="5" s="1"/>
  <c r="C250" i="5"/>
  <c r="D250" i="5" s="1"/>
  <c r="C252" i="5"/>
  <c r="D252" i="5" s="1"/>
  <c r="C254" i="5"/>
  <c r="D254" i="5" s="1"/>
  <c r="C256" i="5"/>
  <c r="D256" i="5" s="1"/>
  <c r="C258" i="5"/>
  <c r="D258" i="5" s="1"/>
  <c r="C260" i="5"/>
  <c r="D260" i="5" s="1"/>
  <c r="C270" i="5"/>
  <c r="D270" i="5" s="1"/>
  <c r="C43" i="5"/>
  <c r="D43" i="5" s="1"/>
  <c r="C135" i="5"/>
  <c r="C139" i="5"/>
  <c r="D139" i="5" s="1"/>
  <c r="C143" i="5"/>
  <c r="D143" i="5" s="1"/>
  <c r="C149" i="5"/>
  <c r="C158" i="5"/>
  <c r="D158" i="5" s="1"/>
  <c r="C194" i="5"/>
  <c r="D194" i="5" s="1"/>
  <c r="C198" i="5"/>
  <c r="D198" i="5" s="1"/>
  <c r="C242" i="5"/>
  <c r="D242" i="5" s="1"/>
  <c r="C267" i="5"/>
  <c r="D267" i="5" s="1"/>
  <c r="C269" i="5"/>
  <c r="D269" i="5" s="1"/>
  <c r="C20" i="5"/>
  <c r="D20" i="5" s="1"/>
  <c r="C37" i="5"/>
  <c r="C45" i="5"/>
  <c r="D45" i="5" s="1"/>
  <c r="C58" i="5"/>
  <c r="D58" i="5" s="1"/>
  <c r="C68" i="5"/>
  <c r="D68" i="5" s="1"/>
  <c r="C72" i="5"/>
  <c r="D72" i="5" s="1"/>
  <c r="C81" i="5"/>
  <c r="D81" i="5" s="1"/>
  <c r="C85" i="5"/>
  <c r="D85" i="5" s="1"/>
  <c r="C95" i="5"/>
  <c r="D95" i="5" s="1"/>
  <c r="C99" i="5"/>
  <c r="D99" i="5" s="1"/>
  <c r="C108" i="5"/>
  <c r="D108" i="5" s="1"/>
  <c r="C112" i="5"/>
  <c r="D112" i="5" s="1"/>
  <c r="C118" i="5"/>
  <c r="C122" i="5"/>
  <c r="D122" i="5" s="1"/>
  <c r="C126" i="5"/>
  <c r="D126" i="5" s="1"/>
  <c r="C130" i="5"/>
  <c r="D130" i="5" s="1"/>
  <c r="C166" i="5"/>
  <c r="D166" i="5" s="1"/>
  <c r="C181" i="5"/>
  <c r="D181" i="5" s="1"/>
  <c r="C185" i="5"/>
  <c r="D185" i="5" s="1"/>
  <c r="C206" i="5"/>
  <c r="D206" i="5" s="1"/>
  <c r="C210" i="5"/>
  <c r="D210" i="5" s="1"/>
  <c r="C219" i="5"/>
  <c r="D219" i="5" s="1"/>
  <c r="C223" i="5"/>
  <c r="D223" i="5" s="1"/>
  <c r="C227" i="5"/>
  <c r="D227" i="5" s="1"/>
  <c r="C237" i="5"/>
  <c r="D237" i="5" s="1"/>
  <c r="C240" i="5"/>
  <c r="D240" i="5" s="1"/>
  <c r="C247" i="5"/>
  <c r="C249" i="5"/>
  <c r="D249" i="5" s="1"/>
  <c r="C251" i="5"/>
  <c r="D251" i="5" s="1"/>
  <c r="C253" i="5"/>
  <c r="D253" i="5" s="1"/>
  <c r="C255" i="5"/>
  <c r="D255" i="5" s="1"/>
  <c r="C257" i="5"/>
  <c r="D257" i="5" s="1"/>
  <c r="C259" i="5"/>
  <c r="D259" i="5" s="1"/>
  <c r="C261" i="5"/>
  <c r="D261" i="5" s="1"/>
  <c r="C39" i="5"/>
  <c r="D39" i="5" s="1"/>
  <c r="C137" i="5"/>
  <c r="D137" i="5" s="1"/>
  <c r="C141" i="5"/>
  <c r="D141" i="5" s="1"/>
  <c r="C151" i="5"/>
  <c r="D151" i="5" s="1"/>
  <c r="C160" i="5"/>
  <c r="D160" i="5" s="1"/>
  <c r="C192" i="5"/>
  <c r="C196" i="5"/>
  <c r="D196" i="5" s="1"/>
  <c r="C241" i="5"/>
  <c r="D241" i="5" s="1"/>
  <c r="C266" i="5"/>
  <c r="C268" i="5"/>
  <c r="D268" i="5" s="1"/>
  <c r="D266" i="5" l="1"/>
  <c r="D271" i="5" s="1"/>
  <c r="C271" i="5"/>
  <c r="C262" i="5"/>
  <c r="D247" i="5"/>
  <c r="D262" i="5" s="1"/>
  <c r="D135" i="5"/>
  <c r="D145" i="5" s="1"/>
  <c r="C145" i="5"/>
  <c r="C188" i="5"/>
  <c r="D179" i="5"/>
  <c r="D188" i="5" s="1"/>
  <c r="D93" i="5"/>
  <c r="D103" i="5" s="1"/>
  <c r="C103" i="5"/>
  <c r="D51" i="5"/>
  <c r="D53" i="5" s="1"/>
  <c r="C53" i="5"/>
  <c r="C33" i="5"/>
  <c r="D26" i="5"/>
  <c r="D33" i="5" s="1"/>
  <c r="C175" i="5"/>
  <c r="D172" i="5"/>
  <c r="D175" i="5" s="1"/>
  <c r="D80" i="5"/>
  <c r="D89" i="5" s="1"/>
  <c r="C89" i="5"/>
  <c r="D165" i="5"/>
  <c r="D168" i="5" s="1"/>
  <c r="C168" i="5"/>
  <c r="D37" i="5"/>
  <c r="D47" i="5" s="1"/>
  <c r="C47" i="5"/>
  <c r="C153" i="5"/>
  <c r="D149" i="5"/>
  <c r="D153" i="5" s="1"/>
  <c r="D66" i="5"/>
  <c r="D76" i="5" s="1"/>
  <c r="C76" i="5"/>
  <c r="C131" i="5"/>
  <c r="D118" i="5"/>
  <c r="D131" i="5" s="1"/>
  <c r="C161" i="5"/>
  <c r="D157" i="5"/>
  <c r="D161" i="5" s="1"/>
  <c r="D19" i="5"/>
  <c r="D22" i="5" s="1"/>
  <c r="C22" i="5"/>
  <c r="D203" i="5"/>
  <c r="D214" i="5" s="1"/>
  <c r="C214" i="5"/>
  <c r="D192" i="5"/>
  <c r="D199" i="5" s="1"/>
  <c r="C199" i="5"/>
  <c r="D235" i="5"/>
  <c r="D243" i="5" s="1"/>
  <c r="C243" i="5"/>
  <c r="D218" i="5"/>
  <c r="D231" i="5" s="1"/>
  <c r="C231" i="5"/>
  <c r="C114" i="5"/>
  <c r="D107" i="5"/>
  <c r="D114" i="5" s="1"/>
  <c r="D57" i="5"/>
  <c r="D62" i="5" s="1"/>
  <c r="C62" i="5"/>
  <c r="D6" i="5"/>
  <c r="D15" i="5" s="1"/>
  <c r="C15" i="5"/>
  <c r="F65" i="1"/>
  <c r="F55" i="1"/>
  <c r="F45" i="1"/>
  <c r="F32" i="1"/>
  <c r="F23" i="1"/>
  <c r="F9" i="1"/>
  <c r="C273" i="5" l="1"/>
  <c r="D273" i="5"/>
  <c r="F67" i="1"/>
  <c r="C44" i="1" s="1"/>
  <c r="D44" i="1" s="1"/>
  <c r="E44" i="1" s="1"/>
  <c r="C60" i="1"/>
  <c r="E60" i="1" s="1"/>
  <c r="C39" i="1"/>
  <c r="D39" i="1" s="1"/>
  <c r="E39" i="1" s="1"/>
  <c r="C61" i="1"/>
  <c r="E61" i="1" s="1"/>
  <c r="C38" i="1"/>
  <c r="D38" i="1" s="1"/>
  <c r="E38" i="1" s="1"/>
  <c r="C15" i="1"/>
  <c r="D15" i="1" s="1"/>
  <c r="E15" i="1" s="1"/>
  <c r="C31" i="1"/>
  <c r="D31" i="1" s="1"/>
  <c r="E31" i="1" s="1"/>
  <c r="C8" i="1"/>
  <c r="E8" i="1" s="1"/>
  <c r="C42" i="1"/>
  <c r="D42" i="1" s="1"/>
  <c r="E42" i="1" s="1"/>
  <c r="C16" i="1"/>
  <c r="D16" i="1" s="1"/>
  <c r="E16" i="1" s="1"/>
  <c r="C43" i="1"/>
  <c r="D43" i="1" s="1"/>
  <c r="E43" i="1" s="1"/>
  <c r="C21" i="1"/>
  <c r="D21" i="1" s="1"/>
  <c r="E21" i="1" s="1"/>
  <c r="C7" i="1" l="1"/>
  <c r="E7" i="1" s="1"/>
  <c r="C50" i="1"/>
  <c r="E50" i="1" s="1"/>
  <c r="C52" i="1"/>
  <c r="E52" i="1" s="1"/>
  <c r="C54" i="1"/>
  <c r="E54" i="1" s="1"/>
  <c r="C6" i="1"/>
  <c r="C20" i="1"/>
  <c r="D20" i="1" s="1"/>
  <c r="E20" i="1" s="1"/>
  <c r="C51" i="1"/>
  <c r="E51" i="1" s="1"/>
  <c r="C19" i="1"/>
  <c r="D19" i="1" s="1"/>
  <c r="E19" i="1" s="1"/>
  <c r="C59" i="1"/>
  <c r="E59" i="1" s="1"/>
  <c r="C40" i="1"/>
  <c r="D40" i="1" s="1"/>
  <c r="E40" i="1" s="1"/>
  <c r="C63" i="1"/>
  <c r="E63" i="1" s="1"/>
  <c r="C30" i="1"/>
  <c r="D30" i="1" s="1"/>
  <c r="E30" i="1" s="1"/>
  <c r="C62" i="1"/>
  <c r="E62" i="1" s="1"/>
  <c r="C14" i="1"/>
  <c r="D14" i="1" s="1"/>
  <c r="E14" i="1" s="1"/>
  <c r="C41" i="1"/>
  <c r="D41" i="1" s="1"/>
  <c r="E41" i="1" s="1"/>
  <c r="E45" i="1" s="1"/>
  <c r="C17" i="1"/>
  <c r="D17" i="1" s="1"/>
  <c r="E17" i="1" s="1"/>
  <c r="C53" i="1"/>
  <c r="E53" i="1" s="1"/>
  <c r="C22" i="1"/>
  <c r="D22" i="1" s="1"/>
  <c r="E22" i="1" s="1"/>
  <c r="C18" i="1"/>
  <c r="D18" i="1" s="1"/>
  <c r="E18" i="1" s="1"/>
  <c r="C29" i="1"/>
  <c r="D29" i="1" s="1"/>
  <c r="E29" i="1" s="1"/>
  <c r="E32" i="1" s="1"/>
  <c r="C9" i="1"/>
  <c r="E6" i="1"/>
  <c r="E9" i="1" s="1"/>
  <c r="C64" i="1"/>
  <c r="E64" i="1" s="1"/>
  <c r="C32" i="1"/>
  <c r="B64" i="1"/>
  <c r="B63" i="1"/>
  <c r="B62" i="1"/>
  <c r="B61" i="1"/>
  <c r="B60" i="1"/>
  <c r="E55" i="1" l="1"/>
  <c r="C45" i="1"/>
  <c r="E23" i="1"/>
  <c r="C55" i="1"/>
  <c r="C23" i="1"/>
  <c r="E65" i="1"/>
  <c r="C65" i="1"/>
  <c r="H37" i="1"/>
  <c r="I37" i="1" s="1"/>
  <c r="J37" i="1" s="1"/>
  <c r="K37" i="1" s="1"/>
  <c r="L37" i="1" s="1"/>
  <c r="M37" i="1" s="1"/>
  <c r="H28" i="1"/>
  <c r="I28" i="1" s="1"/>
  <c r="J28" i="1" s="1"/>
  <c r="K28" i="1" s="1"/>
  <c r="L28" i="1" s="1"/>
  <c r="M28" i="1" s="1"/>
  <c r="H13" i="1"/>
  <c r="I13" i="1" s="1"/>
  <c r="J13" i="1" s="1"/>
  <c r="K13" i="1" s="1"/>
  <c r="L13" i="1" s="1"/>
  <c r="M13" i="1" s="1"/>
  <c r="E67" i="1" l="1"/>
  <c r="C6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tc={286F6762-58F7-433E-8414-9F13150E25CC}</author>
    <author>tc={FA6976F5-8A6D-482E-82B2-293A97BACF97}</author>
    <author>tc={57576472-81B0-4DDD-BF40-A4ACECD15E76}</author>
    <author>tc={D5A5A284-853F-40FC-8E38-5708EB493742}</author>
    <author>tc={8D755D58-6319-4A33-A58E-585986571EA2}</author>
    <author>tc={C7D6ED24-1F79-42D5-983D-F4F7F29C18AB}</author>
    <author>tc={ED2CEEBF-B494-4C4D-A358-0F67779949EC}</author>
    <author>tc={DE1FD326-EFE0-453B-B0E0-48F0A89A2812}</author>
    <author>tc={51B665CE-A7E5-40F3-8D2F-AF4F2A41DD44}</author>
    <author>tc={48680747-A1D9-4345-B1ED-F4D40516B143}</author>
    <author>tc={28D971C4-A76E-4935-8AD3-6B020DABBD4D}</author>
    <author>tc={0C9BED4E-FBF5-44BF-844B-281D751DA61F}</author>
  </authors>
  <commentList>
    <comment ref="B70" authorId="0" shapeId="0" xr:uid="{286F6762-58F7-433E-8414-9F13150E25CC}">
      <text>
        <t>[Threaded comment]
Your version of Excel allows you to read this threaded comment; however, any edits to it will get removed if the file is opened in a newer version of Excel. Learn more: https://go.microsoft.com/fwlink/?linkid=870924
Comment:
    Capability to view comprehensive details, including the total number of passengers booked on each flight, their personal information, and particulars of the pilot crews assigned to each flight.</t>
      </text>
    </comment>
    <comment ref="B80" authorId="1" shapeId="0" xr:uid="{FA6976F5-8A6D-482E-82B2-293A97BACF97}">
      <text>
        <t>[Threaded comment]
Your version of Excel allows you to read this threaded comment; however, any edits to it will get removed if the file is opened in a newer version of Excel. Learn more: https://go.microsoft.com/fwlink/?linkid=870924
Comment:
    Monitor baggage statuses in real-time, including stages such as "received for transport," "in transit," "ready for pick-up," and "claimed by passenger".</t>
      </text>
    </comment>
    <comment ref="B135" authorId="2" shapeId="0" xr:uid="{57576472-81B0-4DDD-BF40-A4ACECD15E76}">
      <text>
        <t>[Threaded comment]
Your version of Excel allows you to read this threaded comment; however, any edits to it will get removed if the file is opened in a newer version of Excel. Learn more: https://go.microsoft.com/fwlink/?linkid=870924
Comment:
    View and monitor real-time statuses of all baggage, including current statuses like "checked", "loading", "transfer", "in transit", "unloading", "received", or "delayed".</t>
      </text>
    </comment>
    <comment ref="B158" authorId="3" shapeId="0" xr:uid="{D5A5A284-853F-40FC-8E38-5708EB493742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Generate detailed reports concerning all logistics processes, including but not limited to inventory levels, supplier performance, and cargo movement stages.</t>
      </text>
    </comment>
    <comment ref="B172" authorId="4" shapeId="0" xr:uid="{8D755D58-6319-4A33-A58E-585986571EA2}">
      <text>
        <t>[Threaded comment]
Your version of Excel allows you to read this threaded comment; however, any edits to it will get removed if the file is opened in a newer version of Excel. Learn more: https://go.microsoft.com/fwlink/?linkid=870924
Comment:
    Feature that allows cargo handlers to receive real-time task assignments which detail:
- The specific cargo to be handled.
- The designated aircraft or storage location.
- Specific handling instructions to ensure safety and prevent damage or loss.</t>
      </text>
    </comment>
    <comment ref="B211" authorId="5" shapeId="0" xr:uid="{C7D6ED24-1F79-42D5-983D-F4F7F29C18AB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Generate comprehensive financial reports that provide insights into various financial aspects including revenue streams, expense breakdowns, and budgetary performance.</t>
      </text>
    </comment>
    <comment ref="B219" authorId="6" shapeId="0" xr:uid="{ED2CEEBF-B494-4C4D-A358-0F67779949EC}">
      <text>
        <t>[Threaded comment]
Your version of Excel allows you to read this threaded comment; however, any edits to it will get removed if the file is opened in a newer version of Excel. Learn more: https://go.microsoft.com/fwlink/?linkid=870924
Comment:
    View detailed information on the current status of various facilities such as runways, taxiways, terminals, hangars, and parking and cargo facilities in an easy-to-access card format.</t>
      </text>
    </comment>
    <comment ref="B226" authorId="7" shapeId="0" xr:uid="{DE1FD326-EFE0-453B-B0E0-48F0A89A2812}">
      <text>
        <t>[Threaded comment]
Your version of Excel allows you to read this threaded comment; however, any edits to it will get removed if the file is opened in a newer version of Excel. Learn more: https://go.microsoft.com/fwlink/?linkid=870924
Comment:
    Real-time viewing of ongoing maintenance activities with details such as the type of maintenance (routine/preventive/emergency), description of the task, and the expected time to completion.</t>
      </text>
    </comment>
    <comment ref="B227" authorId="8" shapeId="0" xr:uid="{51B665CE-A7E5-40F3-8D2F-AF4F2A41DD44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new maintenance schedules into the system, detailing the facility/asset involved, the type of maintenance required, the personnel assigned, and the scheduled date and time.</t>
      </text>
    </comment>
    <comment ref="B228" authorId="9" shapeId="0" xr:uid="{48680747-A1D9-4345-B1ED-F4D40516B143}">
      <text>
        <t>[Threaded comment]
Your version of Excel allows you to read this threaded comment; however, any edits to it will get removed if the file is opened in a newer version of Excel. Learn more: https://go.microsoft.com/fwlink/?linkid=870924
Comment:
    Modify or update existing maintenance schedules to accommodate changes in availability of personnel or assets, or in response to emerging maintenance needs.</t>
      </text>
    </comment>
    <comment ref="B229" authorId="10" shapeId="0" xr:uid="{28D971C4-A76E-4935-8AD3-6B020DABBD4D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 completed or cancelled maintenance schedules from the system to maintain an up-to-date database of ongoing and upcoming maintenance activities.</t>
      </text>
    </comment>
    <comment ref="B241" authorId="11" shapeId="0" xr:uid="{0C9BED4E-FBF5-44BF-844B-281D751DA61F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Generate comprehensive security reports that provide insights into incident statistics, response times, and security personnel performance.</t>
      </text>
    </comment>
  </commentList>
</comments>
</file>

<file path=xl/sharedStrings.xml><?xml version="1.0" encoding="utf-8"?>
<sst xmlns="http://schemas.openxmlformats.org/spreadsheetml/2006/main" count="420" uniqueCount="226">
  <si>
    <t>Use Case Diagram</t>
  </si>
  <si>
    <t>Score</t>
  </si>
  <si>
    <t>Total</t>
  </si>
  <si>
    <t>Full</t>
  </si>
  <si>
    <t>Identify related use case(s) to the use case</t>
  </si>
  <si>
    <t>Describe alternate activities and exception</t>
  </si>
  <si>
    <t>Activity Diagram</t>
  </si>
  <si>
    <t>Identify actor(s)</t>
  </si>
  <si>
    <t>Correct usage of fragment</t>
  </si>
  <si>
    <t>Complete and reasonable flow as a whole diagram</t>
  </si>
  <si>
    <t>Identify reasonable classes</t>
  </si>
  <si>
    <t>Identify reasonable attributes in classes</t>
  </si>
  <si>
    <t>Identify reasonable methods information in classes</t>
  </si>
  <si>
    <t>Updated Class Diagram</t>
  </si>
  <si>
    <t>One</t>
  </si>
  <si>
    <t>Complete use case with no inconsistencies</t>
  </si>
  <si>
    <t>Per</t>
  </si>
  <si>
    <t>Finished (Weight)</t>
  </si>
  <si>
    <t>Theory and Miscellaneous</t>
  </si>
  <si>
    <t>Multi-layer Sequence Diagram</t>
  </si>
  <si>
    <t>Fully Developed Use Case Description</t>
  </si>
  <si>
    <t>General</t>
  </si>
  <si>
    <t>Identify system, sub-system(s), and actor(s)</t>
  </si>
  <si>
    <t>Correct and reasonable use case diagram notation</t>
  </si>
  <si>
    <t>Identify name, scenario(s), and actor(s) of the use case</t>
  </si>
  <si>
    <t>Identify event(s) to trigger the use case</t>
  </si>
  <si>
    <t>Accurate and suitable description of the use case</t>
  </si>
  <si>
    <t>Identify stakeholder(s) who are interested with the use case</t>
  </si>
  <si>
    <t>Provide information about the system before the use case executes</t>
  </si>
  <si>
    <t>Provide information about the system after the use case executes</t>
  </si>
  <si>
    <t>Describe the detailed flow of activities of the use case</t>
  </si>
  <si>
    <t>Correct and reasonable activity diagram notation</t>
  </si>
  <si>
    <t>Correct and reasonable class diagram notation</t>
  </si>
  <si>
    <t>Correct and reasonable sequence diagram notation</t>
  </si>
  <si>
    <t>Correct relations between classes</t>
  </si>
  <si>
    <t>Correct creation and activation of object(s) on its lifeline</t>
  </si>
  <si>
    <t>Identify the output message</t>
  </si>
  <si>
    <t>Identify the input message</t>
  </si>
  <si>
    <t>Identify object(s) layer</t>
  </si>
  <si>
    <r>
      <t xml:space="preserve">TPA Business Analysis and Application - Analysis 
Generation 23-2
</t>
    </r>
    <r>
      <rPr>
        <i/>
        <sz val="15"/>
        <color theme="3"/>
        <rFont val="Century Schoolbook"/>
        <family val="1"/>
        <scheme val="minor"/>
      </rPr>
      <t>LinKasa - Revision 0</t>
    </r>
  </si>
  <si>
    <r>
      <t xml:space="preserve">TPA Business Analysis and Application - Program
Generation 23-2
</t>
    </r>
    <r>
      <rPr>
        <i/>
        <sz val="15"/>
        <color theme="3"/>
        <rFont val="Century Schoolbook"/>
        <family val="1"/>
        <scheme val="minor"/>
      </rPr>
      <t>LinKasa - Revision 0</t>
    </r>
  </si>
  <si>
    <t>Requirements</t>
  </si>
  <si>
    <t>Weight</t>
  </si>
  <si>
    <t>Collected Score</t>
  </si>
  <si>
    <t>Grand Total Score (Analysis)</t>
  </si>
  <si>
    <t>Customer Service Manager</t>
  </si>
  <si>
    <t>Information Desk Staff</t>
  </si>
  <si>
    <t>Grand Total Score (Program)</t>
  </si>
  <si>
    <t>Lost and Found Staff</t>
  </si>
  <si>
    <t>Check-in Staff</t>
  </si>
  <si>
    <t>Gate Agents</t>
  </si>
  <si>
    <t>Airport Operations Manager</t>
  </si>
  <si>
    <t>Flight Operations Manager</t>
  </si>
  <si>
    <t>Ground Handling Manager</t>
  </si>
  <si>
    <t>Landside Operations Manager</t>
  </si>
  <si>
    <t>Maintenance Manager</t>
  </si>
  <si>
    <t>Customs and Border Control Officers</t>
  </si>
  <si>
    <t>Baggage Security Supervisor</t>
  </si>
  <si>
    <t>Cargo Manager</t>
  </si>
  <si>
    <t>Logistics Manager</t>
  </si>
  <si>
    <t>Fuel Manager</t>
  </si>
  <si>
    <t>Cargo Handlers</t>
  </si>
  <si>
    <t>Civil Engineering Manager</t>
  </si>
  <si>
    <t>Airport Director/CEO</t>
  </si>
  <si>
    <t>Chief Financial Officer (CFO)</t>
  </si>
  <si>
    <t>Chief Operations Officer (COO)</t>
  </si>
  <si>
    <t>Chief Security Officer (CSO)</t>
  </si>
  <si>
    <t>Human Resources Director</t>
  </si>
  <si>
    <t>Implement at least 3 design patterns</t>
  </si>
  <si>
    <t>Ensure a good experience</t>
  </si>
  <si>
    <t>Apply authentication to each user</t>
  </si>
  <si>
    <t>Apply authorization to each user based on their role</t>
  </si>
  <si>
    <t>View customer or passenger feedback in real-time</t>
  </si>
  <si>
    <t>Update customer or passenger feedback form</t>
  </si>
  <si>
    <t>Create customer or passenger feedback form (much like a standard customer satisfaction survey)</t>
  </si>
  <si>
    <t>Create new broadcast messages to disseminate information to other departments</t>
  </si>
  <si>
    <t>Modify or update existing broadcast messages</t>
  </si>
  <si>
    <t>Update broadcast settings like priority level or recipient groups</t>
  </si>
  <si>
    <t>View created broadcast message</t>
  </si>
  <si>
    <t>Remove broadcast message(s) that are no longer needed</t>
  </si>
  <si>
    <t>View flight information in real-time</t>
  </si>
  <si>
    <t>View terminal maps and any other relevant data to assist passengers accurately</t>
  </si>
  <si>
    <t>Able to communicate with other departments via the chat feature</t>
  </si>
  <si>
    <t>Create lost and found items list</t>
  </si>
  <si>
    <t>View all lost and found items information in list format</t>
  </si>
  <si>
    <t>Modify existing lost and found item entries</t>
  </si>
  <si>
    <t>Attach photos and descriptions to each lost and found item entry</t>
  </si>
  <si>
    <t>Assign status to items (e.g., “returned to owner” or “unclaimed”)</t>
  </si>
  <si>
    <t>Notification system to alert staff of newly logged items or status changes</t>
  </si>
  <si>
    <t>Access passenger information</t>
  </si>
  <si>
    <t>Access to real-time flight and passenger information</t>
  </si>
  <si>
    <t>Functionality to upload photos of luggage or baggage</t>
  </si>
  <si>
    <t>Feature to manually input luggage details (weight, dimensions, contents)</t>
  </si>
  <si>
    <t>Create boarding passes with necessary passenger details</t>
  </si>
  <si>
    <t>View boarding pass information in system</t>
  </si>
  <si>
    <t>Print out boarding passes for passengers</t>
  </si>
  <si>
    <t>Modify boarding pass details as required</t>
  </si>
  <si>
    <t>Cancel issued boarding passes if necessary</t>
  </si>
  <si>
    <t>View flight information, seating charts, and passenger data in real-time</t>
  </si>
  <si>
    <t>Access to real-time flight status and scheduling information</t>
  </si>
  <si>
    <t>Feature to receive live updates on the current weather conditions at the airport</t>
  </si>
  <si>
    <t>Monitoring of baggage handling operations including loading, unloading, and transfer status</t>
  </si>
  <si>
    <t>Functionality to manage maintenance requests for airport facilities and equipment</t>
  </si>
  <si>
    <t>Add flight schedules to the system</t>
  </si>
  <si>
    <t>Modify or update existing flight schedules as needed</t>
  </si>
  <si>
    <t>Remove flight schedules when they are no longer applicable</t>
  </si>
  <si>
    <t>Create flight crew data, which includes both pilots and cabin crew members</t>
  </si>
  <si>
    <t>Modify or update flight crew data whenever necessary</t>
  </si>
  <si>
    <t>Remove flight crew data when crew members are no longer relevant or available</t>
  </si>
  <si>
    <t>Assign flight crews, including pilots and cabin crew members, to specific flights based on operational requirements</t>
  </si>
  <si>
    <t>Capability to view comprehensive details</t>
  </si>
  <si>
    <t>Monitor baggage statuses in real-time</t>
  </si>
  <si>
    <t>Modify or update existing baggage status tags as needed</t>
  </si>
  <si>
    <t>Create and schedule refueling operations for aircraft</t>
  </si>
  <si>
    <t>Modify or update existing refueling schedules based on real-time needs</t>
  </si>
  <si>
    <t>Remove refueling schedules once the task is completed</t>
  </si>
  <si>
    <t>Create schedules for ground handling staff to ensure timely availability</t>
  </si>
  <si>
    <t>Modify or update staff schedules as per operational requirements</t>
  </si>
  <si>
    <t>Remove staff schedules when they are no longer relevant</t>
  </si>
  <si>
    <t>View and monitor real-time data on transportation schedules</t>
  </si>
  <si>
    <t>Add new transportation schedules to the system</t>
  </si>
  <si>
    <t>Modify or update existing transportation schedules based on current demands</t>
  </si>
  <si>
    <t>Remove transportation schedules when they are no longer applicable</t>
  </si>
  <si>
    <t>Create comprehensive databases of transportation routes, including intermediate stops</t>
  </si>
  <si>
    <t>Modify or update transportation route details to reflect current operations</t>
  </si>
  <si>
    <t>Remove transportation routes that are no longer in service</t>
  </si>
  <si>
    <t>Assign landside operations staff responsible for different segments of the journey</t>
  </si>
  <si>
    <t>Modify or update staff data as needed, reflecting current responsibilities and assignments</t>
  </si>
  <si>
    <t>Filled with the number of roles that have successfully met this requirement</t>
  </si>
  <si>
    <t>Modify or update equipment maintenance status</t>
  </si>
  <si>
    <t>Add new maintenance schedules to the system to plan for preventative care and repairs</t>
  </si>
  <si>
    <t>Modify or update existing maintenance schedules based on the current needs and conditions</t>
  </si>
  <si>
    <t>Remove maintenance schedules once the tasks are completed or no longer necessary</t>
  </si>
  <si>
    <t>Assign specific maintenance tasks to appropriate personnel based on equipment needs</t>
  </si>
  <si>
    <t>View and monitor real-time data on maintenance schedules and equipment statuses</t>
  </si>
  <si>
    <t>Manually input detailed passport and visa information</t>
  </si>
  <si>
    <t>Modify or update existing passport and visa data as necessary</t>
  </si>
  <si>
    <t>Remove outdated or incorrect passport and visa details from the system</t>
  </si>
  <si>
    <t>Facilitate passengers in submitting customs declarations electronically through the LinKasa application</t>
  </si>
  <si>
    <t>Create a detailed database of personal details and travel documents submitted electronically</t>
  </si>
  <si>
    <t>Modify or update submitted details based on further interactions or inspections</t>
  </si>
  <si>
    <t>Remove outdated or incorrect customs declarations from the system</t>
  </si>
  <si>
    <t>Generate a detailed view of individual passenger profiles, including personal details, travel documents, itinerary, and the purpose of visit</t>
  </si>
  <si>
    <t>Modify or update passenger profiles based on new data or changes in travel plans</t>
  </si>
  <si>
    <t>Create detailed inspection records of goods, including photographs, descriptions, and notes on observed irregularities</t>
  </si>
  <si>
    <t>Modify or update inspection records based on further investigations or evaluations</t>
  </si>
  <si>
    <t>Remove completed or outdated inspection records from the system</t>
  </si>
  <si>
    <t>View and monitor real-time statuses of all baggage</t>
  </si>
  <si>
    <t>Modify or update baggage statuses as needed based on changing circumstances</t>
  </si>
  <si>
    <t>Create a detailed log of security incidents related to baggage, including details of the incident, response times, and actions taken</t>
  </si>
  <si>
    <t>Modify or update the incident log with new information or corrections as needed</t>
  </si>
  <si>
    <t>Remove resolved or outdated incidents from the log</t>
  </si>
  <si>
    <t>Manage the deployment of staff in baggage handling areas through the LinKasa application</t>
  </si>
  <si>
    <t>Add or remove staff assignments based on operational requirements</t>
  </si>
  <si>
    <t>Modify or update staff deployment schedules as necessary</t>
  </si>
  <si>
    <t>Generate comprehensive reports on baggage security operations, including details of incidents and daily activities</t>
  </si>
  <si>
    <t>View and manage current project plans, including details on ongoing construction or renovation work</t>
  </si>
  <si>
    <t>Create new project plans and set timelines and milestones</t>
  </si>
  <si>
    <t>Modify or update existing project plans as per the evolving needs</t>
  </si>
  <si>
    <t>Remove completed or outdated project plans from the system</t>
  </si>
  <si>
    <t>Access real-time updates on the progress of construction and renovation projects to ensure adherence to timelines</t>
  </si>
  <si>
    <t>Create budget requests and submit them for CFO approval</t>
  </si>
  <si>
    <t>Modify or update budget details based on changes in project scopes or CFO feedback</t>
  </si>
  <si>
    <t>Remove outdated or resolved budget requests from the system</t>
  </si>
  <si>
    <t>Create and post job vacancies through the LinKasa application</t>
  </si>
  <si>
    <t>Modify or update job postings based on evolving job requirements</t>
  </si>
  <si>
    <t>Remove outdated or filled job vacancies from the system</t>
  </si>
  <si>
    <t>Access to real-time application status and ability to filter and review applications</t>
  </si>
  <si>
    <t>Create interview schedules for potential candidates</t>
  </si>
  <si>
    <t>Modify or update interview schedules as necessary</t>
  </si>
  <si>
    <t>Remove candidates from the interview schedule once the process is completed</t>
  </si>
  <si>
    <t>Create and organize training and development programs for employees</t>
  </si>
  <si>
    <t>Assign specific employees to participate in these programs</t>
  </si>
  <si>
    <t>Modify or update training programs based on feedback or changes in training needs</t>
  </si>
  <si>
    <t>Remove outdated or completed training programs from the system</t>
  </si>
  <si>
    <t>Create detailed employee profiles containing pertinent information</t>
  </si>
  <si>
    <t>Remove records of employees who have left the organization</t>
  </si>
  <si>
    <t>Access to a comprehensive view of employee data, including performance and training histories</t>
  </si>
  <si>
    <t>Modify or update employee records as needed (e.g., job role changes, promotions, etc.)</t>
  </si>
  <si>
    <t>Modify or update goals and objectives based on changing circumstances or directives</t>
  </si>
  <si>
    <t>Remove completed or outdated goals and objectives from the system</t>
  </si>
  <si>
    <t>Assign a Person in Charge (PIC) to oversee and monitor the progress of specific projects and initiatives</t>
  </si>
  <si>
    <t>Create overarching goals and objectives for the airport within the application</t>
  </si>
  <si>
    <t>Access to a dashboard that displays real-time reports and analytics across various airport departments</t>
  </si>
  <si>
    <t>Download reports in various formats such as PDF or CSV for external use or archiving</t>
  </si>
  <si>
    <t>View real-time financial data including revenue and expenses, both collectively and per department, through line charts or other visual formats</t>
  </si>
  <si>
    <t>Approve or reject budget requests from various departments based on comprehensive analysis</t>
  </si>
  <si>
    <t>Remove outdated budgets and financial plans from the system</t>
  </si>
  <si>
    <t>Modify or update existing budgets based on changing financial conditions or strategic adjustments</t>
  </si>
  <si>
    <t>Create annual budgets and financial plans within the application</t>
  </si>
  <si>
    <t>Access real-time data on the airport’s revenue and expenses through the application</t>
  </si>
  <si>
    <t>Create detailed revenue and expense reports, including historical data analysis and future projections</t>
  </si>
  <si>
    <t>Remove incorrect or outdated financial entries from the system</t>
  </si>
  <si>
    <t>Modify or update revenue and expense entries</t>
  </si>
  <si>
    <t>Generate comprehensive financial reports that provide insights into various financial aspects</t>
  </si>
  <si>
    <t>Modify or update fund request statuses, including accepting, rejecting, or revising requests based on a thorough evaluation</t>
  </si>
  <si>
    <t>View fund requests initiated by different departments within the application</t>
  </si>
  <si>
    <t>Remove resolved incidents or irrelevant entries from the active incident dashboard</t>
  </si>
  <si>
    <t>Create logs for new incidents, detailing their nature, location, and time of occurrence</t>
  </si>
  <si>
    <t>Modify or update incident reports with additional information or changes in incident status</t>
  </si>
  <si>
    <t>Create schedules for security personnel deployment across different zones of the airport</t>
  </si>
  <si>
    <t>Modify or update security personnel details or deployment schedules as needed</t>
  </si>
  <si>
    <t>Remove personnel profiles when they are no longer part of the security team</t>
  </si>
  <si>
    <t>Generate comprehensive security reports</t>
  </si>
  <si>
    <t>View detailed information on the current status of various facilities in an easy-to-access card format (physical infrastructure)</t>
  </si>
  <si>
    <t>Create new data entries to add details about the newly constructed or added infrastructure</t>
  </si>
  <si>
    <t>Modify or update existing infrastructure details as per the changes or renovations</t>
  </si>
  <si>
    <t>Remove details of infrastructure elements that are no longer in use or have been decommissioned</t>
  </si>
  <si>
    <t>Access detailed statistics on the consumption of resources like energy and water within the airport premises</t>
  </si>
  <si>
    <t>Create monthly or annual reports showcasing trends in utility consumption to facilitate efficient management</t>
  </si>
  <si>
    <t>Modify or update utility consumption details as needed to maintain accurate records</t>
  </si>
  <si>
    <t>Add new maintenance schedules into the system</t>
  </si>
  <si>
    <t>Real-time viewing of ongoing maintenance activities</t>
  </si>
  <si>
    <t>Remove completed or cancelled maintenance schedules from the system</t>
  </si>
  <si>
    <t>Modify or update existing maintenance schedules</t>
  </si>
  <si>
    <t>Features to log and track fuel deliveries, including information on quantity, quality, and supplier details</t>
  </si>
  <si>
    <t>Tools to track and analyze fuel consumption patterns, including hourly consumption rates</t>
  </si>
  <si>
    <t>Access to real-time data on current fuel levels in storage facilities</t>
  </si>
  <si>
    <t>Facilitate real-time tracking of cargo shipments, including their current status and location</t>
  </si>
  <si>
    <t>Access to real-time updates on the availability of storage spaces, and ability to assign specific spaces to particular shipments</t>
  </si>
  <si>
    <t>Access the historical movement of shipments, tracking them from origin to destination</t>
  </si>
  <si>
    <t>Ability to generate detailed reports concerning all logistics processes</t>
  </si>
  <si>
    <t xml:space="preserve">Facility to manage and categorize logistics distribution types </t>
  </si>
  <si>
    <t>Facilitate real-time tracking of cargo shipments and deliveries, including their current status and location</t>
  </si>
  <si>
    <t>Capability to input and update the status of cargo movements, including options like "loading", "transiting", "storing", or "unloading"</t>
  </si>
  <si>
    <t>Feature that allows cargo handlers to receive real-time task assignments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</si>
</sst>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0000000000000"/>
  </numFmts>
  <fonts count="13" x14ac:knownFonts="1">
    <font>
      <sz val="11"/>
      <color theme="1"/>
      <name val="Century Schoolbook"/>
      <family val="2"/>
      <scheme val="minor"/>
    </font>
    <font>
      <b/>
      <sz val="11"/>
      <name val="Century Schoolbook"/>
      <family val="2"/>
      <scheme val="minor"/>
    </font>
    <font>
      <sz val="11"/>
      <color theme="1"/>
      <name val="Century Schoolbook"/>
      <family val="2"/>
      <scheme val="minor"/>
    </font>
    <font>
      <b/>
      <sz val="15"/>
      <color theme="3"/>
      <name val="Century Schoolbook"/>
      <family val="2"/>
      <scheme val="minor"/>
    </font>
    <font>
      <i/>
      <sz val="15"/>
      <color theme="3"/>
      <name val="Century Schoolbook"/>
      <family val="1"/>
      <scheme val="minor"/>
    </font>
    <font>
      <sz val="11"/>
      <color theme="0"/>
      <name val="Century Schoolbook"/>
      <family val="2"/>
      <scheme val="minor"/>
    </font>
    <font>
      <b/>
      <sz val="11"/>
      <color theme="0"/>
      <name val="Century Schoolbook"/>
      <family val="1"/>
      <scheme val="minor"/>
    </font>
    <font>
      <b/>
      <sz val="11"/>
      <color theme="1"/>
      <name val="Century Schoolbook"/>
      <family val="1"/>
      <scheme val="minor"/>
    </font>
    <font>
      <sz val="11"/>
      <color theme="1"/>
      <name val="Century Schoolbook"/>
      <family val="1"/>
      <scheme val="minor"/>
    </font>
    <font>
      <sz val="11"/>
      <name val="Century Schoolbook"/>
      <family val="1"/>
      <scheme val="minor"/>
    </font>
    <font>
      <sz val="11"/>
      <name val="Century Schoolbook"/>
      <family val="2"/>
      <scheme val="minor"/>
    </font>
    <font>
      <b/>
      <sz val="11"/>
      <name val="Century Schoolbook"/>
      <family val="1"/>
      <scheme val="minor"/>
    </font>
    <font>
      <sz val="11"/>
      <color theme="0"/>
      <name val="Century Schoolbook"/>
      <family val="1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4"/>
      </patternFill>
    </fill>
    <fill>
      <patternFill patternType="solid">
        <fgColor rgb="FFF8F46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0F3C9"/>
        <bgColor indexed="64"/>
      </patternFill>
    </fill>
    <fill>
      <patternFill patternType="solid">
        <fgColor rgb="FFDBE27E"/>
        <bgColor indexed="64"/>
      </patternFill>
    </fill>
    <fill>
      <patternFill patternType="solid">
        <fgColor rgb="FFC5D12F"/>
        <bgColor indexed="64"/>
      </patternFill>
    </fill>
    <fill>
      <patternFill patternType="solid">
        <fgColor rgb="FFE1E79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  <border>
      <left/>
      <right/>
      <top/>
      <bottom style="double">
        <color theme="4"/>
      </bottom>
      <diagonal/>
    </border>
    <border>
      <left/>
      <right/>
      <top style="thick">
        <color theme="1" tint="0.499984740745262"/>
      </top>
      <bottom/>
      <diagonal/>
    </border>
    <border>
      <left/>
      <right/>
      <top/>
      <bottom style="thick">
        <color theme="1" tint="0.499984740745262"/>
      </bottom>
      <diagonal/>
    </border>
  </borders>
  <cellStyleXfs count="22">
    <xf numFmtId="0" fontId="0" fillId="0" borderId="0"/>
    <xf numFmtId="0" fontId="3" fillId="0" borderId="1" applyNumberFormat="0" applyFill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5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5" fillId="10" borderId="0" applyNumberFormat="0" applyBorder="0" applyAlignment="0" applyProtection="0"/>
    <xf numFmtId="0" fontId="2" fillId="11" borderId="0" applyNumberFormat="0" applyBorder="0" applyAlignment="0" applyProtection="0"/>
    <xf numFmtId="0" fontId="5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9" borderId="0" applyNumberFormat="0" applyBorder="0" applyAlignment="0" applyProtection="0"/>
    <xf numFmtId="0" fontId="5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5" fillId="21" borderId="0" applyNumberFormat="0" applyBorder="0" applyAlignment="0" applyProtection="0"/>
    <xf numFmtId="0" fontId="2" fillId="12" borderId="0" applyNumberFormat="0" applyBorder="0" applyAlignment="0" applyProtection="0"/>
    <xf numFmtId="0" fontId="5" fillId="22" borderId="0" applyNumberFormat="0" applyBorder="0" applyAlignment="0" applyProtection="0"/>
    <xf numFmtId="0" fontId="2" fillId="5" borderId="0" applyNumberFormat="0" applyBorder="0" applyAlignment="0" applyProtection="0"/>
  </cellStyleXfs>
  <cellXfs count="10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8" borderId="0" xfId="6" applyBorder="1" applyAlignment="1">
      <alignment horizontal="center" vertical="center"/>
    </xf>
    <xf numFmtId="0" fontId="2" fillId="7" borderId="0" xfId="5" applyBorder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15" borderId="0" xfId="11" applyBorder="1" applyAlignment="1">
      <alignment horizontal="center" vertical="center"/>
    </xf>
    <xf numFmtId="0" fontId="2" fillId="16" borderId="5" xfId="12" applyBorder="1" applyAlignment="1">
      <alignment horizontal="center" vertical="center"/>
    </xf>
    <xf numFmtId="0" fontId="2" fillId="14" borderId="0" xfId="10" applyBorder="1" applyAlignment="1">
      <alignment horizontal="left" vertical="center"/>
    </xf>
    <xf numFmtId="0" fontId="2" fillId="14" borderId="0" xfId="10" applyBorder="1" applyAlignment="1">
      <alignment horizontal="center" vertical="center" wrapText="1"/>
    </xf>
    <xf numFmtId="0" fontId="7" fillId="16" borderId="7" xfId="12" applyFont="1" applyBorder="1" applyAlignment="1">
      <alignment horizontal="center" vertical="center"/>
    </xf>
    <xf numFmtId="0" fontId="2" fillId="19" borderId="0" xfId="16" applyBorder="1" applyAlignment="1">
      <alignment horizontal="center" vertical="center"/>
    </xf>
    <xf numFmtId="0" fontId="2" fillId="18" borderId="0" xfId="15" applyBorder="1" applyAlignment="1">
      <alignment horizontal="left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2" fillId="12" borderId="5" xfId="19" applyBorder="1" applyAlignment="1">
      <alignment horizontal="center" vertical="center"/>
    </xf>
    <xf numFmtId="0" fontId="7" fillId="12" borderId="7" xfId="19" applyFont="1" applyBorder="1" applyAlignment="1">
      <alignment horizontal="center" vertical="center"/>
    </xf>
    <xf numFmtId="0" fontId="7" fillId="9" borderId="2" xfId="13" applyFont="1" applyBorder="1" applyAlignment="1">
      <alignment horizontal="left" vertical="center"/>
    </xf>
    <xf numFmtId="0" fontId="2" fillId="15" borderId="0" xfId="11" applyBorder="1" applyAlignment="1">
      <alignment horizontal="center" vertical="center" wrapText="1"/>
    </xf>
    <xf numFmtId="0" fontId="2" fillId="3" borderId="0" xfId="2"/>
    <xf numFmtId="0" fontId="7" fillId="20" borderId="2" xfId="17" applyFont="1" applyBorder="1" applyAlignment="1">
      <alignment horizontal="left" vertical="center"/>
    </xf>
    <xf numFmtId="0" fontId="7" fillId="5" borderId="2" xfId="21" applyFont="1" applyBorder="1"/>
    <xf numFmtId="0" fontId="10" fillId="2" borderId="0" xfId="0" applyFont="1" applyFill="1" applyAlignment="1">
      <alignment horizontal="center" vertical="center"/>
    </xf>
    <xf numFmtId="0" fontId="10" fillId="14" borderId="0" xfId="10" applyFont="1" applyBorder="1" applyAlignment="1">
      <alignment horizontal="center" vertical="center" wrapText="1"/>
    </xf>
    <xf numFmtId="0" fontId="7" fillId="5" borderId="2" xfId="21" applyFont="1" applyBorder="1" applyAlignment="1">
      <alignment horizontal="center" vertical="center"/>
    </xf>
    <xf numFmtId="0" fontId="2" fillId="3" borderId="0" xfId="2" applyAlignment="1">
      <alignment horizontal="center" vertical="center"/>
    </xf>
    <xf numFmtId="0" fontId="2" fillId="4" borderId="0" xfId="3" applyAlignment="1">
      <alignment horizontal="center" vertical="center"/>
    </xf>
    <xf numFmtId="0" fontId="7" fillId="20" borderId="2" xfId="17" applyFont="1" applyBorder="1" applyAlignment="1">
      <alignment horizontal="center" vertical="center"/>
    </xf>
    <xf numFmtId="0" fontId="7" fillId="9" borderId="2" xfId="13" applyFont="1" applyBorder="1" applyAlignment="1">
      <alignment horizontal="center" vertical="center"/>
    </xf>
    <xf numFmtId="0" fontId="2" fillId="7" borderId="0" xfId="5" applyBorder="1" applyAlignment="1">
      <alignment horizontal="center" vertical="center"/>
    </xf>
    <xf numFmtId="0" fontId="2" fillId="7" borderId="6" xfId="5" applyBorder="1" applyAlignment="1">
      <alignment horizontal="center" vertical="center"/>
    </xf>
    <xf numFmtId="0" fontId="2" fillId="18" borderId="0" xfId="15" applyBorder="1" applyAlignment="1">
      <alignment horizontal="center" vertical="center"/>
    </xf>
    <xf numFmtId="0" fontId="7" fillId="23" borderId="2" xfId="21" applyFont="1" applyFill="1" applyBorder="1"/>
    <xf numFmtId="0" fontId="7" fillId="23" borderId="2" xfId="21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2" fillId="2" borderId="0" xfId="5" applyFill="1" applyBorder="1" applyAlignment="1">
      <alignment horizontal="left" vertical="center"/>
    </xf>
    <xf numFmtId="0" fontId="2" fillId="2" borderId="0" xfId="5" applyFill="1" applyBorder="1" applyAlignment="1">
      <alignment horizontal="center" vertical="center"/>
    </xf>
    <xf numFmtId="0" fontId="2" fillId="26" borderId="0" xfId="6" applyFill="1" applyBorder="1" applyAlignment="1">
      <alignment horizontal="center" vertical="center"/>
    </xf>
    <xf numFmtId="0" fontId="7" fillId="24" borderId="2" xfId="13" applyFont="1" applyFill="1" applyBorder="1" applyAlignment="1">
      <alignment horizontal="left" vertical="center"/>
    </xf>
    <xf numFmtId="0" fontId="7" fillId="24" borderId="2" xfId="13" applyFont="1" applyFill="1" applyBorder="1" applyAlignment="1">
      <alignment horizontal="center" vertical="center"/>
    </xf>
    <xf numFmtId="0" fontId="2" fillId="2" borderId="6" xfId="5" applyFill="1" applyBorder="1" applyAlignment="1">
      <alignment horizontal="center" vertical="center"/>
    </xf>
    <xf numFmtId="0" fontId="2" fillId="28" borderId="0" xfId="16" applyFill="1" applyBorder="1" applyAlignment="1">
      <alignment horizontal="center" vertical="center"/>
    </xf>
    <xf numFmtId="0" fontId="2" fillId="29" borderId="0" xfId="15" applyFill="1" applyBorder="1" applyAlignment="1">
      <alignment horizontal="left" vertical="center"/>
    </xf>
    <xf numFmtId="0" fontId="2" fillId="29" borderId="0" xfId="15" applyFill="1" applyBorder="1" applyAlignment="1">
      <alignment horizontal="center" vertical="center"/>
    </xf>
    <xf numFmtId="0" fontId="7" fillId="30" borderId="2" xfId="17" applyFont="1" applyFill="1" applyBorder="1" applyAlignment="1">
      <alignment horizontal="left" vertical="center"/>
    </xf>
    <xf numFmtId="0" fontId="7" fillId="30" borderId="2" xfId="17" applyFont="1" applyFill="1" applyBorder="1" applyAlignment="1">
      <alignment horizontal="center" vertical="center"/>
    </xf>
    <xf numFmtId="0" fontId="2" fillId="32" borderId="0" xfId="16" applyFill="1" applyBorder="1" applyAlignment="1">
      <alignment horizontal="center" vertical="center"/>
    </xf>
    <xf numFmtId="0" fontId="2" fillId="33" borderId="0" xfId="15" applyFill="1" applyBorder="1" applyAlignment="1">
      <alignment horizontal="left" vertical="center"/>
    </xf>
    <xf numFmtId="0" fontId="2" fillId="33" borderId="0" xfId="15" applyFill="1" applyBorder="1" applyAlignment="1">
      <alignment horizontal="center" vertical="center"/>
    </xf>
    <xf numFmtId="0" fontId="7" fillId="34" borderId="2" xfId="17" applyFont="1" applyFill="1" applyBorder="1" applyAlignment="1">
      <alignment horizontal="left" vertical="center"/>
    </xf>
    <xf numFmtId="0" fontId="7" fillId="34" borderId="2" xfId="17" applyFont="1" applyFill="1" applyBorder="1" applyAlignment="1">
      <alignment horizontal="center" vertical="center"/>
    </xf>
    <xf numFmtId="0" fontId="2" fillId="35" borderId="0" xfId="15" applyFill="1" applyBorder="1" applyAlignment="1">
      <alignment horizontal="left" vertical="center"/>
    </xf>
    <xf numFmtId="0" fontId="2" fillId="35" borderId="0" xfId="15" applyFill="1" applyBorder="1" applyAlignment="1">
      <alignment horizontal="center" vertical="center"/>
    </xf>
    <xf numFmtId="0" fontId="7" fillId="36" borderId="2" xfId="17" applyFont="1" applyFill="1" applyBorder="1" applyAlignment="1">
      <alignment horizontal="left" vertical="center"/>
    </xf>
    <xf numFmtId="0" fontId="7" fillId="36" borderId="2" xfId="17" applyFont="1" applyFill="1" applyBorder="1" applyAlignment="1">
      <alignment horizontal="center" vertical="center"/>
    </xf>
    <xf numFmtId="0" fontId="2" fillId="38" borderId="0" xfId="16" applyFill="1" applyBorder="1" applyAlignment="1">
      <alignment horizontal="center" vertical="center"/>
    </xf>
    <xf numFmtId="0" fontId="9" fillId="38" borderId="0" xfId="16" applyFont="1" applyFill="1" applyBorder="1" applyAlignment="1">
      <alignment horizontal="center" vertical="center"/>
    </xf>
    <xf numFmtId="0" fontId="9" fillId="35" borderId="0" xfId="15" applyFont="1" applyFill="1" applyBorder="1" applyAlignment="1">
      <alignment horizontal="left" vertical="center"/>
    </xf>
    <xf numFmtId="0" fontId="9" fillId="35" borderId="0" xfId="15" applyFont="1" applyFill="1" applyBorder="1" applyAlignment="1">
      <alignment horizontal="center" vertical="center"/>
    </xf>
    <xf numFmtId="0" fontId="11" fillId="36" borderId="2" xfId="17" applyFont="1" applyFill="1" applyBorder="1" applyAlignment="1">
      <alignment horizontal="left" vertical="center"/>
    </xf>
    <xf numFmtId="0" fontId="11" fillId="36" borderId="2" xfId="17" applyFont="1" applyFill="1" applyBorder="1" applyAlignment="1">
      <alignment horizontal="center" vertical="center"/>
    </xf>
    <xf numFmtId="0" fontId="8" fillId="11" borderId="0" xfId="8" applyFont="1" applyBorder="1" applyAlignment="1">
      <alignment horizontal="center" vertical="center"/>
    </xf>
    <xf numFmtId="0" fontId="2" fillId="2" borderId="0" xfId="5" applyFill="1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0" fontId="12" fillId="39" borderId="0" xfId="0" applyFont="1" applyFill="1" applyAlignment="1">
      <alignment vertical="center"/>
    </xf>
    <xf numFmtId="0" fontId="0" fillId="29" borderId="0" xfId="0" applyFill="1" applyAlignment="1">
      <alignment vertical="center"/>
    </xf>
    <xf numFmtId="166" fontId="0" fillId="0" borderId="0" xfId="0" applyNumberFormat="1" applyAlignment="1">
      <alignment vertical="center"/>
    </xf>
    <xf numFmtId="0" fontId="3" fillId="0" borderId="1" xfId="1" applyFill="1" applyAlignment="1">
      <alignment horizontal="center" vertical="center" wrapText="1"/>
    </xf>
    <xf numFmtId="0" fontId="2" fillId="18" borderId="0" xfId="15" applyBorder="1" applyAlignment="1">
      <alignment horizontal="center" vertical="center"/>
    </xf>
    <xf numFmtId="0" fontId="2" fillId="19" borderId="0" xfId="16" applyBorder="1" applyAlignment="1">
      <alignment horizontal="center" vertical="center"/>
    </xf>
    <xf numFmtId="0" fontId="6" fillId="13" borderId="0" xfId="9" applyFont="1" applyBorder="1" applyAlignment="1">
      <alignment horizontal="center" vertical="center"/>
    </xf>
    <xf numFmtId="0" fontId="2" fillId="15" borderId="0" xfId="11" applyBorder="1" applyAlignment="1">
      <alignment horizontal="center" vertical="center"/>
    </xf>
    <xf numFmtId="0" fontId="7" fillId="16" borderId="2" xfId="12" applyFont="1" applyBorder="1" applyAlignment="1">
      <alignment horizontal="left" vertical="center"/>
    </xf>
    <xf numFmtId="0" fontId="7" fillId="16" borderId="2" xfId="12" applyFont="1" applyBorder="1" applyAlignment="1">
      <alignment horizontal="center" vertical="center"/>
    </xf>
    <xf numFmtId="0" fontId="7" fillId="16" borderId="7" xfId="12" applyFont="1" applyBorder="1" applyAlignment="1">
      <alignment horizontal="center" vertical="center"/>
    </xf>
    <xf numFmtId="0" fontId="2" fillId="8" borderId="0" xfId="6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7" borderId="0" xfId="5" applyBorder="1" applyAlignment="1">
      <alignment horizontal="center" vertical="center"/>
    </xf>
    <xf numFmtId="0" fontId="7" fillId="9" borderId="2" xfId="13" applyFont="1" applyBorder="1" applyAlignment="1">
      <alignment horizontal="center" vertical="center"/>
    </xf>
    <xf numFmtId="0" fontId="7" fillId="20" borderId="2" xfId="17" applyFont="1" applyBorder="1" applyAlignment="1">
      <alignment horizontal="center" vertical="center"/>
    </xf>
    <xf numFmtId="0" fontId="8" fillId="11" borderId="0" xfId="8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6" fillId="6" borderId="0" xfId="4" applyFont="1" applyBorder="1" applyAlignment="1">
      <alignment horizontal="center" vertical="center"/>
    </xf>
    <xf numFmtId="0" fontId="6" fillId="17" borderId="0" xfId="14" applyFont="1" applyBorder="1" applyAlignment="1">
      <alignment horizontal="center" vertical="center"/>
    </xf>
    <xf numFmtId="0" fontId="2" fillId="15" borderId="0" xfId="11" applyBorder="1" applyAlignment="1">
      <alignment horizontal="center" vertical="center" wrapText="1"/>
    </xf>
    <xf numFmtId="0" fontId="6" fillId="21" borderId="0" xfId="18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7" fillId="12" borderId="2" xfId="19" applyFont="1" applyBorder="1" applyAlignment="1">
      <alignment horizontal="left" vertical="center"/>
    </xf>
    <xf numFmtId="0" fontId="7" fillId="12" borderId="2" xfId="19" applyFont="1" applyBorder="1" applyAlignment="1">
      <alignment horizontal="center" vertical="center"/>
    </xf>
    <xf numFmtId="0" fontId="6" fillId="10" borderId="0" xfId="7" applyFont="1" applyBorder="1" applyAlignment="1">
      <alignment horizontal="center" vertical="center"/>
    </xf>
    <xf numFmtId="0" fontId="2" fillId="7" borderId="6" xfId="5" applyBorder="1" applyAlignment="1">
      <alignment horizontal="center" vertical="center"/>
    </xf>
    <xf numFmtId="0" fontId="2" fillId="3" borderId="0" xfId="2" applyAlignment="1">
      <alignment horizontal="center" vertical="center"/>
    </xf>
    <xf numFmtId="0" fontId="6" fillId="22" borderId="0" xfId="20" applyFont="1" applyBorder="1" applyAlignment="1">
      <alignment horizontal="center" vertical="center"/>
    </xf>
    <xf numFmtId="0" fontId="2" fillId="4" borderId="0" xfId="3" applyAlignment="1">
      <alignment horizontal="center" vertical="center"/>
    </xf>
    <xf numFmtId="0" fontId="7" fillId="12" borderId="7" xfId="19" applyFont="1" applyBorder="1" applyAlignment="1">
      <alignment horizontal="center" vertical="center"/>
    </xf>
    <xf numFmtId="0" fontId="7" fillId="23" borderId="2" xfId="21" applyFont="1" applyFill="1" applyBorder="1" applyAlignment="1">
      <alignment horizontal="center" vertical="center"/>
    </xf>
    <xf numFmtId="0" fontId="7" fillId="12" borderId="5" xfId="19" applyFont="1" applyBorder="1" applyAlignment="1">
      <alignment horizontal="center" vertical="center"/>
    </xf>
    <xf numFmtId="0" fontId="7" fillId="16" borderId="5" xfId="12" applyFont="1" applyBorder="1" applyAlignment="1">
      <alignment horizontal="center" vertical="center"/>
    </xf>
    <xf numFmtId="0" fontId="7" fillId="5" borderId="2" xfId="21" applyFont="1" applyBorder="1" applyAlignment="1">
      <alignment horizontal="center" vertical="center"/>
    </xf>
    <xf numFmtId="0" fontId="11" fillId="37" borderId="0" xfId="14" applyFont="1" applyFill="1" applyBorder="1" applyAlignment="1">
      <alignment horizontal="center" vertical="center"/>
    </xf>
    <xf numFmtId="0" fontId="3" fillId="0" borderId="9" xfId="1" applyFill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0" fontId="6" fillId="25" borderId="0" xfId="4" applyFont="1" applyFill="1" applyBorder="1" applyAlignment="1">
      <alignment horizontal="center" vertical="center"/>
    </xf>
    <xf numFmtId="0" fontId="6" fillId="27" borderId="0" xfId="14" applyFont="1" applyFill="1" applyBorder="1" applyAlignment="1">
      <alignment horizontal="center" vertical="center"/>
    </xf>
    <xf numFmtId="0" fontId="6" fillId="31" borderId="0" xfId="14" applyFont="1" applyFill="1" applyBorder="1" applyAlignment="1">
      <alignment horizontal="center" vertical="center"/>
    </xf>
  </cellXfs>
  <cellStyles count="22">
    <cellStyle name="20% - Accent1" xfId="2" builtinId="30"/>
    <cellStyle name="20% - Accent2" xfId="5" builtinId="34"/>
    <cellStyle name="20% - Accent3" xfId="15" builtinId="38"/>
    <cellStyle name="20% - Accent6" xfId="10" builtinId="50"/>
    <cellStyle name="40% - Accent1" xfId="3" builtinId="31"/>
    <cellStyle name="40% - Accent2" xfId="6" builtinId="35"/>
    <cellStyle name="40% - Accent3" xfId="16" builtinId="39"/>
    <cellStyle name="40% - Accent5" xfId="8" builtinId="47"/>
    <cellStyle name="40% - Accent6" xfId="11" builtinId="51"/>
    <cellStyle name="60% - Accent1" xfId="21" builtinId="32"/>
    <cellStyle name="60% - Accent2" xfId="13" builtinId="36"/>
    <cellStyle name="60% - Accent3" xfId="17" builtinId="40"/>
    <cellStyle name="60% - Accent5" xfId="19" builtinId="48"/>
    <cellStyle name="60% - Accent6" xfId="12" builtinId="52"/>
    <cellStyle name="Accent1" xfId="20" builtinId="29"/>
    <cellStyle name="Accent2" xfId="4" builtinId="33"/>
    <cellStyle name="Accent3" xfId="14" builtinId="37"/>
    <cellStyle name="Accent4" xfId="18" builtinId="41"/>
    <cellStyle name="Accent5" xfId="7" builtinId="45"/>
    <cellStyle name="Accent6" xfId="9" builtinId="49"/>
    <cellStyle name="Heading 1" xfId="1" builtinId="1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7D236"/>
      <color rgb="FFF7B909"/>
      <color rgb="FFE1E795"/>
      <color rgb="FFF0F3C9"/>
      <color rgb="FFC5D12F"/>
      <color rgb="FFDBE27E"/>
      <color rgb="FFDAE179"/>
      <color rgb="FF6D58C4"/>
      <color rgb="FFF8F460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vin Luckianto" id="{18EAB7DA-2F6A-4C6B-B31C-BA5B3A62496A}" userId="S::marvin.luckianto@binus.edu::6048a6fb-7aed-4547-85e9-d76bb33c4e0a" providerId="AD"/>
</personList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0" dT="2023-09-15T10:52:13.65" personId="{18EAB7DA-2F6A-4C6B-B31C-BA5B3A62496A}" id="{286F6762-58F7-433E-8414-9F13150E25CC}">
    <text>Capability to view comprehensive details, including the total number of passengers booked on each flight, their personal information, and particulars of the pilot crews assigned to each flight.</text>
  </threadedComment>
  <threadedComment ref="B80" dT="2023-09-15T13:23:20.37" personId="{18EAB7DA-2F6A-4C6B-B31C-BA5B3A62496A}" id="{FA6976F5-8A6D-482E-82B2-293A97BACF97}">
    <text>Monitor baggage statuses in real-time, including stages such as "received for transport," "in transit," "ready for pick-up," and "claimed by passenger".</text>
  </threadedComment>
  <threadedComment ref="B135" dT="2023-09-16T00:37:27.40" personId="{18EAB7DA-2F6A-4C6B-B31C-BA5B3A62496A}" id="{57576472-81B0-4DDD-BF40-A4ACECD15E76}">
    <text>View and monitor real-time statuses of all baggage, including current statuses like "checked", "loading", "transfer", "in transit", "unloading", "received", or "delayed".</text>
  </threadedComment>
  <threadedComment ref="B158" dT="2023-09-18T03:08:29.41" personId="{18EAB7DA-2F6A-4C6B-B31C-BA5B3A62496A}" id="{D5A5A284-853F-40FC-8E38-5708EB493742}">
    <text>Generate detailed reports concerning all logistics processes, including but not limited to inventory levels, supplier performance, and cargo movement stages.</text>
  </threadedComment>
  <threadedComment ref="B172" dT="2023-09-18T03:13:56.44" personId="{18EAB7DA-2F6A-4C6B-B31C-BA5B3A62496A}" id="{8D755D58-6319-4A33-A58E-585986571EA2}">
    <text>Feature that allows cargo handlers to receive real-time task assignments which detail:
- The specific cargo to be handled.
- The designated aircraft or storage location.
- Specific handling instructions to ensure safety and prevent damage or loss.</text>
  </threadedComment>
  <threadedComment ref="B211" dT="2023-09-16T05:21:18.06" personId="{18EAB7DA-2F6A-4C6B-B31C-BA5B3A62496A}" id="{C7D6ED24-1F79-42D5-983D-F4F7F29C18AB}">
    <text>Generate comprehensive financial reports that provide insights into various financial aspects including revenue streams, expense breakdowns, and budgetary performance.</text>
  </threadedComment>
  <threadedComment ref="B219" dT="2023-09-16T05:33:41.80" personId="{18EAB7DA-2F6A-4C6B-B31C-BA5B3A62496A}" id="{ED2CEEBF-B494-4C4D-A358-0F67779949EC}">
    <text>View detailed information on the current status of various facilities such as runways, taxiways, terminals, hangars, and parking and cargo facilities in an easy-to-access card format.</text>
  </threadedComment>
  <threadedComment ref="B226" dT="2023-09-16T05:39:12.34" personId="{18EAB7DA-2F6A-4C6B-B31C-BA5B3A62496A}" id="{DE1FD326-EFE0-453B-B0E0-48F0A89A2812}">
    <text>Real-time viewing of ongoing maintenance activities with details such as the type of maintenance (routine/preventive/emergency), description of the task, and the expected time to completion.</text>
  </threadedComment>
  <threadedComment ref="B227" dT="2023-09-16T05:38:40.07" personId="{18EAB7DA-2F6A-4C6B-B31C-BA5B3A62496A}" id="{51B665CE-A7E5-40F3-8D2F-AF4F2A41DD44}">
    <text>Add new maintenance schedules into the system, detailing the facility/asset involved, the type of maintenance required, the personnel assigned, and the scheduled date and time.</text>
  </threadedComment>
  <threadedComment ref="B228" dT="2023-09-16T05:39:48.13" personId="{18EAB7DA-2F6A-4C6B-B31C-BA5B3A62496A}" id="{48680747-A1D9-4345-B1ED-F4D40516B143}">
    <text>Modify or update existing maintenance schedules to accommodate changes in availability of personnel or assets, or in response to emerging maintenance needs.</text>
  </threadedComment>
  <threadedComment ref="B229" dT="2023-09-16T05:39:52.55" personId="{18EAB7DA-2F6A-4C6B-B31C-BA5B3A62496A}" id="{28D971C4-A76E-4935-8AD3-6B020DABBD4D}">
    <text>Remove completed or cancelled maintenance schedules from the system to maintain an up-to-date database of ongoing and upcoming maintenance activities.</text>
  </threadedComment>
  <threadedComment ref="B241" dT="2023-09-16T05:30:01.68" personId="{18EAB7DA-2F6A-4C6B-B31C-BA5B3A62496A}" id="{0C9BED4E-FBF5-44BF-844B-281D751DA61F}">
    <text>Generate comprehensive security reports that provide insights into incident statistics, response times, and security personnel performance.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14CA7-4A89-4385-B5B5-926785898ABA}">
  <sheetPr>
    <tabColor rgb="FFC6EFCE"/>
  </sheetPr>
  <dimension ref="A1:M68"/>
  <sheetViews>
    <sheetView showGridLines="0" tabSelected="1" topLeftCell="A40" zoomScale="115" zoomScaleNormal="115" workbookViewId="0">
      <selection activeCell="B2" sqref="B2:M2"/>
    </sheetView>
  </sheetViews>
  <sheetFormatPr defaultColWidth="8.875" defaultRowHeight="14.25" x14ac:dyDescent="0.2"/>
  <cols>
    <col min="1" max="1" width="3.625" customWidth="1"/>
    <col min="2" max="2" width="60.75" bestFit="1" customWidth="1"/>
    <col min="3" max="4" width="7.625" style="2" customWidth="1"/>
    <col min="5" max="5" width="14.75" style="2" bestFit="1" customWidth="1"/>
    <col min="6" max="6" width="7.625" style="2" customWidth="1"/>
    <col min="7" max="13" width="5.625" style="2" customWidth="1"/>
  </cols>
  <sheetData>
    <row r="1" spans="1:13" x14ac:dyDescent="0.2">
      <c r="B1" s="14"/>
    </row>
    <row r="2" spans="1:13" ht="60" customHeight="1" thickBot="1" x14ac:dyDescent="0.25">
      <c r="B2" s="68" t="s">
        <v>39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</row>
    <row r="3" spans="1:13" ht="15" customHeight="1" thickTop="1" x14ac:dyDescent="0.2"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ht="15" customHeight="1" x14ac:dyDescent="0.2">
      <c r="B4" s="83" t="s">
        <v>0</v>
      </c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</row>
    <row r="5" spans="1:13" ht="15" customHeight="1" x14ac:dyDescent="0.2">
      <c r="B5" s="3" t="s">
        <v>41</v>
      </c>
      <c r="C5" s="76" t="s">
        <v>1</v>
      </c>
      <c r="D5" s="76"/>
      <c r="E5" s="3" t="s">
        <v>43</v>
      </c>
      <c r="F5" s="3" t="s">
        <v>42</v>
      </c>
      <c r="G5" s="76" t="s">
        <v>17</v>
      </c>
      <c r="H5" s="76"/>
      <c r="I5" s="76"/>
      <c r="J5" s="76"/>
      <c r="K5" s="76"/>
      <c r="L5" s="76"/>
      <c r="M5" s="76"/>
    </row>
    <row r="6" spans="1:13" ht="15" customHeight="1" x14ac:dyDescent="0.2">
      <c r="A6" s="1"/>
      <c r="B6" s="4" t="s">
        <v>22</v>
      </c>
      <c r="C6" s="78">
        <f>$F6*55/$F$67</f>
        <v>0.63218390804597702</v>
      </c>
      <c r="D6" s="78"/>
      <c r="E6" s="30">
        <f>IFERROR(SUMPRODUCT($C6,$G6),0)</f>
        <v>0.63218390804597702</v>
      </c>
      <c r="F6" s="30">
        <v>1</v>
      </c>
      <c r="G6" s="78">
        <v>1</v>
      </c>
      <c r="H6" s="78"/>
      <c r="I6" s="78"/>
      <c r="J6" s="78"/>
      <c r="K6" s="78"/>
      <c r="L6" s="78"/>
      <c r="M6" s="78"/>
    </row>
    <row r="7" spans="1:13" ht="15" customHeight="1" x14ac:dyDescent="0.2">
      <c r="B7" s="4" t="s">
        <v>15</v>
      </c>
      <c r="C7" s="78">
        <f t="shared" ref="C7:C8" si="0">$F7*55/$F$67</f>
        <v>1.896551724137931</v>
      </c>
      <c r="D7" s="78"/>
      <c r="E7" s="30">
        <f>IFERROR(SUMPRODUCT($C7,$G7),0)</f>
        <v>1.896551724137931</v>
      </c>
      <c r="F7" s="30">
        <v>3</v>
      </c>
      <c r="G7" s="78">
        <v>1</v>
      </c>
      <c r="H7" s="78"/>
      <c r="I7" s="78"/>
      <c r="J7" s="78"/>
      <c r="K7" s="78"/>
      <c r="L7" s="78"/>
      <c r="M7" s="78"/>
    </row>
    <row r="8" spans="1:13" ht="15" customHeight="1" x14ac:dyDescent="0.2">
      <c r="B8" s="4" t="s">
        <v>23</v>
      </c>
      <c r="C8" s="78">
        <f t="shared" si="0"/>
        <v>2.5287356321839081</v>
      </c>
      <c r="D8" s="78"/>
      <c r="E8" s="30">
        <f>IFERROR(SUMPRODUCT($C8,$G8),0)</f>
        <v>2.5287356321839081</v>
      </c>
      <c r="F8" s="30">
        <v>4</v>
      </c>
      <c r="G8" s="91">
        <v>1</v>
      </c>
      <c r="H8" s="91"/>
      <c r="I8" s="91"/>
      <c r="J8" s="91"/>
      <c r="K8" s="91"/>
      <c r="L8" s="91"/>
      <c r="M8" s="91"/>
    </row>
    <row r="9" spans="1:13" ht="15" customHeight="1" thickBot="1" x14ac:dyDescent="0.25">
      <c r="B9" s="18" t="s">
        <v>2</v>
      </c>
      <c r="C9" s="79">
        <f>SUM(C6:D8)</f>
        <v>5.0574712643678161</v>
      </c>
      <c r="D9" s="79"/>
      <c r="E9" s="29">
        <f>SUM(E6:E8)</f>
        <v>5.0574712643678161</v>
      </c>
      <c r="F9" s="29">
        <f>SUM(F6:F8)</f>
        <v>8</v>
      </c>
      <c r="G9" s="79"/>
      <c r="H9" s="79"/>
      <c r="I9" s="79"/>
      <c r="J9" s="79"/>
      <c r="K9" s="79"/>
      <c r="L9" s="79"/>
      <c r="M9" s="79"/>
    </row>
    <row r="10" spans="1:13" ht="15" customHeight="1" thickTop="1" x14ac:dyDescent="0.2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</row>
    <row r="11" spans="1:13" ht="15" customHeight="1" x14ac:dyDescent="0.2">
      <c r="B11" s="90" t="s">
        <v>20</v>
      </c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</row>
    <row r="12" spans="1:13" ht="15" customHeight="1" x14ac:dyDescent="0.2">
      <c r="B12" s="81" t="s">
        <v>41</v>
      </c>
      <c r="C12" s="81" t="s">
        <v>1</v>
      </c>
      <c r="D12" s="81"/>
      <c r="E12" s="81" t="s">
        <v>43</v>
      </c>
      <c r="F12" s="81" t="s">
        <v>42</v>
      </c>
      <c r="G12" s="81" t="s">
        <v>17</v>
      </c>
      <c r="H12" s="81"/>
      <c r="I12" s="81"/>
      <c r="J12" s="81"/>
      <c r="K12" s="81"/>
      <c r="L12" s="81"/>
      <c r="M12" s="81"/>
    </row>
    <row r="13" spans="1:13" ht="15" customHeight="1" x14ac:dyDescent="0.2">
      <c r="B13" s="81"/>
      <c r="C13" s="62" t="s">
        <v>2</v>
      </c>
      <c r="D13" s="62" t="s">
        <v>16</v>
      </c>
      <c r="E13" s="81"/>
      <c r="F13" s="81"/>
      <c r="G13" s="62">
        <v>1</v>
      </c>
      <c r="H13" s="62">
        <f>G13+1</f>
        <v>2</v>
      </c>
      <c r="I13" s="62">
        <f t="shared" ref="I13:M13" si="1">H13+1</f>
        <v>3</v>
      </c>
      <c r="J13" s="62">
        <f t="shared" si="1"/>
        <v>4</v>
      </c>
      <c r="K13" s="62">
        <f t="shared" si="1"/>
        <v>5</v>
      </c>
      <c r="L13" s="62">
        <f t="shared" si="1"/>
        <v>6</v>
      </c>
      <c r="M13" s="62">
        <f t="shared" si="1"/>
        <v>7</v>
      </c>
    </row>
    <row r="14" spans="1:13" ht="15" customHeight="1" x14ac:dyDescent="0.2">
      <c r="B14" s="15" t="s">
        <v>24</v>
      </c>
      <c r="C14" s="23">
        <f>$F14*55/$F$67</f>
        <v>0.63218390804597702</v>
      </c>
      <c r="D14" s="23">
        <f>$C14/7</f>
        <v>9.0311986863711002E-2</v>
      </c>
      <c r="E14" s="23">
        <f>IFERROR(SUMPRODUCT($D14,SUM($G14:$M14)),0)</f>
        <v>0.63218390804597702</v>
      </c>
      <c r="F14" s="23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</row>
    <row r="15" spans="1:13" ht="15" customHeight="1" x14ac:dyDescent="0.2">
      <c r="B15" s="15" t="s">
        <v>25</v>
      </c>
      <c r="C15" s="23">
        <f t="shared" ref="C15:C22" si="2">$F15*55/$F$67</f>
        <v>0.63218390804597702</v>
      </c>
      <c r="D15" s="23">
        <f t="shared" ref="D15:D22" si="3">$C15/7</f>
        <v>9.0311986863711002E-2</v>
      </c>
      <c r="E15" s="23">
        <f t="shared" ref="E15:E22" si="4">IFERROR(SUMPRODUCT($D15,SUM($G15:$M15)),0)</f>
        <v>0.63218390804597702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</row>
    <row r="16" spans="1:13" ht="15" customHeight="1" x14ac:dyDescent="0.2">
      <c r="B16" s="15" t="s">
        <v>26</v>
      </c>
      <c r="C16" s="23">
        <f t="shared" si="2"/>
        <v>1.896551724137931</v>
      </c>
      <c r="D16" s="23">
        <f t="shared" si="3"/>
        <v>0.27093596059113301</v>
      </c>
      <c r="E16" s="23">
        <f t="shared" si="4"/>
        <v>1.896551724137931</v>
      </c>
      <c r="F16" s="5">
        <v>3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</row>
    <row r="17" spans="2:13" ht="15" customHeight="1" x14ac:dyDescent="0.2">
      <c r="B17" s="15" t="s">
        <v>4</v>
      </c>
      <c r="C17" s="23">
        <f t="shared" si="2"/>
        <v>0.63218390804597702</v>
      </c>
      <c r="D17" s="23">
        <f t="shared" si="3"/>
        <v>9.0311986863711002E-2</v>
      </c>
      <c r="E17" s="23">
        <f t="shared" si="4"/>
        <v>0.63218390804597702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</row>
    <row r="18" spans="2:13" ht="15" customHeight="1" x14ac:dyDescent="0.2">
      <c r="B18" s="15" t="s">
        <v>27</v>
      </c>
      <c r="C18" s="23">
        <f t="shared" si="2"/>
        <v>0.63218390804597702</v>
      </c>
      <c r="D18" s="23">
        <f t="shared" si="3"/>
        <v>9.0311986863711002E-2</v>
      </c>
      <c r="E18" s="23">
        <f t="shared" si="4"/>
        <v>0.63218390804597702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</row>
    <row r="19" spans="2:13" ht="15" customHeight="1" x14ac:dyDescent="0.2">
      <c r="B19" s="15" t="s">
        <v>28</v>
      </c>
      <c r="C19" s="23">
        <f t="shared" si="2"/>
        <v>1.264367816091954</v>
      </c>
      <c r="D19" s="23">
        <f t="shared" si="3"/>
        <v>0.180623973727422</v>
      </c>
      <c r="E19" s="23">
        <f t="shared" si="4"/>
        <v>1.264367816091954</v>
      </c>
      <c r="F19" s="5">
        <v>2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</row>
    <row r="20" spans="2:13" ht="15" customHeight="1" x14ac:dyDescent="0.2">
      <c r="B20" s="15" t="s">
        <v>29</v>
      </c>
      <c r="C20" s="23">
        <f t="shared" si="2"/>
        <v>1.264367816091954</v>
      </c>
      <c r="D20" s="23">
        <f t="shared" si="3"/>
        <v>0.180623973727422</v>
      </c>
      <c r="E20" s="23">
        <f t="shared" si="4"/>
        <v>1.264367816091954</v>
      </c>
      <c r="F20" s="5">
        <v>2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</row>
    <row r="21" spans="2:13" ht="15" customHeight="1" x14ac:dyDescent="0.2">
      <c r="B21" s="15" t="s">
        <v>30</v>
      </c>
      <c r="C21" s="23">
        <f t="shared" si="2"/>
        <v>2.5287356321839081</v>
      </c>
      <c r="D21" s="23">
        <f t="shared" si="3"/>
        <v>0.36124794745484401</v>
      </c>
      <c r="E21" s="23">
        <f t="shared" si="4"/>
        <v>2.5287356321839081</v>
      </c>
      <c r="F21" s="5">
        <v>4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</row>
    <row r="22" spans="2:13" ht="15" customHeight="1" x14ac:dyDescent="0.2">
      <c r="B22" s="15" t="s">
        <v>5</v>
      </c>
      <c r="C22" s="23">
        <f t="shared" si="2"/>
        <v>2.5287356321839081</v>
      </c>
      <c r="D22" s="23">
        <f t="shared" si="3"/>
        <v>0.36124794745484401</v>
      </c>
      <c r="E22" s="23">
        <f t="shared" si="4"/>
        <v>2.5287356321839081</v>
      </c>
      <c r="F22" s="5">
        <v>4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</row>
    <row r="23" spans="2:13" ht="15" customHeight="1" thickBot="1" x14ac:dyDescent="0.25">
      <c r="B23" s="88" t="s">
        <v>2</v>
      </c>
      <c r="C23" s="89">
        <f>SUM(C14:C22)</f>
        <v>12.011494252873563</v>
      </c>
      <c r="D23" s="16"/>
      <c r="E23" s="97">
        <f>SUM(E14:E22)</f>
        <v>12.011494252873563</v>
      </c>
      <c r="F23" s="97">
        <f>SUM(F14:F22)</f>
        <v>19</v>
      </c>
      <c r="G23" s="16"/>
      <c r="H23" s="16"/>
      <c r="I23" s="16"/>
      <c r="J23" s="16"/>
      <c r="K23" s="16"/>
      <c r="L23" s="16"/>
      <c r="M23" s="16"/>
    </row>
    <row r="24" spans="2:13" ht="15" customHeight="1" thickTop="1" thickBot="1" x14ac:dyDescent="0.25">
      <c r="B24" s="88"/>
      <c r="C24" s="89"/>
      <c r="D24" s="17"/>
      <c r="E24" s="95"/>
      <c r="F24" s="95"/>
      <c r="G24" s="95"/>
      <c r="H24" s="95"/>
      <c r="I24" s="95"/>
      <c r="J24" s="95"/>
      <c r="K24" s="95"/>
      <c r="L24" s="95"/>
      <c r="M24" s="95"/>
    </row>
    <row r="25" spans="2:13" ht="15" customHeight="1" thickTop="1" x14ac:dyDescent="0.2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</row>
    <row r="26" spans="2:13" ht="15" customHeight="1" x14ac:dyDescent="0.2">
      <c r="B26" s="71" t="s">
        <v>6</v>
      </c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</row>
    <row r="27" spans="2:13" ht="15" customHeight="1" x14ac:dyDescent="0.2">
      <c r="B27" s="72" t="s">
        <v>41</v>
      </c>
      <c r="C27" s="72" t="s">
        <v>1</v>
      </c>
      <c r="D27" s="72"/>
      <c r="E27" s="72" t="s">
        <v>43</v>
      </c>
      <c r="F27" s="72" t="s">
        <v>42</v>
      </c>
      <c r="G27" s="72" t="s">
        <v>17</v>
      </c>
      <c r="H27" s="72"/>
      <c r="I27" s="72"/>
      <c r="J27" s="72"/>
      <c r="K27" s="72"/>
      <c r="L27" s="72"/>
      <c r="M27" s="72"/>
    </row>
    <row r="28" spans="2:13" ht="15" customHeight="1" x14ac:dyDescent="0.2">
      <c r="B28" s="72"/>
      <c r="C28" s="7" t="s">
        <v>3</v>
      </c>
      <c r="D28" s="7" t="s">
        <v>14</v>
      </c>
      <c r="E28" s="72"/>
      <c r="F28" s="72"/>
      <c r="G28" s="7">
        <v>1</v>
      </c>
      <c r="H28" s="7">
        <f>G28+1</f>
        <v>2</v>
      </c>
      <c r="I28" s="7">
        <f t="shared" ref="I28:M28" si="5">H28+1</f>
        <v>3</v>
      </c>
      <c r="J28" s="7">
        <f t="shared" si="5"/>
        <v>4</v>
      </c>
      <c r="K28" s="7">
        <f t="shared" si="5"/>
        <v>5</v>
      </c>
      <c r="L28" s="7">
        <f t="shared" si="5"/>
        <v>6</v>
      </c>
      <c r="M28" s="7">
        <f t="shared" si="5"/>
        <v>7</v>
      </c>
    </row>
    <row r="29" spans="2:13" ht="15" customHeight="1" x14ac:dyDescent="0.2">
      <c r="B29" s="9" t="s">
        <v>7</v>
      </c>
      <c r="C29" s="24">
        <f>$F29*55/$F$67</f>
        <v>0.63218390804597702</v>
      </c>
      <c r="D29" s="24">
        <f>$C29/7</f>
        <v>9.0311986863711002E-2</v>
      </c>
      <c r="E29" s="24">
        <f>IFERROR(SUMPRODUCT($D29,SUM($G29:$M29)),0)</f>
        <v>0.63218390804597702</v>
      </c>
      <c r="F29" s="24">
        <v>1</v>
      </c>
      <c r="G29" s="10">
        <v>1</v>
      </c>
      <c r="H29" s="10">
        <v>1</v>
      </c>
      <c r="I29" s="10">
        <v>1</v>
      </c>
      <c r="J29" s="10">
        <v>1</v>
      </c>
      <c r="K29" s="10">
        <v>1</v>
      </c>
      <c r="L29" s="10">
        <v>1</v>
      </c>
      <c r="M29" s="10">
        <v>1</v>
      </c>
    </row>
    <row r="30" spans="2:13" ht="15" customHeight="1" x14ac:dyDescent="0.2">
      <c r="B30" s="9" t="s">
        <v>9</v>
      </c>
      <c r="C30" s="24">
        <f t="shared" ref="C30:C31" si="6">$F30*55/$F$67</f>
        <v>2.5287356321839081</v>
      </c>
      <c r="D30" s="24">
        <f t="shared" ref="D30:D31" si="7">$C30/7</f>
        <v>0.36124794745484401</v>
      </c>
      <c r="E30" s="24">
        <f t="shared" ref="E30:E31" si="8">IFERROR(SUMPRODUCT($D30,SUM($G30:$M30)),0)</f>
        <v>2.5287356321839081</v>
      </c>
      <c r="F30" s="24">
        <v>4</v>
      </c>
      <c r="G30" s="10">
        <v>1</v>
      </c>
      <c r="H30" s="10">
        <v>1</v>
      </c>
      <c r="I30" s="10">
        <v>1</v>
      </c>
      <c r="J30" s="10">
        <v>1</v>
      </c>
      <c r="K30" s="10">
        <v>1</v>
      </c>
      <c r="L30" s="10">
        <v>1</v>
      </c>
      <c r="M30" s="10">
        <v>1</v>
      </c>
    </row>
    <row r="31" spans="2:13" ht="15" customHeight="1" x14ac:dyDescent="0.2">
      <c r="B31" s="9" t="s">
        <v>31</v>
      </c>
      <c r="C31" s="24">
        <f t="shared" si="6"/>
        <v>2.5287356321839081</v>
      </c>
      <c r="D31" s="24">
        <f t="shared" si="7"/>
        <v>0.36124794745484401</v>
      </c>
      <c r="E31" s="24">
        <f t="shared" si="8"/>
        <v>2.5287356321839081</v>
      </c>
      <c r="F31" s="10">
        <v>4</v>
      </c>
      <c r="G31" s="10">
        <v>1</v>
      </c>
      <c r="H31" s="10">
        <v>1</v>
      </c>
      <c r="I31" s="10">
        <v>1</v>
      </c>
      <c r="J31" s="10">
        <v>1</v>
      </c>
      <c r="K31" s="10">
        <v>1</v>
      </c>
      <c r="L31" s="10">
        <v>1</v>
      </c>
      <c r="M31" s="10">
        <v>1</v>
      </c>
    </row>
    <row r="32" spans="2:13" ht="15" customHeight="1" thickBot="1" x14ac:dyDescent="0.25">
      <c r="B32" s="73" t="s">
        <v>2</v>
      </c>
      <c r="C32" s="74">
        <f>SUM(C29:C31)</f>
        <v>5.6896551724137936</v>
      </c>
      <c r="D32" s="8"/>
      <c r="E32" s="98">
        <f>SUM(E29:E31)</f>
        <v>5.6896551724137936</v>
      </c>
      <c r="F32" s="98">
        <f>SUM(F29:F31)</f>
        <v>9</v>
      </c>
      <c r="G32" s="8"/>
      <c r="H32" s="8"/>
      <c r="I32" s="8"/>
      <c r="J32" s="8"/>
      <c r="K32" s="8"/>
      <c r="L32" s="8"/>
      <c r="M32" s="8"/>
    </row>
    <row r="33" spans="2:13" ht="15" customHeight="1" thickTop="1" thickBot="1" x14ac:dyDescent="0.25">
      <c r="B33" s="73"/>
      <c r="C33" s="74"/>
      <c r="D33" s="11"/>
      <c r="E33" s="75"/>
      <c r="F33" s="75"/>
      <c r="G33" s="75"/>
      <c r="H33" s="75"/>
      <c r="I33" s="75"/>
      <c r="J33" s="75"/>
      <c r="K33" s="75"/>
      <c r="L33" s="75"/>
      <c r="M33" s="75"/>
    </row>
    <row r="34" spans="2:13" ht="15" customHeight="1" thickTop="1" x14ac:dyDescent="0.2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ht="15" customHeight="1" x14ac:dyDescent="0.2">
      <c r="B35" s="86" t="s">
        <v>19</v>
      </c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</row>
    <row r="36" spans="2:13" ht="15" customHeight="1" x14ac:dyDescent="0.2">
      <c r="B36" s="72" t="s">
        <v>41</v>
      </c>
      <c r="C36" s="85" t="s">
        <v>1</v>
      </c>
      <c r="D36" s="85"/>
      <c r="E36" s="85" t="s">
        <v>43</v>
      </c>
      <c r="F36" s="85" t="s">
        <v>42</v>
      </c>
      <c r="G36" s="72" t="s">
        <v>17</v>
      </c>
      <c r="H36" s="72"/>
      <c r="I36" s="72"/>
      <c r="J36" s="72"/>
      <c r="K36" s="72"/>
      <c r="L36" s="72"/>
      <c r="M36" s="72"/>
    </row>
    <row r="37" spans="2:13" ht="15" customHeight="1" x14ac:dyDescent="0.2">
      <c r="B37" s="72"/>
      <c r="C37" s="19" t="s">
        <v>3</v>
      </c>
      <c r="D37" s="19" t="s">
        <v>14</v>
      </c>
      <c r="E37" s="85"/>
      <c r="F37" s="85"/>
      <c r="G37" s="7">
        <v>1</v>
      </c>
      <c r="H37" s="7">
        <f>G37+1</f>
        <v>2</v>
      </c>
      <c r="I37" s="7">
        <f t="shared" ref="I37:M37" si="9">H37+1</f>
        <v>3</v>
      </c>
      <c r="J37" s="7">
        <f t="shared" si="9"/>
        <v>4</v>
      </c>
      <c r="K37" s="7">
        <f t="shared" si="9"/>
        <v>5</v>
      </c>
      <c r="L37" s="7">
        <f t="shared" si="9"/>
        <v>6</v>
      </c>
      <c r="M37" s="7">
        <f t="shared" si="9"/>
        <v>7</v>
      </c>
    </row>
    <row r="38" spans="2:13" ht="15" customHeight="1" x14ac:dyDescent="0.2">
      <c r="B38" s="9" t="s">
        <v>38</v>
      </c>
      <c r="C38" s="10">
        <f>F38*55/$F$67</f>
        <v>0.63218390804597702</v>
      </c>
      <c r="D38" s="10">
        <f>$C38/7</f>
        <v>9.0311986863711002E-2</v>
      </c>
      <c r="E38" s="10">
        <f>IFERROR(SUMPRODUCT($D38,SUM($G38:$M38)),0)</f>
        <v>0.63218390804597702</v>
      </c>
      <c r="F38" s="10">
        <v>1</v>
      </c>
      <c r="G38" s="10">
        <v>1</v>
      </c>
      <c r="H38" s="10">
        <v>1</v>
      </c>
      <c r="I38" s="10">
        <v>1</v>
      </c>
      <c r="J38" s="10">
        <v>1</v>
      </c>
      <c r="K38" s="10">
        <v>1</v>
      </c>
      <c r="L38" s="10">
        <v>1</v>
      </c>
      <c r="M38" s="10">
        <v>1</v>
      </c>
    </row>
    <row r="39" spans="2:13" ht="15" customHeight="1" x14ac:dyDescent="0.2">
      <c r="B39" s="9" t="s">
        <v>35</v>
      </c>
      <c r="C39" s="10">
        <f t="shared" ref="C39:C44" si="10">F39*55/$F$67</f>
        <v>1.896551724137931</v>
      </c>
      <c r="D39" s="10">
        <f t="shared" ref="D39:D44" si="11">$C39/7</f>
        <v>0.27093596059113301</v>
      </c>
      <c r="E39" s="10">
        <f t="shared" ref="E39:E44" si="12">IFERROR(SUMPRODUCT($D39,SUM($G39:$M39)),0)</f>
        <v>1.896551724137931</v>
      </c>
      <c r="F39" s="10">
        <v>3</v>
      </c>
      <c r="G39" s="10">
        <v>1</v>
      </c>
      <c r="H39" s="10">
        <v>1</v>
      </c>
      <c r="I39" s="10">
        <v>1</v>
      </c>
      <c r="J39" s="10">
        <v>1</v>
      </c>
      <c r="K39" s="10">
        <v>1</v>
      </c>
      <c r="L39" s="10">
        <v>1</v>
      </c>
      <c r="M39" s="10">
        <v>1</v>
      </c>
    </row>
    <row r="40" spans="2:13" ht="15" customHeight="1" x14ac:dyDescent="0.2">
      <c r="B40" s="9" t="s">
        <v>37</v>
      </c>
      <c r="C40" s="10">
        <f t="shared" si="10"/>
        <v>0.63218390804597702</v>
      </c>
      <c r="D40" s="10">
        <f t="shared" si="11"/>
        <v>9.0311986863711002E-2</v>
      </c>
      <c r="E40" s="10">
        <f t="shared" si="12"/>
        <v>0.63218390804597702</v>
      </c>
      <c r="F40" s="10">
        <v>1</v>
      </c>
      <c r="G40" s="10">
        <v>1</v>
      </c>
      <c r="H40" s="10">
        <v>1</v>
      </c>
      <c r="I40" s="10">
        <v>1</v>
      </c>
      <c r="J40" s="10">
        <v>1</v>
      </c>
      <c r="K40" s="10">
        <v>1</v>
      </c>
      <c r="L40" s="10">
        <v>1</v>
      </c>
      <c r="M40" s="10">
        <v>1</v>
      </c>
    </row>
    <row r="41" spans="2:13" ht="15" customHeight="1" x14ac:dyDescent="0.2">
      <c r="B41" s="9" t="s">
        <v>36</v>
      </c>
      <c r="C41" s="10">
        <f t="shared" si="10"/>
        <v>0.63218390804597702</v>
      </c>
      <c r="D41" s="10">
        <f t="shared" si="11"/>
        <v>9.0311986863711002E-2</v>
      </c>
      <c r="E41" s="10">
        <f t="shared" si="12"/>
        <v>0.63218390804597702</v>
      </c>
      <c r="F41" s="10">
        <v>1</v>
      </c>
      <c r="G41" s="10">
        <v>1</v>
      </c>
      <c r="H41" s="10">
        <v>1</v>
      </c>
      <c r="I41" s="10">
        <v>1</v>
      </c>
      <c r="J41" s="10">
        <v>1</v>
      </c>
      <c r="K41" s="10">
        <v>1</v>
      </c>
      <c r="L41" s="10">
        <v>1</v>
      </c>
      <c r="M41" s="10">
        <v>1</v>
      </c>
    </row>
    <row r="42" spans="2:13" ht="15" customHeight="1" x14ac:dyDescent="0.2">
      <c r="B42" s="9" t="s">
        <v>8</v>
      </c>
      <c r="C42" s="10">
        <f t="shared" si="10"/>
        <v>1.264367816091954</v>
      </c>
      <c r="D42" s="10">
        <f t="shared" si="11"/>
        <v>0.180623973727422</v>
      </c>
      <c r="E42" s="10">
        <f t="shared" si="12"/>
        <v>1.264367816091954</v>
      </c>
      <c r="F42" s="10">
        <v>2</v>
      </c>
      <c r="G42" s="10">
        <v>1</v>
      </c>
      <c r="H42" s="10">
        <v>1</v>
      </c>
      <c r="I42" s="10">
        <v>1</v>
      </c>
      <c r="J42" s="10">
        <v>1</v>
      </c>
      <c r="K42" s="10">
        <v>1</v>
      </c>
      <c r="L42" s="10">
        <v>1</v>
      </c>
      <c r="M42" s="10">
        <v>1</v>
      </c>
    </row>
    <row r="43" spans="2:13" ht="15" customHeight="1" x14ac:dyDescent="0.2">
      <c r="B43" s="9" t="s">
        <v>9</v>
      </c>
      <c r="C43" s="10">
        <f t="shared" si="10"/>
        <v>2.5287356321839081</v>
      </c>
      <c r="D43" s="10">
        <f t="shared" si="11"/>
        <v>0.36124794745484401</v>
      </c>
      <c r="E43" s="10">
        <f t="shared" si="12"/>
        <v>2.5287356321839081</v>
      </c>
      <c r="F43" s="10">
        <v>4</v>
      </c>
      <c r="G43" s="10">
        <v>1</v>
      </c>
      <c r="H43" s="10">
        <v>1</v>
      </c>
      <c r="I43" s="10">
        <v>1</v>
      </c>
      <c r="J43" s="10">
        <v>1</v>
      </c>
      <c r="K43" s="10">
        <v>1</v>
      </c>
      <c r="L43" s="10">
        <v>1</v>
      </c>
      <c r="M43" s="10">
        <v>1</v>
      </c>
    </row>
    <row r="44" spans="2:13" ht="15" customHeight="1" x14ac:dyDescent="0.2">
      <c r="B44" s="9" t="s">
        <v>33</v>
      </c>
      <c r="C44" s="10">
        <f t="shared" si="10"/>
        <v>2.5287356321839081</v>
      </c>
      <c r="D44" s="10">
        <f t="shared" si="11"/>
        <v>0.36124794745484401</v>
      </c>
      <c r="E44" s="10">
        <f t="shared" si="12"/>
        <v>2.5287356321839081</v>
      </c>
      <c r="F44" s="10">
        <v>4</v>
      </c>
      <c r="G44" s="10">
        <v>1</v>
      </c>
      <c r="H44" s="10">
        <v>1</v>
      </c>
      <c r="I44" s="10">
        <v>1</v>
      </c>
      <c r="J44" s="10">
        <v>1</v>
      </c>
      <c r="K44" s="10">
        <v>1</v>
      </c>
      <c r="L44" s="10">
        <v>1</v>
      </c>
      <c r="M44" s="10">
        <v>1</v>
      </c>
    </row>
    <row r="45" spans="2:13" ht="15" customHeight="1" thickBot="1" x14ac:dyDescent="0.25">
      <c r="B45" s="73" t="s">
        <v>2</v>
      </c>
      <c r="C45" s="74">
        <f>SUM(C38:C44)</f>
        <v>10.114942528735632</v>
      </c>
      <c r="D45" s="8"/>
      <c r="E45" s="98">
        <f>SUM(E38:E44)</f>
        <v>10.114942528735632</v>
      </c>
      <c r="F45" s="98">
        <f>SUM(F38:F44)</f>
        <v>16</v>
      </c>
      <c r="G45" s="8"/>
      <c r="H45" s="8"/>
      <c r="I45" s="8"/>
      <c r="J45" s="8"/>
      <c r="K45" s="8"/>
      <c r="L45" s="8"/>
      <c r="M45" s="8"/>
    </row>
    <row r="46" spans="2:13" ht="16.5" thickTop="1" thickBot="1" x14ac:dyDescent="0.25">
      <c r="B46" s="73"/>
      <c r="C46" s="74"/>
      <c r="D46" s="11"/>
      <c r="E46" s="75"/>
      <c r="F46" s="75"/>
      <c r="G46" s="75"/>
      <c r="H46" s="75"/>
      <c r="I46" s="75"/>
      <c r="J46" s="75"/>
      <c r="K46" s="75"/>
      <c r="L46" s="75"/>
      <c r="M46" s="75"/>
    </row>
    <row r="47" spans="2:13" ht="15" customHeight="1" thickTop="1" x14ac:dyDescent="0.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</row>
    <row r="48" spans="2:13" ht="15" customHeight="1" x14ac:dyDescent="0.2">
      <c r="B48" s="84" t="s">
        <v>13</v>
      </c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</row>
    <row r="49" spans="2:13" ht="15" customHeight="1" x14ac:dyDescent="0.2">
      <c r="B49" s="12" t="s">
        <v>41</v>
      </c>
      <c r="C49" s="70" t="s">
        <v>1</v>
      </c>
      <c r="D49" s="70"/>
      <c r="E49" s="12" t="s">
        <v>43</v>
      </c>
      <c r="F49" s="12" t="s">
        <v>42</v>
      </c>
      <c r="G49" s="70" t="s">
        <v>17</v>
      </c>
      <c r="H49" s="70"/>
      <c r="I49" s="70"/>
      <c r="J49" s="70"/>
      <c r="K49" s="70"/>
      <c r="L49" s="70"/>
      <c r="M49" s="70"/>
    </row>
    <row r="50" spans="2:13" ht="15" customHeight="1" x14ac:dyDescent="0.2">
      <c r="B50" s="13" t="s">
        <v>10</v>
      </c>
      <c r="C50" s="69">
        <f>$F50*55/$F$67</f>
        <v>0.63218390804597702</v>
      </c>
      <c r="D50" s="69"/>
      <c r="E50" s="32">
        <f>IFERROR(SUMPRODUCT($C50,$G50),0)</f>
        <v>0.63218390804597702</v>
      </c>
      <c r="F50" s="32">
        <v>1</v>
      </c>
      <c r="G50" s="69">
        <v>1</v>
      </c>
      <c r="H50" s="69"/>
      <c r="I50" s="69"/>
      <c r="J50" s="69"/>
      <c r="K50" s="69"/>
      <c r="L50" s="69"/>
      <c r="M50" s="69"/>
    </row>
    <row r="51" spans="2:13" ht="15" customHeight="1" x14ac:dyDescent="0.2">
      <c r="B51" s="13" t="s">
        <v>11</v>
      </c>
      <c r="C51" s="69">
        <f t="shared" ref="C51:C54" si="13">$F51*55/$F$67</f>
        <v>0.63218390804597702</v>
      </c>
      <c r="D51" s="69"/>
      <c r="E51" s="32">
        <f t="shared" ref="E51:E54" si="14">IFERROR(SUMPRODUCT($C51,$G51),0)</f>
        <v>0.63218390804597702</v>
      </c>
      <c r="F51" s="32">
        <v>1</v>
      </c>
      <c r="G51" s="69">
        <v>1</v>
      </c>
      <c r="H51" s="69"/>
      <c r="I51" s="69"/>
      <c r="J51" s="69"/>
      <c r="K51" s="69"/>
      <c r="L51" s="69"/>
      <c r="M51" s="69"/>
    </row>
    <row r="52" spans="2:13" ht="15" customHeight="1" x14ac:dyDescent="0.2">
      <c r="B52" s="13" t="s">
        <v>12</v>
      </c>
      <c r="C52" s="69">
        <f t="shared" si="13"/>
        <v>0.63218390804597702</v>
      </c>
      <c r="D52" s="69"/>
      <c r="E52" s="32">
        <f t="shared" si="14"/>
        <v>0.63218390804597702</v>
      </c>
      <c r="F52" s="32">
        <v>1</v>
      </c>
      <c r="G52" s="69">
        <v>1</v>
      </c>
      <c r="H52" s="69"/>
      <c r="I52" s="69"/>
      <c r="J52" s="69"/>
      <c r="K52" s="69"/>
      <c r="L52" s="69"/>
      <c r="M52" s="69"/>
    </row>
    <row r="53" spans="2:13" ht="15" customHeight="1" x14ac:dyDescent="0.2">
      <c r="B53" s="13" t="s">
        <v>34</v>
      </c>
      <c r="C53" s="69">
        <f t="shared" si="13"/>
        <v>2.5287356321839081</v>
      </c>
      <c r="D53" s="69"/>
      <c r="E53" s="32">
        <f t="shared" si="14"/>
        <v>2.5287356321839081</v>
      </c>
      <c r="F53" s="32">
        <v>4</v>
      </c>
      <c r="G53" s="69">
        <v>1</v>
      </c>
      <c r="H53" s="69"/>
      <c r="I53" s="69"/>
      <c r="J53" s="69"/>
      <c r="K53" s="69"/>
      <c r="L53" s="69"/>
      <c r="M53" s="69"/>
    </row>
    <row r="54" spans="2:13" ht="15" customHeight="1" x14ac:dyDescent="0.2">
      <c r="B54" s="13" t="s">
        <v>32</v>
      </c>
      <c r="C54" s="69">
        <f t="shared" si="13"/>
        <v>2.5287356321839081</v>
      </c>
      <c r="D54" s="69"/>
      <c r="E54" s="32">
        <f t="shared" si="14"/>
        <v>2.5287356321839081</v>
      </c>
      <c r="F54" s="32">
        <v>4</v>
      </c>
      <c r="G54" s="69">
        <v>1</v>
      </c>
      <c r="H54" s="69"/>
      <c r="I54" s="69"/>
      <c r="J54" s="69"/>
      <c r="K54" s="69"/>
      <c r="L54" s="69"/>
      <c r="M54" s="69"/>
    </row>
    <row r="55" spans="2:13" ht="15" customHeight="1" thickBot="1" x14ac:dyDescent="0.25">
      <c r="B55" s="21" t="s">
        <v>2</v>
      </c>
      <c r="C55" s="80">
        <f>SUM(C50:D54)</f>
        <v>6.9540229885057467</v>
      </c>
      <c r="D55" s="80"/>
      <c r="E55" s="28">
        <f>SUM(E50:E54)</f>
        <v>6.9540229885057467</v>
      </c>
      <c r="F55" s="28">
        <f>SUM(F50:F54)</f>
        <v>11</v>
      </c>
      <c r="G55" s="80"/>
      <c r="H55" s="80"/>
      <c r="I55" s="80"/>
      <c r="J55" s="80"/>
      <c r="K55" s="80"/>
      <c r="L55" s="80"/>
      <c r="M55" s="80"/>
    </row>
    <row r="56" spans="2:13" ht="15" customHeight="1" thickTop="1" x14ac:dyDescent="0.2">
      <c r="B56" s="6"/>
      <c r="C56" s="77"/>
      <c r="D56" s="77"/>
      <c r="E56" s="6"/>
      <c r="F56" s="6"/>
      <c r="G56" s="6"/>
      <c r="H56" s="6"/>
      <c r="I56" s="6"/>
      <c r="J56" s="6"/>
      <c r="K56" s="6"/>
      <c r="L56" s="77"/>
      <c r="M56" s="77"/>
    </row>
    <row r="57" spans="2:13" ht="15" customHeight="1" x14ac:dyDescent="0.2">
      <c r="B57" s="93" t="s">
        <v>18</v>
      </c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</row>
    <row r="58" spans="2:13" ht="15" customHeight="1" x14ac:dyDescent="0.2">
      <c r="B58" s="27" t="s">
        <v>41</v>
      </c>
      <c r="C58" s="94" t="s">
        <v>1</v>
      </c>
      <c r="D58" s="94"/>
      <c r="E58" s="27" t="s">
        <v>43</v>
      </c>
      <c r="F58" s="27" t="s">
        <v>42</v>
      </c>
      <c r="G58" s="94" t="s">
        <v>17</v>
      </c>
      <c r="H58" s="94"/>
      <c r="I58" s="94"/>
      <c r="J58" s="94"/>
      <c r="K58" s="94"/>
      <c r="L58" s="94"/>
      <c r="M58" s="94"/>
    </row>
    <row r="59" spans="2:13" ht="15" customHeight="1" x14ac:dyDescent="0.2">
      <c r="B59" s="20" t="s">
        <v>21</v>
      </c>
      <c r="C59" s="92">
        <f>F59*55/$F$67</f>
        <v>2.5287356321839081</v>
      </c>
      <c r="D59" s="92"/>
      <c r="E59" s="26">
        <f>IFERROR(SUMPRODUCT($C59,$G59),0)</f>
        <v>2.5287356321839081</v>
      </c>
      <c r="F59" s="26">
        <v>4</v>
      </c>
      <c r="G59" s="92">
        <v>1</v>
      </c>
      <c r="H59" s="92"/>
      <c r="I59" s="92"/>
      <c r="J59" s="92"/>
      <c r="K59" s="92"/>
      <c r="L59" s="92"/>
      <c r="M59" s="92"/>
    </row>
    <row r="60" spans="2:13" ht="15" customHeight="1" x14ac:dyDescent="0.2">
      <c r="B60" s="20" t="str">
        <f>B4</f>
        <v>Use Case Diagram</v>
      </c>
      <c r="C60" s="92">
        <f t="shared" ref="C60:C64" si="15">F60*55/$F$67</f>
        <v>2.5287356321839081</v>
      </c>
      <c r="D60" s="92"/>
      <c r="E60" s="26">
        <f t="shared" ref="E60:E64" si="16">IFERROR(SUMPRODUCT($C60,$G60),0)</f>
        <v>2.5287356321839081</v>
      </c>
      <c r="F60" s="26">
        <v>4</v>
      </c>
      <c r="G60" s="92">
        <v>1</v>
      </c>
      <c r="H60" s="92"/>
      <c r="I60" s="92"/>
      <c r="J60" s="92"/>
      <c r="K60" s="92"/>
      <c r="L60" s="92"/>
      <c r="M60" s="92"/>
    </row>
    <row r="61" spans="2:13" ht="15" customHeight="1" x14ac:dyDescent="0.2">
      <c r="B61" s="20" t="str">
        <f>B11</f>
        <v>Fully Developed Use Case Description</v>
      </c>
      <c r="C61" s="92">
        <f t="shared" si="15"/>
        <v>2.5287356321839081</v>
      </c>
      <c r="D61" s="92"/>
      <c r="E61" s="26">
        <f t="shared" si="16"/>
        <v>2.5287356321839081</v>
      </c>
      <c r="F61" s="26">
        <v>4</v>
      </c>
      <c r="G61" s="92">
        <v>1</v>
      </c>
      <c r="H61" s="92"/>
      <c r="I61" s="92"/>
      <c r="J61" s="92"/>
      <c r="K61" s="92"/>
      <c r="L61" s="92"/>
      <c r="M61" s="92"/>
    </row>
    <row r="62" spans="2:13" x14ac:dyDescent="0.2">
      <c r="B62" s="20" t="str">
        <f>B26</f>
        <v>Activity Diagram</v>
      </c>
      <c r="C62" s="92">
        <f t="shared" si="15"/>
        <v>2.5287356321839081</v>
      </c>
      <c r="D62" s="92"/>
      <c r="E62" s="26">
        <f t="shared" si="16"/>
        <v>2.5287356321839081</v>
      </c>
      <c r="F62" s="26">
        <v>4</v>
      </c>
      <c r="G62" s="92">
        <v>1</v>
      </c>
      <c r="H62" s="92"/>
      <c r="I62" s="92"/>
      <c r="J62" s="92"/>
      <c r="K62" s="92"/>
      <c r="L62" s="92"/>
      <c r="M62" s="92"/>
    </row>
    <row r="63" spans="2:13" x14ac:dyDescent="0.2">
      <c r="B63" s="20" t="str">
        <f>B35</f>
        <v>Multi-layer Sequence Diagram</v>
      </c>
      <c r="C63" s="92">
        <f t="shared" si="15"/>
        <v>2.5287356321839081</v>
      </c>
      <c r="D63" s="92"/>
      <c r="E63" s="26">
        <f t="shared" si="16"/>
        <v>2.5287356321839081</v>
      </c>
      <c r="F63" s="26">
        <v>4</v>
      </c>
      <c r="G63" s="92">
        <v>1</v>
      </c>
      <c r="H63" s="92"/>
      <c r="I63" s="92"/>
      <c r="J63" s="92"/>
      <c r="K63" s="92"/>
      <c r="L63" s="92"/>
      <c r="M63" s="92"/>
    </row>
    <row r="64" spans="2:13" x14ac:dyDescent="0.2">
      <c r="B64" s="20" t="str">
        <f>B48</f>
        <v>Updated Class Diagram</v>
      </c>
      <c r="C64" s="92">
        <f t="shared" si="15"/>
        <v>2.5287356321839081</v>
      </c>
      <c r="D64" s="92"/>
      <c r="E64" s="26">
        <f t="shared" si="16"/>
        <v>2.5287356321839081</v>
      </c>
      <c r="F64" s="26">
        <v>4</v>
      </c>
      <c r="G64" s="92">
        <v>1</v>
      </c>
      <c r="H64" s="92"/>
      <c r="I64" s="92"/>
      <c r="J64" s="92"/>
      <c r="K64" s="92"/>
      <c r="L64" s="92"/>
      <c r="M64" s="92"/>
    </row>
    <row r="65" spans="2:13" ht="15.75" thickBot="1" x14ac:dyDescent="0.3">
      <c r="B65" s="22" t="s">
        <v>2</v>
      </c>
      <c r="C65" s="99">
        <f>SUM(C59:D64)</f>
        <v>15.172413793103448</v>
      </c>
      <c r="D65" s="99"/>
      <c r="E65" s="25">
        <f>SUM(E59:E64)</f>
        <v>15.172413793103448</v>
      </c>
      <c r="F65" s="25">
        <f>SUM(F59:F64)</f>
        <v>24</v>
      </c>
      <c r="G65" s="99"/>
      <c r="H65" s="99"/>
      <c r="I65" s="99"/>
      <c r="J65" s="99"/>
      <c r="K65" s="99"/>
      <c r="L65" s="99"/>
      <c r="M65" s="99"/>
    </row>
    <row r="66" spans="2:13" ht="15" thickTop="1" x14ac:dyDescent="0.2"/>
    <row r="67" spans="2:13" ht="15.75" thickBot="1" x14ac:dyDescent="0.3">
      <c r="B67" s="33" t="s">
        <v>44</v>
      </c>
      <c r="C67" s="96">
        <f>C9+C23+C32+C45+C55+C65</f>
        <v>55</v>
      </c>
      <c r="D67" s="96"/>
      <c r="E67" s="34">
        <f>E9+E23+E32+E45+E55+E65</f>
        <v>55</v>
      </c>
      <c r="F67" s="34">
        <f>F9+F23+F32+F45+F55+F65</f>
        <v>87</v>
      </c>
      <c r="G67" s="96"/>
      <c r="H67" s="96"/>
      <c r="I67" s="96"/>
      <c r="J67" s="96"/>
      <c r="K67" s="96"/>
      <c r="L67" s="96"/>
      <c r="M67" s="96"/>
    </row>
    <row r="68" spans="2:13" ht="15" thickTop="1" x14ac:dyDescent="0.2"/>
  </sheetData>
  <mergeCells count="86">
    <mergeCell ref="G67:M67"/>
    <mergeCell ref="E23:E24"/>
    <mergeCell ref="E32:E33"/>
    <mergeCell ref="E45:E46"/>
    <mergeCell ref="E12:E13"/>
    <mergeCell ref="E27:E28"/>
    <mergeCell ref="F27:F28"/>
    <mergeCell ref="E36:E37"/>
    <mergeCell ref="G65:M65"/>
    <mergeCell ref="G59:M59"/>
    <mergeCell ref="G60:M60"/>
    <mergeCell ref="G61:M61"/>
    <mergeCell ref="G62:M62"/>
    <mergeCell ref="G63:M63"/>
    <mergeCell ref="G64:M64"/>
    <mergeCell ref="G51:M51"/>
    <mergeCell ref="C67:D67"/>
    <mergeCell ref="F23:F24"/>
    <mergeCell ref="F12:F13"/>
    <mergeCell ref="F32:F33"/>
    <mergeCell ref="F45:F46"/>
    <mergeCell ref="F36:F37"/>
    <mergeCell ref="C65:D65"/>
    <mergeCell ref="C59:D59"/>
    <mergeCell ref="C60:D60"/>
    <mergeCell ref="C61:D61"/>
    <mergeCell ref="C12:D12"/>
    <mergeCell ref="B12:B13"/>
    <mergeCell ref="C64:D64"/>
    <mergeCell ref="B57:M57"/>
    <mergeCell ref="C58:D58"/>
    <mergeCell ref="G58:M58"/>
    <mergeCell ref="C62:D62"/>
    <mergeCell ref="C63:D63"/>
    <mergeCell ref="G36:M36"/>
    <mergeCell ref="B45:B46"/>
    <mergeCell ref="C45:C46"/>
    <mergeCell ref="G46:M46"/>
    <mergeCell ref="G24:M24"/>
    <mergeCell ref="B34:M34"/>
    <mergeCell ref="B25:M25"/>
    <mergeCell ref="G55:M55"/>
    <mergeCell ref="G50:M50"/>
    <mergeCell ref="B4:M4"/>
    <mergeCell ref="B2:M2"/>
    <mergeCell ref="B48:M48"/>
    <mergeCell ref="C36:D36"/>
    <mergeCell ref="B35:M35"/>
    <mergeCell ref="B36:B37"/>
    <mergeCell ref="B10:M10"/>
    <mergeCell ref="B3:M3"/>
    <mergeCell ref="B23:B24"/>
    <mergeCell ref="C23:C24"/>
    <mergeCell ref="G9:M9"/>
    <mergeCell ref="B11:M11"/>
    <mergeCell ref="G6:M6"/>
    <mergeCell ref="G7:M7"/>
    <mergeCell ref="G8:M8"/>
    <mergeCell ref="C5:D5"/>
    <mergeCell ref="G5:M5"/>
    <mergeCell ref="L56:M56"/>
    <mergeCell ref="C56:D56"/>
    <mergeCell ref="C6:D6"/>
    <mergeCell ref="C7:D7"/>
    <mergeCell ref="C8:D8"/>
    <mergeCell ref="C9:D9"/>
    <mergeCell ref="C49:D49"/>
    <mergeCell ref="C55:D55"/>
    <mergeCell ref="C54:D54"/>
    <mergeCell ref="C53:D53"/>
    <mergeCell ref="C52:D52"/>
    <mergeCell ref="C51:D51"/>
    <mergeCell ref="C50:D50"/>
    <mergeCell ref="G12:M12"/>
    <mergeCell ref="B47:M47"/>
    <mergeCell ref="G52:M52"/>
    <mergeCell ref="G53:M53"/>
    <mergeCell ref="G54:M54"/>
    <mergeCell ref="G49:M49"/>
    <mergeCell ref="B26:M26"/>
    <mergeCell ref="B27:B28"/>
    <mergeCell ref="C27:D27"/>
    <mergeCell ref="G27:M27"/>
    <mergeCell ref="B32:B33"/>
    <mergeCell ref="C32:C33"/>
    <mergeCell ref="G33:M33"/>
  </mergeCells>
  <conditionalFormatting sqref="G6:M8 G14:M22 G29:M31 G38:M44 G50:M54 G59:M64">
    <cfRule type="cellIs" dxfId="1" priority="1" operator="lessThan">
      <formula>0</formula>
    </cfRule>
    <cfRule type="cellIs" dxfId="0" priority="2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AE6A3-7B80-C149-BBF3-A71D40CDD1C5}">
  <sheetPr>
    <tabColor rgb="FFC6EFCE"/>
  </sheetPr>
  <dimension ref="B1:H277"/>
  <sheetViews>
    <sheetView showGridLines="0" zoomScaleNormal="100" workbookViewId="0">
      <selection activeCell="B226" sqref="B226"/>
    </sheetView>
  </sheetViews>
  <sheetFormatPr defaultColWidth="10.875" defaultRowHeight="14.25" x14ac:dyDescent="0.2"/>
  <cols>
    <col min="1" max="1" width="3.625" style="14" customWidth="1"/>
    <col min="2" max="2" width="127" style="14" customWidth="1"/>
    <col min="3" max="3" width="21.75" style="14" bestFit="1" customWidth="1"/>
    <col min="4" max="4" width="14.75" style="14" bestFit="1" customWidth="1"/>
    <col min="5" max="5" width="8.25" style="14" customWidth="1"/>
    <col min="6" max="6" width="18" style="2" customWidth="1"/>
    <col min="7" max="7" width="1.625" style="14" customWidth="1"/>
    <col min="8" max="8" width="71.625" style="14" bestFit="1" customWidth="1"/>
    <col min="9" max="16384" width="10.875" style="14"/>
  </cols>
  <sheetData>
    <row r="1" spans="2:6" x14ac:dyDescent="0.2">
      <c r="C1" s="2"/>
    </row>
    <row r="2" spans="2:6" ht="60" customHeight="1" thickBot="1" x14ac:dyDescent="0.25">
      <c r="B2" s="101" t="s">
        <v>40</v>
      </c>
      <c r="C2" s="101"/>
      <c r="D2" s="101"/>
      <c r="E2" s="101"/>
      <c r="F2" s="101"/>
    </row>
    <row r="3" spans="2:6" ht="15" customHeight="1" thickTop="1" x14ac:dyDescent="0.2">
      <c r="B3" s="102"/>
      <c r="C3" s="102"/>
      <c r="D3" s="35"/>
      <c r="E3" s="35"/>
      <c r="F3" s="64"/>
    </row>
    <row r="4" spans="2:6" ht="15" x14ac:dyDescent="0.2">
      <c r="B4" s="83" t="s">
        <v>45</v>
      </c>
      <c r="C4" s="83"/>
      <c r="D4" s="83"/>
      <c r="E4" s="83"/>
      <c r="F4" s="83"/>
    </row>
    <row r="5" spans="2:6" ht="15.75" customHeight="1" x14ac:dyDescent="0.2">
      <c r="B5" s="3" t="s">
        <v>41</v>
      </c>
      <c r="C5" s="3" t="s">
        <v>1</v>
      </c>
      <c r="D5" s="3" t="s">
        <v>43</v>
      </c>
      <c r="E5" s="3" t="s">
        <v>42</v>
      </c>
      <c r="F5" s="3" t="s">
        <v>17</v>
      </c>
    </row>
    <row r="6" spans="2:6" ht="15.75" customHeight="1" x14ac:dyDescent="0.2">
      <c r="B6" s="4" t="s">
        <v>72</v>
      </c>
      <c r="C6" s="30">
        <f t="shared" ref="C6:C14" si="0">$E6*45/$E$273</f>
        <v>0.16917293233082706</v>
      </c>
      <c r="D6" s="30">
        <f t="shared" ref="D6:D14" si="1">IFERROR(SUMPRODUCT($C6,$F6),0)</f>
        <v>0.16917293233082706</v>
      </c>
      <c r="E6" s="30">
        <v>2</v>
      </c>
      <c r="F6" s="30">
        <v>1</v>
      </c>
    </row>
    <row r="7" spans="2:6" x14ac:dyDescent="0.2">
      <c r="B7" s="4" t="s">
        <v>74</v>
      </c>
      <c r="C7" s="30">
        <f t="shared" si="0"/>
        <v>0.25375939849624063</v>
      </c>
      <c r="D7" s="30">
        <f t="shared" si="1"/>
        <v>0.25375939849624063</v>
      </c>
      <c r="E7" s="30">
        <v>3</v>
      </c>
      <c r="F7" s="30">
        <v>1</v>
      </c>
    </row>
    <row r="8" spans="2:6" x14ac:dyDescent="0.2">
      <c r="B8" s="4" t="s">
        <v>73</v>
      </c>
      <c r="C8" s="30">
        <f t="shared" si="0"/>
        <v>0.25375939849624063</v>
      </c>
      <c r="D8" s="30">
        <f t="shared" si="1"/>
        <v>0.25375939849624063</v>
      </c>
      <c r="E8" s="30">
        <v>3</v>
      </c>
      <c r="F8" s="30">
        <v>1</v>
      </c>
    </row>
    <row r="9" spans="2:6" x14ac:dyDescent="0.2">
      <c r="B9" s="4" t="s">
        <v>78</v>
      </c>
      <c r="C9" s="30">
        <f t="shared" si="0"/>
        <v>0.16917293233082706</v>
      </c>
      <c r="D9" s="30">
        <f t="shared" si="1"/>
        <v>0.16917293233082706</v>
      </c>
      <c r="E9" s="30">
        <v>2</v>
      </c>
      <c r="F9" s="30">
        <v>1</v>
      </c>
    </row>
    <row r="10" spans="2:6" x14ac:dyDescent="0.2">
      <c r="B10" s="4" t="s">
        <v>75</v>
      </c>
      <c r="C10" s="30">
        <f t="shared" si="0"/>
        <v>0.25375939849624063</v>
      </c>
      <c r="D10" s="30">
        <f t="shared" si="1"/>
        <v>0.25375939849624063</v>
      </c>
      <c r="E10" s="30">
        <v>3</v>
      </c>
      <c r="F10" s="30">
        <v>1</v>
      </c>
    </row>
    <row r="11" spans="2:6" x14ac:dyDescent="0.2">
      <c r="B11" s="4" t="s">
        <v>76</v>
      </c>
      <c r="C11" s="30">
        <f t="shared" si="0"/>
        <v>0.25375939849624063</v>
      </c>
      <c r="D11" s="30">
        <f t="shared" si="1"/>
        <v>0.25375939849624063</v>
      </c>
      <c r="E11" s="30">
        <v>3</v>
      </c>
      <c r="F11" s="30">
        <v>1</v>
      </c>
    </row>
    <row r="12" spans="2:6" x14ac:dyDescent="0.2">
      <c r="B12" s="4" t="s">
        <v>77</v>
      </c>
      <c r="C12" s="30">
        <f t="shared" si="0"/>
        <v>0.25375939849624063</v>
      </c>
      <c r="D12" s="30">
        <f t="shared" si="1"/>
        <v>0.25375939849624063</v>
      </c>
      <c r="E12" s="30">
        <v>3</v>
      </c>
      <c r="F12" s="30">
        <v>1</v>
      </c>
    </row>
    <row r="13" spans="2:6" x14ac:dyDescent="0.2">
      <c r="B13" s="4" t="s">
        <v>82</v>
      </c>
      <c r="C13" s="30">
        <f t="shared" si="0"/>
        <v>0.33834586466165412</v>
      </c>
      <c r="D13" s="30">
        <f t="shared" si="1"/>
        <v>0.33834586466165412</v>
      </c>
      <c r="E13" s="30">
        <v>4</v>
      </c>
      <c r="F13" s="30">
        <v>1</v>
      </c>
    </row>
    <row r="14" spans="2:6" x14ac:dyDescent="0.2">
      <c r="B14" s="4" t="s">
        <v>79</v>
      </c>
      <c r="C14" s="30">
        <f t="shared" si="0"/>
        <v>0.25375939849624063</v>
      </c>
      <c r="D14" s="30">
        <f t="shared" si="1"/>
        <v>0.25375939849624063</v>
      </c>
      <c r="E14" s="30">
        <v>3</v>
      </c>
      <c r="F14" s="31">
        <v>1</v>
      </c>
    </row>
    <row r="15" spans="2:6" ht="15.75" customHeight="1" thickBot="1" x14ac:dyDescent="0.25">
      <c r="B15" s="18" t="s">
        <v>2</v>
      </c>
      <c r="C15" s="29">
        <f>SUM(C6:C14)</f>
        <v>2.1992481203007519</v>
      </c>
      <c r="D15" s="29">
        <f>SUM(D6:D14)</f>
        <v>2.1992481203007519</v>
      </c>
      <c r="E15" s="29">
        <f>SUM(E6:E14)</f>
        <v>26</v>
      </c>
      <c r="F15" s="29"/>
    </row>
    <row r="16" spans="2:6" ht="15" thickTop="1" x14ac:dyDescent="0.2"/>
    <row r="17" spans="2:6" ht="15" x14ac:dyDescent="0.2">
      <c r="B17" s="83" t="s">
        <v>46</v>
      </c>
      <c r="C17" s="83"/>
      <c r="D17" s="83"/>
      <c r="E17" s="83"/>
      <c r="F17" s="83"/>
    </row>
    <row r="18" spans="2:6" x14ac:dyDescent="0.2">
      <c r="B18" s="3" t="s">
        <v>41</v>
      </c>
      <c r="C18" s="3" t="s">
        <v>1</v>
      </c>
      <c r="D18" s="3" t="s">
        <v>43</v>
      </c>
      <c r="E18" s="3" t="s">
        <v>42</v>
      </c>
      <c r="F18" s="3" t="s">
        <v>17</v>
      </c>
    </row>
    <row r="19" spans="2:6" x14ac:dyDescent="0.2">
      <c r="B19" s="4" t="s">
        <v>80</v>
      </c>
      <c r="C19" s="30">
        <f>$E19*45/$E$273</f>
        <v>0.16917293233082706</v>
      </c>
      <c r="D19" s="30">
        <f>IFERROR(SUMPRODUCT($C19,$F19),0)</f>
        <v>0.16917293233082706</v>
      </c>
      <c r="E19" s="30">
        <v>2</v>
      </c>
      <c r="F19" s="30">
        <v>1</v>
      </c>
    </row>
    <row r="20" spans="2:6" x14ac:dyDescent="0.2">
      <c r="B20" s="4" t="s">
        <v>81</v>
      </c>
      <c r="C20" s="30">
        <f>$E20*45/$E$273</f>
        <v>0.16917293233082706</v>
      </c>
      <c r="D20" s="30">
        <f t="shared" ref="D20:D21" si="2">IFERROR(SUMPRODUCT($C20,$F20),0)</f>
        <v>0.16917293233082706</v>
      </c>
      <c r="E20" s="30">
        <v>2</v>
      </c>
      <c r="F20" s="30">
        <v>1</v>
      </c>
    </row>
    <row r="21" spans="2:6" x14ac:dyDescent="0.2">
      <c r="B21" s="4" t="s">
        <v>82</v>
      </c>
      <c r="C21" s="30">
        <f>$E21*45/$E$273</f>
        <v>0.33834586466165412</v>
      </c>
      <c r="D21" s="30">
        <f t="shared" si="2"/>
        <v>0.33834586466165412</v>
      </c>
      <c r="E21" s="30">
        <v>4</v>
      </c>
      <c r="F21" s="30">
        <v>1</v>
      </c>
    </row>
    <row r="22" spans="2:6" ht="15.75" thickBot="1" x14ac:dyDescent="0.25">
      <c r="B22" s="18" t="s">
        <v>2</v>
      </c>
      <c r="C22" s="29">
        <f>SUM(C19:C21)</f>
        <v>0.67669172932330823</v>
      </c>
      <c r="D22" s="29">
        <f>SUM(D19:D21)</f>
        <v>0.67669172932330823</v>
      </c>
      <c r="E22" s="29">
        <f>SUM(E19:E21)</f>
        <v>8</v>
      </c>
      <c r="F22" s="29"/>
    </row>
    <row r="23" spans="2:6" ht="15" thickTop="1" x14ac:dyDescent="0.2"/>
    <row r="24" spans="2:6" ht="15" x14ac:dyDescent="0.2">
      <c r="B24" s="83" t="s">
        <v>48</v>
      </c>
      <c r="C24" s="83"/>
      <c r="D24" s="83"/>
      <c r="E24" s="83"/>
      <c r="F24" s="83"/>
    </row>
    <row r="25" spans="2:6" x14ac:dyDescent="0.2">
      <c r="B25" s="3" t="s">
        <v>41</v>
      </c>
      <c r="C25" s="3" t="s">
        <v>1</v>
      </c>
      <c r="D25" s="3" t="s">
        <v>43</v>
      </c>
      <c r="E25" s="3" t="s">
        <v>42</v>
      </c>
      <c r="F25" s="3" t="s">
        <v>17</v>
      </c>
    </row>
    <row r="26" spans="2:6" x14ac:dyDescent="0.2">
      <c r="B26" s="4" t="s">
        <v>83</v>
      </c>
      <c r="C26" s="30">
        <f t="shared" ref="C26:C32" si="3">$E26*45/$E$273</f>
        <v>0.25375939849624063</v>
      </c>
      <c r="D26" s="30">
        <f t="shared" ref="D26:D32" si="4">IFERROR(SUMPRODUCT($C26,$F26),0)</f>
        <v>0.25375939849624063</v>
      </c>
      <c r="E26" s="30">
        <v>3</v>
      </c>
      <c r="F26" s="30">
        <v>1</v>
      </c>
    </row>
    <row r="27" spans="2:6" x14ac:dyDescent="0.2">
      <c r="B27" s="4" t="s">
        <v>84</v>
      </c>
      <c r="C27" s="30">
        <f t="shared" si="3"/>
        <v>0.16917293233082706</v>
      </c>
      <c r="D27" s="30">
        <f t="shared" si="4"/>
        <v>0.16917293233082706</v>
      </c>
      <c r="E27" s="30">
        <v>2</v>
      </c>
      <c r="F27" s="30">
        <v>1</v>
      </c>
    </row>
    <row r="28" spans="2:6" x14ac:dyDescent="0.2">
      <c r="B28" s="4" t="s">
        <v>85</v>
      </c>
      <c r="C28" s="30">
        <f t="shared" si="3"/>
        <v>0.25375939849624063</v>
      </c>
      <c r="D28" s="30">
        <f t="shared" si="4"/>
        <v>0.25375939849624063</v>
      </c>
      <c r="E28" s="30">
        <v>3</v>
      </c>
      <c r="F28" s="30">
        <v>1</v>
      </c>
    </row>
    <row r="29" spans="2:6" x14ac:dyDescent="0.2">
      <c r="B29" s="4" t="s">
        <v>86</v>
      </c>
      <c r="C29" s="30">
        <f t="shared" si="3"/>
        <v>0.33834586466165412</v>
      </c>
      <c r="D29" s="30">
        <f t="shared" si="4"/>
        <v>0.33834586466165412</v>
      </c>
      <c r="E29" s="30">
        <v>4</v>
      </c>
      <c r="F29" s="30">
        <v>1</v>
      </c>
    </row>
    <row r="30" spans="2:6" x14ac:dyDescent="0.2">
      <c r="B30" s="4" t="s">
        <v>87</v>
      </c>
      <c r="C30" s="30">
        <f t="shared" si="3"/>
        <v>0.16917293233082706</v>
      </c>
      <c r="D30" s="30">
        <f t="shared" si="4"/>
        <v>0.16917293233082706</v>
      </c>
      <c r="E30" s="30">
        <v>2</v>
      </c>
      <c r="F30" s="30">
        <v>1</v>
      </c>
    </row>
    <row r="31" spans="2:6" x14ac:dyDescent="0.2">
      <c r="B31" s="4" t="s">
        <v>88</v>
      </c>
      <c r="C31" s="30">
        <f t="shared" si="3"/>
        <v>0.16917293233082706</v>
      </c>
      <c r="D31" s="30">
        <f t="shared" si="4"/>
        <v>0.16917293233082706</v>
      </c>
      <c r="E31" s="30">
        <v>2</v>
      </c>
      <c r="F31" s="30">
        <v>1</v>
      </c>
    </row>
    <row r="32" spans="2:6" x14ac:dyDescent="0.2">
      <c r="B32" s="4" t="s">
        <v>82</v>
      </c>
      <c r="C32" s="30">
        <f t="shared" si="3"/>
        <v>0.33834586466165412</v>
      </c>
      <c r="D32" s="30">
        <f t="shared" si="4"/>
        <v>0.33834586466165412</v>
      </c>
      <c r="E32" s="30">
        <v>4</v>
      </c>
      <c r="F32" s="31">
        <v>1</v>
      </c>
    </row>
    <row r="33" spans="2:6" ht="15.75" thickBot="1" x14ac:dyDescent="0.25">
      <c r="B33" s="18" t="s">
        <v>2</v>
      </c>
      <c r="C33" s="29">
        <f>SUM(C26:C32)</f>
        <v>1.6917293233082709</v>
      </c>
      <c r="D33" s="29">
        <f>SUM(D26:D32)</f>
        <v>1.6917293233082709</v>
      </c>
      <c r="E33" s="29">
        <f>SUM(E26:E32)</f>
        <v>20</v>
      </c>
      <c r="F33" s="29"/>
    </row>
    <row r="34" spans="2:6" ht="15" thickTop="1" x14ac:dyDescent="0.2"/>
    <row r="35" spans="2:6" ht="15" x14ac:dyDescent="0.2">
      <c r="B35" s="83" t="s">
        <v>49</v>
      </c>
      <c r="C35" s="83"/>
      <c r="D35" s="83"/>
      <c r="E35" s="83"/>
      <c r="F35" s="83"/>
    </row>
    <row r="36" spans="2:6" x14ac:dyDescent="0.2">
      <c r="B36" s="3" t="s">
        <v>41</v>
      </c>
      <c r="C36" s="3" t="s">
        <v>1</v>
      </c>
      <c r="D36" s="3" t="s">
        <v>43</v>
      </c>
      <c r="E36" s="3" t="s">
        <v>42</v>
      </c>
      <c r="F36" s="3" t="s">
        <v>17</v>
      </c>
    </row>
    <row r="37" spans="2:6" x14ac:dyDescent="0.2">
      <c r="B37" s="4" t="s">
        <v>90</v>
      </c>
      <c r="C37" s="30">
        <f t="shared" ref="C37:C46" si="5">$E37*45/$E$273</f>
        <v>0.16917293233082706</v>
      </c>
      <c r="D37" s="30">
        <f t="shared" ref="D37:D46" si="6">IFERROR(SUMPRODUCT($C37,$F37),0)</f>
        <v>0.16917293233082706</v>
      </c>
      <c r="E37" s="30">
        <v>2</v>
      </c>
      <c r="F37" s="30">
        <v>1</v>
      </c>
    </row>
    <row r="38" spans="2:6" ht="15" customHeight="1" x14ac:dyDescent="0.2">
      <c r="B38" s="4" t="s">
        <v>89</v>
      </c>
      <c r="C38" s="30">
        <f t="shared" si="5"/>
        <v>0.16917293233082706</v>
      </c>
      <c r="D38" s="30">
        <f t="shared" si="6"/>
        <v>0.16917293233082706</v>
      </c>
      <c r="E38" s="30">
        <v>2</v>
      </c>
      <c r="F38" s="30">
        <v>1</v>
      </c>
    </row>
    <row r="39" spans="2:6" ht="15" customHeight="1" x14ac:dyDescent="0.2">
      <c r="B39" s="4" t="s">
        <v>91</v>
      </c>
      <c r="C39" s="30">
        <f t="shared" si="5"/>
        <v>0.25375939849624063</v>
      </c>
      <c r="D39" s="30">
        <f t="shared" si="6"/>
        <v>0.25375939849624063</v>
      </c>
      <c r="E39" s="30">
        <v>3</v>
      </c>
      <c r="F39" s="30">
        <v>1</v>
      </c>
    </row>
    <row r="40" spans="2:6" ht="15" customHeight="1" x14ac:dyDescent="0.2">
      <c r="B40" s="4" t="s">
        <v>92</v>
      </c>
      <c r="C40" s="30">
        <f t="shared" si="5"/>
        <v>0.16917293233082706</v>
      </c>
      <c r="D40" s="30">
        <f t="shared" si="6"/>
        <v>0.16917293233082706</v>
      </c>
      <c r="E40" s="30">
        <v>2</v>
      </c>
      <c r="F40" s="30">
        <v>1</v>
      </c>
    </row>
    <row r="41" spans="2:6" ht="15" customHeight="1" x14ac:dyDescent="0.2">
      <c r="B41" s="4" t="s">
        <v>93</v>
      </c>
      <c r="C41" s="30">
        <f t="shared" si="5"/>
        <v>0.25375939849624063</v>
      </c>
      <c r="D41" s="30">
        <f t="shared" si="6"/>
        <v>0.25375939849624063</v>
      </c>
      <c r="E41" s="30">
        <v>3</v>
      </c>
      <c r="F41" s="30">
        <v>1</v>
      </c>
    </row>
    <row r="42" spans="2:6" ht="15" customHeight="1" x14ac:dyDescent="0.2">
      <c r="B42" s="4" t="s">
        <v>94</v>
      </c>
      <c r="C42" s="30">
        <f t="shared" si="5"/>
        <v>0.16917293233082706</v>
      </c>
      <c r="D42" s="30">
        <f t="shared" si="6"/>
        <v>0.16917293233082706</v>
      </c>
      <c r="E42" s="30">
        <v>2</v>
      </c>
      <c r="F42" s="30">
        <v>1</v>
      </c>
    </row>
    <row r="43" spans="2:6" ht="15" customHeight="1" x14ac:dyDescent="0.2">
      <c r="B43" s="4" t="s">
        <v>95</v>
      </c>
      <c r="C43" s="30">
        <f t="shared" si="5"/>
        <v>0.33834586466165412</v>
      </c>
      <c r="D43" s="30">
        <f t="shared" si="6"/>
        <v>0.33834586466165412</v>
      </c>
      <c r="E43" s="30">
        <v>4</v>
      </c>
      <c r="F43" s="30">
        <v>1</v>
      </c>
    </row>
    <row r="44" spans="2:6" x14ac:dyDescent="0.2">
      <c r="B44" s="4" t="s">
        <v>96</v>
      </c>
      <c r="C44" s="30">
        <f t="shared" si="5"/>
        <v>0.25375939849624063</v>
      </c>
      <c r="D44" s="30">
        <f t="shared" si="6"/>
        <v>0.25375939849624063</v>
      </c>
      <c r="E44" s="30">
        <v>3</v>
      </c>
      <c r="F44" s="30">
        <v>1</v>
      </c>
    </row>
    <row r="45" spans="2:6" x14ac:dyDescent="0.2">
      <c r="B45" s="4" t="s">
        <v>97</v>
      </c>
      <c r="C45" s="30">
        <f t="shared" si="5"/>
        <v>0.25375939849624063</v>
      </c>
      <c r="D45" s="30">
        <f t="shared" si="6"/>
        <v>0.25375939849624063</v>
      </c>
      <c r="E45" s="30">
        <v>3</v>
      </c>
      <c r="F45" s="30">
        <v>1</v>
      </c>
    </row>
    <row r="46" spans="2:6" x14ac:dyDescent="0.2">
      <c r="B46" s="4" t="s">
        <v>82</v>
      </c>
      <c r="C46" s="30">
        <f t="shared" si="5"/>
        <v>0.33834586466165412</v>
      </c>
      <c r="D46" s="30">
        <f t="shared" si="6"/>
        <v>0.33834586466165412</v>
      </c>
      <c r="E46" s="30">
        <v>4</v>
      </c>
      <c r="F46" s="31">
        <v>1</v>
      </c>
    </row>
    <row r="47" spans="2:6" ht="15.75" thickBot="1" x14ac:dyDescent="0.25">
      <c r="B47" s="18" t="s">
        <v>2</v>
      </c>
      <c r="C47" s="29">
        <f>SUM(C37:C46)</f>
        <v>2.3684210526315792</v>
      </c>
      <c r="D47" s="29">
        <f>SUM(D37:D46)</f>
        <v>2.3684210526315792</v>
      </c>
      <c r="E47" s="29">
        <f>SUM(E37:E46)</f>
        <v>28</v>
      </c>
      <c r="F47" s="29"/>
    </row>
    <row r="48" spans="2:6" ht="15" thickTop="1" x14ac:dyDescent="0.2"/>
    <row r="49" spans="2:6" ht="15" x14ac:dyDescent="0.2">
      <c r="B49" s="83" t="s">
        <v>50</v>
      </c>
      <c r="C49" s="83"/>
      <c r="D49" s="83"/>
      <c r="E49" s="83"/>
      <c r="F49" s="83"/>
    </row>
    <row r="50" spans="2:6" x14ac:dyDescent="0.2">
      <c r="B50" s="3" t="s">
        <v>41</v>
      </c>
      <c r="C50" s="3" t="s">
        <v>1</v>
      </c>
      <c r="D50" s="3" t="s">
        <v>43</v>
      </c>
      <c r="E50" s="3" t="s">
        <v>42</v>
      </c>
      <c r="F50" s="3" t="s">
        <v>17</v>
      </c>
    </row>
    <row r="51" spans="2:6" x14ac:dyDescent="0.2">
      <c r="B51" s="4" t="s">
        <v>98</v>
      </c>
      <c r="C51" s="30">
        <f>$E51*45/$E$273</f>
        <v>0.25375939849624063</v>
      </c>
      <c r="D51" s="30">
        <f>IFERROR(SUMPRODUCT($C51,$F51),0)</f>
        <v>0.25375939849624063</v>
      </c>
      <c r="E51" s="30">
        <v>3</v>
      </c>
      <c r="F51" s="30">
        <v>1</v>
      </c>
    </row>
    <row r="52" spans="2:6" x14ac:dyDescent="0.2">
      <c r="B52" s="4" t="s">
        <v>82</v>
      </c>
      <c r="C52" s="30">
        <f>$E52*45/$E$273</f>
        <v>0.33834586466165412</v>
      </c>
      <c r="D52" s="30">
        <f>IFERROR(SUMPRODUCT($C52,$F52),0)</f>
        <v>0.33834586466165412</v>
      </c>
      <c r="E52" s="30">
        <v>4</v>
      </c>
      <c r="F52" s="31">
        <v>1</v>
      </c>
    </row>
    <row r="53" spans="2:6" ht="15.75" thickBot="1" x14ac:dyDescent="0.25">
      <c r="B53" s="18" t="s">
        <v>2</v>
      </c>
      <c r="C53" s="29">
        <f>SUM(C51:C52)</f>
        <v>0.59210526315789469</v>
      </c>
      <c r="D53" s="29">
        <f>SUM(D51:D52)</f>
        <v>0.59210526315789469</v>
      </c>
      <c r="E53" s="29">
        <f>SUM(E51:E52)</f>
        <v>7</v>
      </c>
      <c r="F53" s="29"/>
    </row>
    <row r="54" spans="2:6" ht="15" thickTop="1" x14ac:dyDescent="0.2"/>
    <row r="55" spans="2:6" ht="15" x14ac:dyDescent="0.2">
      <c r="B55" s="103" t="s">
        <v>51</v>
      </c>
      <c r="C55" s="103"/>
      <c r="D55" s="103"/>
      <c r="E55" s="103"/>
      <c r="F55" s="103"/>
    </row>
    <row r="56" spans="2:6" x14ac:dyDescent="0.2">
      <c r="B56" s="38" t="s">
        <v>41</v>
      </c>
      <c r="C56" s="38" t="s">
        <v>1</v>
      </c>
      <c r="D56" s="38" t="s">
        <v>43</v>
      </c>
      <c r="E56" s="38" t="s">
        <v>42</v>
      </c>
      <c r="F56" s="38" t="s">
        <v>17</v>
      </c>
    </row>
    <row r="57" spans="2:6" x14ac:dyDescent="0.2">
      <c r="B57" s="36" t="s">
        <v>99</v>
      </c>
      <c r="C57" s="37">
        <f>$E57*45/$E$273</f>
        <v>0.16917293233082706</v>
      </c>
      <c r="D57" s="37">
        <f>IFERROR(SUMPRODUCT($C57,$F57),0)</f>
        <v>0.16917293233082706</v>
      </c>
      <c r="E57" s="37">
        <v>2</v>
      </c>
      <c r="F57" s="37">
        <v>1</v>
      </c>
    </row>
    <row r="58" spans="2:6" x14ac:dyDescent="0.2">
      <c r="B58" s="36" t="s">
        <v>101</v>
      </c>
      <c r="C58" s="37">
        <f>$E58*45/$E$273</f>
        <v>0.16917293233082706</v>
      </c>
      <c r="D58" s="37">
        <f>IFERROR(SUMPRODUCT($C58,$F58),0)</f>
        <v>0.16917293233082706</v>
      </c>
      <c r="E58" s="37">
        <v>2</v>
      </c>
      <c r="F58" s="37">
        <v>1</v>
      </c>
    </row>
    <row r="59" spans="2:6" x14ac:dyDescent="0.2">
      <c r="B59" s="63" t="s">
        <v>102</v>
      </c>
      <c r="C59" s="37">
        <f>$E59*45/$E$273</f>
        <v>0.25375939849624063</v>
      </c>
      <c r="D59" s="37">
        <f>IFERROR(SUMPRODUCT($C59,$F59),0)</f>
        <v>0.25375939849624063</v>
      </c>
      <c r="E59" s="37">
        <v>3</v>
      </c>
      <c r="F59" s="37">
        <v>1</v>
      </c>
    </row>
    <row r="60" spans="2:6" x14ac:dyDescent="0.2">
      <c r="B60" s="36" t="s">
        <v>100</v>
      </c>
      <c r="C60" s="37">
        <f>$E60*45/$E$273</f>
        <v>0.33834586466165412</v>
      </c>
      <c r="D60" s="37">
        <f>IFERROR(SUMPRODUCT($C60,$F60),0)</f>
        <v>0.33834586466165412</v>
      </c>
      <c r="E60" s="37">
        <v>4</v>
      </c>
      <c r="F60" s="37">
        <v>1</v>
      </c>
    </row>
    <row r="61" spans="2:6" x14ac:dyDescent="0.2">
      <c r="B61" s="36" t="s">
        <v>82</v>
      </c>
      <c r="C61" s="37">
        <f>$E61*45/$E$273</f>
        <v>0.33834586466165412</v>
      </c>
      <c r="D61" s="37">
        <f>IFERROR(SUMPRODUCT($C61,$F61),0)</f>
        <v>0.33834586466165412</v>
      </c>
      <c r="E61" s="37">
        <v>4</v>
      </c>
      <c r="F61" s="41">
        <v>1</v>
      </c>
    </row>
    <row r="62" spans="2:6" ht="15.75" thickBot="1" x14ac:dyDescent="0.25">
      <c r="B62" s="39" t="s">
        <v>2</v>
      </c>
      <c r="C62" s="40">
        <f>SUM(C57:C61)</f>
        <v>1.268796992481203</v>
      </c>
      <c r="D62" s="40">
        <f>SUM(D57:D61)</f>
        <v>1.268796992481203</v>
      </c>
      <c r="E62" s="40">
        <f>SUM(E57:E61)</f>
        <v>15</v>
      </c>
      <c r="F62" s="40"/>
    </row>
    <row r="63" spans="2:6" ht="15" thickTop="1" x14ac:dyDescent="0.2"/>
    <row r="64" spans="2:6" ht="15" x14ac:dyDescent="0.2">
      <c r="B64" s="103" t="s">
        <v>52</v>
      </c>
      <c r="C64" s="103"/>
      <c r="D64" s="103"/>
      <c r="E64" s="103"/>
      <c r="F64" s="103"/>
    </row>
    <row r="65" spans="2:6" x14ac:dyDescent="0.2">
      <c r="B65" s="38" t="s">
        <v>41</v>
      </c>
      <c r="C65" s="38" t="s">
        <v>1</v>
      </c>
      <c r="D65" s="38" t="s">
        <v>43</v>
      </c>
      <c r="E65" s="38" t="s">
        <v>42</v>
      </c>
      <c r="F65" s="38" t="s">
        <v>17</v>
      </c>
    </row>
    <row r="66" spans="2:6" x14ac:dyDescent="0.2">
      <c r="B66" s="36" t="s">
        <v>99</v>
      </c>
      <c r="C66" s="37">
        <f t="shared" ref="C66:C75" si="7">$E66*45/$E$273</f>
        <v>0.16917293233082706</v>
      </c>
      <c r="D66" s="37">
        <f t="shared" ref="D66:D75" si="8">IFERROR(SUMPRODUCT($C66,$F66),0)</f>
        <v>0.16917293233082706</v>
      </c>
      <c r="E66" s="37">
        <v>2</v>
      </c>
      <c r="F66" s="37">
        <v>1</v>
      </c>
    </row>
    <row r="67" spans="2:6" x14ac:dyDescent="0.2">
      <c r="B67" s="36" t="s">
        <v>103</v>
      </c>
      <c r="C67" s="37">
        <f t="shared" si="7"/>
        <v>0.25375939849624063</v>
      </c>
      <c r="D67" s="37">
        <f t="shared" si="8"/>
        <v>0.25375939849624063</v>
      </c>
      <c r="E67" s="37">
        <v>3</v>
      </c>
      <c r="F67" s="37">
        <v>1</v>
      </c>
    </row>
    <row r="68" spans="2:6" x14ac:dyDescent="0.2">
      <c r="B68" s="36" t="s">
        <v>104</v>
      </c>
      <c r="C68" s="37">
        <f t="shared" si="7"/>
        <v>0.25375939849624063</v>
      </c>
      <c r="D68" s="37">
        <f t="shared" si="8"/>
        <v>0.25375939849624063</v>
      </c>
      <c r="E68" s="37">
        <v>3</v>
      </c>
      <c r="F68" s="37">
        <v>1</v>
      </c>
    </row>
    <row r="69" spans="2:6" x14ac:dyDescent="0.2">
      <c r="B69" s="36" t="s">
        <v>105</v>
      </c>
      <c r="C69" s="37">
        <f t="shared" si="7"/>
        <v>0.25375939849624063</v>
      </c>
      <c r="D69" s="37">
        <f t="shared" si="8"/>
        <v>0.25375939849624063</v>
      </c>
      <c r="E69" s="37">
        <v>3</v>
      </c>
      <c r="F69" s="37">
        <v>1</v>
      </c>
    </row>
    <row r="70" spans="2:6" x14ac:dyDescent="0.2">
      <c r="B70" s="36" t="s">
        <v>110</v>
      </c>
      <c r="C70" s="37">
        <f t="shared" si="7"/>
        <v>0.33834586466165412</v>
      </c>
      <c r="D70" s="37">
        <f t="shared" si="8"/>
        <v>0.33834586466165412</v>
      </c>
      <c r="E70" s="37">
        <v>4</v>
      </c>
      <c r="F70" s="37">
        <v>1</v>
      </c>
    </row>
    <row r="71" spans="2:6" x14ac:dyDescent="0.2">
      <c r="B71" s="36" t="s">
        <v>106</v>
      </c>
      <c r="C71" s="37">
        <f t="shared" si="7"/>
        <v>0.25375939849624063</v>
      </c>
      <c r="D71" s="37">
        <f t="shared" si="8"/>
        <v>0.25375939849624063</v>
      </c>
      <c r="E71" s="37">
        <v>3</v>
      </c>
      <c r="F71" s="37">
        <v>1</v>
      </c>
    </row>
    <row r="72" spans="2:6" x14ac:dyDescent="0.2">
      <c r="B72" s="36" t="s">
        <v>107</v>
      </c>
      <c r="C72" s="37">
        <f t="shared" si="7"/>
        <v>0.25375939849624063</v>
      </c>
      <c r="D72" s="37">
        <f t="shared" si="8"/>
        <v>0.25375939849624063</v>
      </c>
      <c r="E72" s="37">
        <v>3</v>
      </c>
      <c r="F72" s="37">
        <v>1</v>
      </c>
    </row>
    <row r="73" spans="2:6" x14ac:dyDescent="0.2">
      <c r="B73" s="36" t="s">
        <v>108</v>
      </c>
      <c r="C73" s="37">
        <f t="shared" si="7"/>
        <v>0.25375939849624063</v>
      </c>
      <c r="D73" s="37">
        <f t="shared" si="8"/>
        <v>0.25375939849624063</v>
      </c>
      <c r="E73" s="37">
        <v>3</v>
      </c>
      <c r="F73" s="37">
        <v>1</v>
      </c>
    </row>
    <row r="74" spans="2:6" x14ac:dyDescent="0.2">
      <c r="B74" s="36" t="s">
        <v>109</v>
      </c>
      <c r="C74" s="37">
        <f t="shared" si="7"/>
        <v>0.33834586466165412</v>
      </c>
      <c r="D74" s="37">
        <f t="shared" si="8"/>
        <v>0.33834586466165412</v>
      </c>
      <c r="E74" s="37">
        <v>4</v>
      </c>
      <c r="F74" s="37">
        <v>1</v>
      </c>
    </row>
    <row r="75" spans="2:6" x14ac:dyDescent="0.2">
      <c r="B75" s="36" t="s">
        <v>82</v>
      </c>
      <c r="C75" s="37">
        <f t="shared" si="7"/>
        <v>0.33834586466165412</v>
      </c>
      <c r="D75" s="37">
        <f t="shared" si="8"/>
        <v>0.33834586466165412</v>
      </c>
      <c r="E75" s="37">
        <v>4</v>
      </c>
      <c r="F75" s="41">
        <v>1</v>
      </c>
    </row>
    <row r="76" spans="2:6" ht="15.75" thickBot="1" x14ac:dyDescent="0.25">
      <c r="B76" s="39" t="s">
        <v>2</v>
      </c>
      <c r="C76" s="40">
        <f>SUM(C66:C75)</f>
        <v>2.7067669172932329</v>
      </c>
      <c r="D76" s="40">
        <f>SUM(D66:D75)</f>
        <v>2.7067669172932329</v>
      </c>
      <c r="E76" s="40">
        <f>SUM(E66:E75)</f>
        <v>32</v>
      </c>
      <c r="F76" s="40"/>
    </row>
    <row r="77" spans="2:6" ht="15" thickTop="1" x14ac:dyDescent="0.2"/>
    <row r="78" spans="2:6" ht="15" x14ac:dyDescent="0.2">
      <c r="B78" s="103" t="s">
        <v>53</v>
      </c>
      <c r="C78" s="103"/>
      <c r="D78" s="103"/>
      <c r="E78" s="103"/>
      <c r="F78" s="103"/>
    </row>
    <row r="79" spans="2:6" x14ac:dyDescent="0.2">
      <c r="B79" s="38" t="s">
        <v>41</v>
      </c>
      <c r="C79" s="38" t="s">
        <v>1</v>
      </c>
      <c r="D79" s="38" t="s">
        <v>43</v>
      </c>
      <c r="E79" s="38" t="s">
        <v>42</v>
      </c>
      <c r="F79" s="38" t="s">
        <v>17</v>
      </c>
    </row>
    <row r="80" spans="2:6" x14ac:dyDescent="0.2">
      <c r="B80" s="36" t="s">
        <v>111</v>
      </c>
      <c r="C80" s="37">
        <f t="shared" ref="C80:C85" si="9">$E80*45/$E$273</f>
        <v>0.16917293233082706</v>
      </c>
      <c r="D80" s="37">
        <f>IFERROR(SUMPRODUCT($C80,$F80),0)</f>
        <v>0.16917293233082706</v>
      </c>
      <c r="E80" s="37">
        <v>2</v>
      </c>
      <c r="F80" s="37">
        <v>1</v>
      </c>
    </row>
    <row r="81" spans="2:6" x14ac:dyDescent="0.2">
      <c r="B81" s="36" t="s">
        <v>112</v>
      </c>
      <c r="C81" s="37">
        <f t="shared" si="9"/>
        <v>0.25375939849624063</v>
      </c>
      <c r="D81" s="37">
        <f>IFERROR(SUMPRODUCT($C81,$F81),0)</f>
        <v>0.25375939849624063</v>
      </c>
      <c r="E81" s="37">
        <v>3</v>
      </c>
      <c r="F81" s="37">
        <v>1</v>
      </c>
    </row>
    <row r="82" spans="2:6" x14ac:dyDescent="0.2">
      <c r="B82" s="36" t="s">
        <v>113</v>
      </c>
      <c r="C82" s="37">
        <f t="shared" si="9"/>
        <v>0.25375939849624063</v>
      </c>
      <c r="D82" s="37">
        <f>IFERROR(SUMPRODUCT($C82,$F82),0)</f>
        <v>0.25375939849624063</v>
      </c>
      <c r="E82" s="37">
        <v>3</v>
      </c>
      <c r="F82" s="37">
        <v>1</v>
      </c>
    </row>
    <row r="83" spans="2:6" x14ac:dyDescent="0.2">
      <c r="B83" s="36" t="s">
        <v>114</v>
      </c>
      <c r="C83" s="37">
        <f t="shared" si="9"/>
        <v>0.25375939849624063</v>
      </c>
      <c r="D83" s="37">
        <f>IFERROR(SUMPRODUCT($C83,$F83),0)</f>
        <v>0.25375939849624063</v>
      </c>
      <c r="E83" s="37">
        <v>3</v>
      </c>
      <c r="F83" s="37">
        <v>1</v>
      </c>
    </row>
    <row r="84" spans="2:6" x14ac:dyDescent="0.2">
      <c r="B84" s="36" t="s">
        <v>115</v>
      </c>
      <c r="C84" s="37">
        <f t="shared" si="9"/>
        <v>0.25375939849624063</v>
      </c>
      <c r="D84" s="37">
        <f t="shared" ref="D84:D87" si="10">IFERROR(SUMPRODUCT($C84,$F84),0)</f>
        <v>0.25375939849624063</v>
      </c>
      <c r="E84" s="37">
        <v>3</v>
      </c>
      <c r="F84" s="37">
        <v>1</v>
      </c>
    </row>
    <row r="85" spans="2:6" x14ac:dyDescent="0.2">
      <c r="B85" s="36" t="s">
        <v>116</v>
      </c>
      <c r="C85" s="37">
        <f t="shared" si="9"/>
        <v>0.25375939849624063</v>
      </c>
      <c r="D85" s="37">
        <f t="shared" si="10"/>
        <v>0.25375939849624063</v>
      </c>
      <c r="E85" s="37">
        <v>3</v>
      </c>
      <c r="F85" s="37">
        <v>1</v>
      </c>
    </row>
    <row r="86" spans="2:6" x14ac:dyDescent="0.2">
      <c r="B86" s="36" t="s">
        <v>117</v>
      </c>
      <c r="C86" s="37">
        <f t="shared" ref="C86:C87" si="11">$E86*45/$E$273</f>
        <v>0.25375939849624063</v>
      </c>
      <c r="D86" s="37">
        <f t="shared" si="10"/>
        <v>0.25375939849624063</v>
      </c>
      <c r="E86" s="37">
        <v>3</v>
      </c>
      <c r="F86" s="37">
        <v>1</v>
      </c>
    </row>
    <row r="87" spans="2:6" x14ac:dyDescent="0.2">
      <c r="B87" s="36" t="s">
        <v>118</v>
      </c>
      <c r="C87" s="37">
        <f t="shared" si="11"/>
        <v>0.25375939849624063</v>
      </c>
      <c r="D87" s="37">
        <f t="shared" si="10"/>
        <v>0.25375939849624063</v>
      </c>
      <c r="E87" s="37">
        <v>3</v>
      </c>
      <c r="F87" s="37">
        <v>1</v>
      </c>
    </row>
    <row r="88" spans="2:6" x14ac:dyDescent="0.2">
      <c r="B88" s="36" t="s">
        <v>82</v>
      </c>
      <c r="C88" s="37">
        <f>$E88*45/$E$273</f>
        <v>0.33834586466165412</v>
      </c>
      <c r="D88" s="37">
        <f>IFERROR(SUMPRODUCT($C88,$F88),0)</f>
        <v>0.33834586466165412</v>
      </c>
      <c r="E88" s="37">
        <v>4</v>
      </c>
      <c r="F88" s="37">
        <v>1</v>
      </c>
    </row>
    <row r="89" spans="2:6" ht="15.75" thickBot="1" x14ac:dyDescent="0.25">
      <c r="B89" s="39" t="s">
        <v>2</v>
      </c>
      <c r="C89" s="40">
        <f>SUM(C80:C88)</f>
        <v>2.2838345864661656</v>
      </c>
      <c r="D89" s="40">
        <f>SUM(D80:D88)</f>
        <v>2.2838345864661656</v>
      </c>
      <c r="E89" s="40">
        <f>SUM(E80:E88)</f>
        <v>27</v>
      </c>
      <c r="F89" s="40"/>
    </row>
    <row r="90" spans="2:6" ht="15" thickTop="1" x14ac:dyDescent="0.2"/>
    <row r="91" spans="2:6" ht="15" x14ac:dyDescent="0.2">
      <c r="B91" s="103" t="s">
        <v>54</v>
      </c>
      <c r="C91" s="103"/>
      <c r="D91" s="103"/>
      <c r="E91" s="103"/>
      <c r="F91" s="103"/>
    </row>
    <row r="92" spans="2:6" x14ac:dyDescent="0.2">
      <c r="B92" s="38" t="s">
        <v>41</v>
      </c>
      <c r="C92" s="38" t="s">
        <v>1</v>
      </c>
      <c r="D92" s="38" t="s">
        <v>43</v>
      </c>
      <c r="E92" s="38" t="s">
        <v>42</v>
      </c>
      <c r="F92" s="38" t="s">
        <v>17</v>
      </c>
    </row>
    <row r="93" spans="2:6" x14ac:dyDescent="0.2">
      <c r="B93" s="36" t="s">
        <v>119</v>
      </c>
      <c r="C93" s="37">
        <f t="shared" ref="C93:C102" si="12">$E93*45/$E$273</f>
        <v>0.16917293233082706</v>
      </c>
      <c r="D93" s="37">
        <f>IFERROR(SUMPRODUCT($C93,$F93),0)</f>
        <v>0.16917293233082706</v>
      </c>
      <c r="E93" s="37">
        <v>2</v>
      </c>
      <c r="F93" s="37">
        <v>1</v>
      </c>
    </row>
    <row r="94" spans="2:6" x14ac:dyDescent="0.2">
      <c r="B94" s="36" t="s">
        <v>120</v>
      </c>
      <c r="C94" s="37">
        <f t="shared" si="12"/>
        <v>0.25375939849624063</v>
      </c>
      <c r="D94" s="37">
        <f>IFERROR(SUMPRODUCT($C94,$F94),0)</f>
        <v>0.25375939849624063</v>
      </c>
      <c r="E94" s="37">
        <v>3</v>
      </c>
      <c r="F94" s="37">
        <v>1</v>
      </c>
    </row>
    <row r="95" spans="2:6" x14ac:dyDescent="0.2">
      <c r="B95" s="36" t="s">
        <v>121</v>
      </c>
      <c r="C95" s="37">
        <f t="shared" si="12"/>
        <v>0.25375939849624063</v>
      </c>
      <c r="D95" s="37">
        <f t="shared" ref="D95:D101" si="13">IFERROR(SUMPRODUCT($C95,$F95),0)</f>
        <v>0.25375939849624063</v>
      </c>
      <c r="E95" s="37">
        <v>3</v>
      </c>
      <c r="F95" s="37">
        <v>1</v>
      </c>
    </row>
    <row r="96" spans="2:6" x14ac:dyDescent="0.2">
      <c r="B96" s="36" t="s">
        <v>122</v>
      </c>
      <c r="C96" s="37">
        <f t="shared" si="12"/>
        <v>0.25375939849624063</v>
      </c>
      <c r="D96" s="37">
        <f t="shared" si="13"/>
        <v>0.25375939849624063</v>
      </c>
      <c r="E96" s="37">
        <v>3</v>
      </c>
      <c r="F96" s="37">
        <v>1</v>
      </c>
    </row>
    <row r="97" spans="2:6" x14ac:dyDescent="0.2">
      <c r="B97" s="36" t="s">
        <v>123</v>
      </c>
      <c r="C97" s="37">
        <f t="shared" si="12"/>
        <v>0.25375939849624063</v>
      </c>
      <c r="D97" s="37">
        <f t="shared" si="13"/>
        <v>0.25375939849624063</v>
      </c>
      <c r="E97" s="37">
        <v>3</v>
      </c>
      <c r="F97" s="37">
        <v>1</v>
      </c>
    </row>
    <row r="98" spans="2:6" x14ac:dyDescent="0.2">
      <c r="B98" s="36" t="s">
        <v>124</v>
      </c>
      <c r="C98" s="37">
        <f t="shared" si="12"/>
        <v>0.25375939849624063</v>
      </c>
      <c r="D98" s="37">
        <f t="shared" si="13"/>
        <v>0.25375939849624063</v>
      </c>
      <c r="E98" s="37">
        <v>3</v>
      </c>
      <c r="F98" s="37">
        <v>1</v>
      </c>
    </row>
    <row r="99" spans="2:6" x14ac:dyDescent="0.2">
      <c r="B99" s="36" t="s">
        <v>125</v>
      </c>
      <c r="C99" s="37">
        <f t="shared" si="12"/>
        <v>0.25375939849624063</v>
      </c>
      <c r="D99" s="37">
        <f t="shared" si="13"/>
        <v>0.25375939849624063</v>
      </c>
      <c r="E99" s="37">
        <v>3</v>
      </c>
      <c r="F99" s="37">
        <v>1</v>
      </c>
    </row>
    <row r="100" spans="2:6" x14ac:dyDescent="0.2">
      <c r="B100" s="36" t="s">
        <v>126</v>
      </c>
      <c r="C100" s="37">
        <f t="shared" si="12"/>
        <v>0.25375939849624063</v>
      </c>
      <c r="D100" s="37">
        <f t="shared" si="13"/>
        <v>0.25375939849624063</v>
      </c>
      <c r="E100" s="37">
        <v>3</v>
      </c>
      <c r="F100" s="37">
        <v>1</v>
      </c>
    </row>
    <row r="101" spans="2:6" x14ac:dyDescent="0.2">
      <c r="B101" s="36" t="s">
        <v>127</v>
      </c>
      <c r="C101" s="37">
        <f t="shared" si="12"/>
        <v>0.25375939849624063</v>
      </c>
      <c r="D101" s="37">
        <f t="shared" si="13"/>
        <v>0.25375939849624063</v>
      </c>
      <c r="E101" s="37">
        <v>3</v>
      </c>
      <c r="F101" s="37">
        <v>1</v>
      </c>
    </row>
    <row r="102" spans="2:6" x14ac:dyDescent="0.2">
      <c r="B102" s="36" t="s">
        <v>82</v>
      </c>
      <c r="C102" s="37">
        <f t="shared" si="12"/>
        <v>0.33834586466165412</v>
      </c>
      <c r="D102" s="37">
        <f>IFERROR(SUMPRODUCT($C102,$F102),0)</f>
        <v>0.33834586466165412</v>
      </c>
      <c r="E102" s="37">
        <v>4</v>
      </c>
      <c r="F102" s="41">
        <v>1</v>
      </c>
    </row>
    <row r="103" spans="2:6" ht="15.75" thickBot="1" x14ac:dyDescent="0.25">
      <c r="B103" s="39" t="s">
        <v>2</v>
      </c>
      <c r="C103" s="40">
        <f>SUM(C93:C102)</f>
        <v>2.5375939849624061</v>
      </c>
      <c r="D103" s="40">
        <f>SUM(D93:D102)</f>
        <v>2.5375939849624061</v>
      </c>
      <c r="E103" s="40">
        <f>SUM(E93:E102)</f>
        <v>30</v>
      </c>
      <c r="F103" s="40"/>
    </row>
    <row r="104" spans="2:6" ht="15" thickTop="1" x14ac:dyDescent="0.2"/>
    <row r="105" spans="2:6" ht="15" x14ac:dyDescent="0.2">
      <c r="B105" s="103" t="s">
        <v>55</v>
      </c>
      <c r="C105" s="103"/>
      <c r="D105" s="103"/>
      <c r="E105" s="103"/>
      <c r="F105" s="103"/>
    </row>
    <row r="106" spans="2:6" x14ac:dyDescent="0.2">
      <c r="B106" s="38" t="s">
        <v>41</v>
      </c>
      <c r="C106" s="38" t="s">
        <v>1</v>
      </c>
      <c r="D106" s="38" t="s">
        <v>43</v>
      </c>
      <c r="E106" s="38" t="s">
        <v>42</v>
      </c>
      <c r="F106" s="38" t="s">
        <v>17</v>
      </c>
    </row>
    <row r="107" spans="2:6" x14ac:dyDescent="0.2">
      <c r="B107" s="36" t="s">
        <v>134</v>
      </c>
      <c r="C107" s="37">
        <f t="shared" ref="C107:C113" si="14">$E107*45/$E$273</f>
        <v>0.16917293233082706</v>
      </c>
      <c r="D107" s="37">
        <f>IFERROR(SUMPRODUCT($C107,$F107),0)</f>
        <v>0.16917293233082706</v>
      </c>
      <c r="E107" s="37">
        <v>2</v>
      </c>
      <c r="F107" s="37">
        <v>1</v>
      </c>
    </row>
    <row r="108" spans="2:6" x14ac:dyDescent="0.2">
      <c r="B108" s="36" t="s">
        <v>130</v>
      </c>
      <c r="C108" s="37">
        <f t="shared" si="14"/>
        <v>0.25375939849624063</v>
      </c>
      <c r="D108" s="37">
        <f>IFERROR(SUMPRODUCT($C108,$F108),0)</f>
        <v>0.25375939849624063</v>
      </c>
      <c r="E108" s="37">
        <v>3</v>
      </c>
      <c r="F108" s="37">
        <v>1</v>
      </c>
    </row>
    <row r="109" spans="2:6" x14ac:dyDescent="0.2">
      <c r="B109" s="36" t="s">
        <v>131</v>
      </c>
      <c r="C109" s="37">
        <f t="shared" si="14"/>
        <v>0.25375939849624063</v>
      </c>
      <c r="D109" s="37">
        <f>IFERROR(SUMPRODUCT($C109,$F109),0)</f>
        <v>0.25375939849624063</v>
      </c>
      <c r="E109" s="37">
        <v>3</v>
      </c>
      <c r="F109" s="37">
        <v>1</v>
      </c>
    </row>
    <row r="110" spans="2:6" x14ac:dyDescent="0.2">
      <c r="B110" s="36" t="s">
        <v>132</v>
      </c>
      <c r="C110" s="37">
        <f t="shared" si="14"/>
        <v>0.25375939849624063</v>
      </c>
      <c r="D110" s="37">
        <f t="shared" ref="D110:D113" si="15">IFERROR(SUMPRODUCT($C110,$F110),0)</f>
        <v>0.25375939849624063</v>
      </c>
      <c r="E110" s="37">
        <v>3</v>
      </c>
      <c r="F110" s="37">
        <v>1</v>
      </c>
    </row>
    <row r="111" spans="2:6" x14ac:dyDescent="0.2">
      <c r="B111" s="36" t="s">
        <v>129</v>
      </c>
      <c r="C111" s="37">
        <f t="shared" si="14"/>
        <v>0.25375939849624063</v>
      </c>
      <c r="D111" s="37">
        <f t="shared" si="15"/>
        <v>0.25375939849624063</v>
      </c>
      <c r="E111" s="37">
        <v>3</v>
      </c>
      <c r="F111" s="37">
        <v>1</v>
      </c>
    </row>
    <row r="112" spans="2:6" x14ac:dyDescent="0.2">
      <c r="B112" s="36" t="s">
        <v>133</v>
      </c>
      <c r="C112" s="37">
        <f t="shared" si="14"/>
        <v>0.33834586466165412</v>
      </c>
      <c r="D112" s="37">
        <f t="shared" si="15"/>
        <v>0.33834586466165412</v>
      </c>
      <c r="E112" s="37">
        <v>4</v>
      </c>
      <c r="F112" s="37">
        <v>1</v>
      </c>
    </row>
    <row r="113" spans="2:6" x14ac:dyDescent="0.2">
      <c r="B113" s="36" t="s">
        <v>82</v>
      </c>
      <c r="C113" s="37">
        <f t="shared" si="14"/>
        <v>0.25375939849624063</v>
      </c>
      <c r="D113" s="37">
        <f t="shared" si="15"/>
        <v>0.25375939849624063</v>
      </c>
      <c r="E113" s="37">
        <v>3</v>
      </c>
      <c r="F113" s="37">
        <v>1</v>
      </c>
    </row>
    <row r="114" spans="2:6" ht="15.75" thickBot="1" x14ac:dyDescent="0.25">
      <c r="B114" s="39" t="s">
        <v>2</v>
      </c>
      <c r="C114" s="40">
        <f>SUM(C107:C113)</f>
        <v>1.7763157894736845</v>
      </c>
      <c r="D114" s="40">
        <f>SUM(D107:D113)</f>
        <v>1.7763157894736845</v>
      </c>
      <c r="E114" s="40">
        <f>SUM(E107:E113)</f>
        <v>21</v>
      </c>
      <c r="F114" s="40"/>
    </row>
    <row r="115" spans="2:6" ht="15" thickTop="1" x14ac:dyDescent="0.2"/>
    <row r="116" spans="2:6" ht="15" x14ac:dyDescent="0.2">
      <c r="B116" s="104" t="s">
        <v>56</v>
      </c>
      <c r="C116" s="104"/>
      <c r="D116" s="104"/>
      <c r="E116" s="104"/>
      <c r="F116" s="104"/>
    </row>
    <row r="117" spans="2:6" x14ac:dyDescent="0.2">
      <c r="B117" s="42" t="s">
        <v>41</v>
      </c>
      <c r="C117" s="42" t="s">
        <v>1</v>
      </c>
      <c r="D117" s="42" t="s">
        <v>43</v>
      </c>
      <c r="E117" s="42" t="s">
        <v>42</v>
      </c>
      <c r="F117" s="42" t="s">
        <v>17</v>
      </c>
    </row>
    <row r="118" spans="2:6" x14ac:dyDescent="0.2">
      <c r="B118" s="43" t="s">
        <v>135</v>
      </c>
      <c r="C118" s="44">
        <f t="shared" ref="C118:C130" si="16">$E118*45/$E$273</f>
        <v>0.25375939849624063</v>
      </c>
      <c r="D118" s="44">
        <f>IFERROR(SUMPRODUCT($C118,$F118),0)</f>
        <v>0.25375939849624063</v>
      </c>
      <c r="E118" s="44">
        <v>3</v>
      </c>
      <c r="F118" s="44">
        <v>1</v>
      </c>
    </row>
    <row r="119" spans="2:6" x14ac:dyDescent="0.2">
      <c r="B119" s="43" t="s">
        <v>136</v>
      </c>
      <c r="C119" s="44">
        <f t="shared" si="16"/>
        <v>0.25375939849624063</v>
      </c>
      <c r="D119" s="44">
        <f t="shared" ref="D119:D125" si="17">IFERROR(SUMPRODUCT($C119,$F119),0)</f>
        <v>0.25375939849624063</v>
      </c>
      <c r="E119" s="44">
        <v>3</v>
      </c>
      <c r="F119" s="44">
        <v>1</v>
      </c>
    </row>
    <row r="120" spans="2:6" x14ac:dyDescent="0.2">
      <c r="B120" s="43" t="s">
        <v>137</v>
      </c>
      <c r="C120" s="44">
        <f t="shared" si="16"/>
        <v>0.25375939849624063</v>
      </c>
      <c r="D120" s="44">
        <f t="shared" si="17"/>
        <v>0.25375939849624063</v>
      </c>
      <c r="E120" s="44">
        <v>3</v>
      </c>
      <c r="F120" s="44">
        <v>1</v>
      </c>
    </row>
    <row r="121" spans="2:6" x14ac:dyDescent="0.2">
      <c r="B121" s="43" t="s">
        <v>138</v>
      </c>
      <c r="C121" s="44">
        <f t="shared" si="16"/>
        <v>0.16917293233082706</v>
      </c>
      <c r="D121" s="44">
        <f t="shared" si="17"/>
        <v>0.16917293233082706</v>
      </c>
      <c r="E121" s="44">
        <v>2</v>
      </c>
      <c r="F121" s="44">
        <v>1</v>
      </c>
    </row>
    <row r="122" spans="2:6" x14ac:dyDescent="0.2">
      <c r="B122" s="43" t="s">
        <v>139</v>
      </c>
      <c r="C122" s="44">
        <f t="shared" si="16"/>
        <v>0.25375939849624063</v>
      </c>
      <c r="D122" s="44">
        <f t="shared" si="17"/>
        <v>0.25375939849624063</v>
      </c>
      <c r="E122" s="44">
        <v>3</v>
      </c>
      <c r="F122" s="44">
        <v>1</v>
      </c>
    </row>
    <row r="123" spans="2:6" x14ac:dyDescent="0.2">
      <c r="B123" s="43" t="s">
        <v>140</v>
      </c>
      <c r="C123" s="44">
        <f t="shared" si="16"/>
        <v>0.25375939849624063</v>
      </c>
      <c r="D123" s="44">
        <f t="shared" si="17"/>
        <v>0.25375939849624063</v>
      </c>
      <c r="E123" s="44">
        <v>3</v>
      </c>
      <c r="F123" s="44">
        <v>1</v>
      </c>
    </row>
    <row r="124" spans="2:6" x14ac:dyDescent="0.2">
      <c r="B124" s="43" t="s">
        <v>141</v>
      </c>
      <c r="C124" s="44">
        <f t="shared" si="16"/>
        <v>0.25375939849624063</v>
      </c>
      <c r="D124" s="44">
        <f t="shared" si="17"/>
        <v>0.25375939849624063</v>
      </c>
      <c r="E124" s="44">
        <v>3</v>
      </c>
      <c r="F124" s="44">
        <v>1</v>
      </c>
    </row>
    <row r="125" spans="2:6" x14ac:dyDescent="0.2">
      <c r="B125" s="43" t="s">
        <v>142</v>
      </c>
      <c r="C125" s="44">
        <f t="shared" si="16"/>
        <v>0.25375939849624063</v>
      </c>
      <c r="D125" s="44">
        <f t="shared" si="17"/>
        <v>0.25375939849624063</v>
      </c>
      <c r="E125" s="44">
        <v>3</v>
      </c>
      <c r="F125" s="44">
        <v>1</v>
      </c>
    </row>
    <row r="126" spans="2:6" x14ac:dyDescent="0.2">
      <c r="B126" s="43" t="s">
        <v>143</v>
      </c>
      <c r="C126" s="44">
        <f t="shared" si="16"/>
        <v>0.25375939849624063</v>
      </c>
      <c r="D126" s="44">
        <f>IFERROR(SUMPRODUCT($C126,$F126),0)</f>
        <v>0.25375939849624063</v>
      </c>
      <c r="E126" s="44">
        <v>3</v>
      </c>
      <c r="F126" s="44">
        <v>1</v>
      </c>
    </row>
    <row r="127" spans="2:6" x14ac:dyDescent="0.2">
      <c r="B127" s="43" t="s">
        <v>144</v>
      </c>
      <c r="C127" s="44">
        <f t="shared" si="16"/>
        <v>0.25375939849624063</v>
      </c>
      <c r="D127" s="44">
        <f>IFERROR(SUMPRODUCT($C127,$F127),0)</f>
        <v>0.25375939849624063</v>
      </c>
      <c r="E127" s="44">
        <v>3</v>
      </c>
      <c r="F127" s="44">
        <v>1</v>
      </c>
    </row>
    <row r="128" spans="2:6" x14ac:dyDescent="0.2">
      <c r="B128" s="43" t="s">
        <v>145</v>
      </c>
      <c r="C128" s="44">
        <f t="shared" si="16"/>
        <v>0.25375939849624063</v>
      </c>
      <c r="D128" s="44">
        <f>IFERROR(SUMPRODUCT($C128,$F128),0)</f>
        <v>0.25375939849624063</v>
      </c>
      <c r="E128" s="44">
        <v>3</v>
      </c>
      <c r="F128" s="44">
        <v>1</v>
      </c>
    </row>
    <row r="129" spans="2:6" x14ac:dyDescent="0.2">
      <c r="B129" s="43" t="s">
        <v>146</v>
      </c>
      <c r="C129" s="44">
        <f t="shared" si="16"/>
        <v>0.25375939849624063</v>
      </c>
      <c r="D129" s="44">
        <f t="shared" ref="D129:D130" si="18">IFERROR(SUMPRODUCT($C129,$F129),0)</f>
        <v>0.25375939849624063</v>
      </c>
      <c r="E129" s="44">
        <v>3</v>
      </c>
      <c r="F129" s="44">
        <v>1</v>
      </c>
    </row>
    <row r="130" spans="2:6" x14ac:dyDescent="0.2">
      <c r="B130" s="43" t="s">
        <v>82</v>
      </c>
      <c r="C130" s="44">
        <f t="shared" si="16"/>
        <v>0.33834586466165412</v>
      </c>
      <c r="D130" s="44">
        <f t="shared" si="18"/>
        <v>0.33834586466165412</v>
      </c>
      <c r="E130" s="44">
        <v>4</v>
      </c>
      <c r="F130" s="44">
        <v>1</v>
      </c>
    </row>
    <row r="131" spans="2:6" ht="15.75" thickBot="1" x14ac:dyDescent="0.25">
      <c r="B131" s="45" t="s">
        <v>2</v>
      </c>
      <c r="C131" s="46">
        <f>SUM(C118:C130)</f>
        <v>3.2988721804511276</v>
      </c>
      <c r="D131" s="46">
        <f>SUM(D118:D130)</f>
        <v>3.2988721804511276</v>
      </c>
      <c r="E131" s="46">
        <f>SUM(E118:E130)</f>
        <v>39</v>
      </c>
      <c r="F131" s="46"/>
    </row>
    <row r="132" spans="2:6" ht="15" thickTop="1" x14ac:dyDescent="0.2"/>
    <row r="133" spans="2:6" ht="15" x14ac:dyDescent="0.2">
      <c r="B133" s="104" t="s">
        <v>57</v>
      </c>
      <c r="C133" s="104"/>
      <c r="D133" s="104"/>
      <c r="E133" s="104"/>
      <c r="F133" s="104"/>
    </row>
    <row r="134" spans="2:6" x14ac:dyDescent="0.2">
      <c r="B134" s="42" t="s">
        <v>41</v>
      </c>
      <c r="C134" s="42" t="s">
        <v>1</v>
      </c>
      <c r="D134" s="42" t="s">
        <v>43</v>
      </c>
      <c r="E134" s="42" t="s">
        <v>42</v>
      </c>
      <c r="F134" s="42" t="s">
        <v>17</v>
      </c>
    </row>
    <row r="135" spans="2:6" x14ac:dyDescent="0.2">
      <c r="B135" s="43" t="s">
        <v>147</v>
      </c>
      <c r="C135" s="44">
        <f t="shared" ref="C135:C144" si="19">$E135*45/$E$273</f>
        <v>0.25375939849624063</v>
      </c>
      <c r="D135" s="44">
        <f>IFERROR(SUMPRODUCT($C135,$F135),0)</f>
        <v>0.25375939849624063</v>
      </c>
      <c r="E135" s="44">
        <v>3</v>
      </c>
      <c r="F135" s="44">
        <v>1</v>
      </c>
    </row>
    <row r="136" spans="2:6" x14ac:dyDescent="0.2">
      <c r="B136" s="43" t="s">
        <v>148</v>
      </c>
      <c r="C136" s="44">
        <f t="shared" si="19"/>
        <v>0.25375939849624063</v>
      </c>
      <c r="D136" s="44">
        <f t="shared" ref="D136:D140" si="20">IFERROR(SUMPRODUCT($C136,$F136),0)</f>
        <v>0.25375939849624063</v>
      </c>
      <c r="E136" s="44">
        <v>3</v>
      </c>
      <c r="F136" s="44">
        <v>1</v>
      </c>
    </row>
    <row r="137" spans="2:6" x14ac:dyDescent="0.2">
      <c r="B137" s="66" t="s">
        <v>152</v>
      </c>
      <c r="C137" s="44">
        <f t="shared" si="19"/>
        <v>0.25375939849624063</v>
      </c>
      <c r="D137" s="44">
        <f t="shared" si="20"/>
        <v>0.25375939849624063</v>
      </c>
      <c r="E137" s="44">
        <v>3</v>
      </c>
      <c r="F137" s="44">
        <v>1</v>
      </c>
    </row>
    <row r="138" spans="2:6" x14ac:dyDescent="0.2">
      <c r="B138" s="66" t="s">
        <v>153</v>
      </c>
      <c r="C138" s="44">
        <f t="shared" si="19"/>
        <v>0.25375939849624063</v>
      </c>
      <c r="D138" s="44">
        <f t="shared" si="20"/>
        <v>0.25375939849624063</v>
      </c>
      <c r="E138" s="44">
        <v>3</v>
      </c>
      <c r="F138" s="44">
        <v>1</v>
      </c>
    </row>
    <row r="139" spans="2:6" x14ac:dyDescent="0.2">
      <c r="B139" s="66" t="s">
        <v>154</v>
      </c>
      <c r="C139" s="44">
        <f t="shared" si="19"/>
        <v>0.25375939849624063</v>
      </c>
      <c r="D139" s="44">
        <f t="shared" si="20"/>
        <v>0.25375939849624063</v>
      </c>
      <c r="E139" s="44">
        <v>3</v>
      </c>
      <c r="F139" s="44">
        <v>1</v>
      </c>
    </row>
    <row r="140" spans="2:6" x14ac:dyDescent="0.2">
      <c r="B140" s="43" t="s">
        <v>149</v>
      </c>
      <c r="C140" s="44">
        <f t="shared" si="19"/>
        <v>0.25375939849624063</v>
      </c>
      <c r="D140" s="44">
        <f t="shared" si="20"/>
        <v>0.25375939849624063</v>
      </c>
      <c r="E140" s="44">
        <v>3</v>
      </c>
      <c r="F140" s="44">
        <v>1</v>
      </c>
    </row>
    <row r="141" spans="2:6" x14ac:dyDescent="0.2">
      <c r="B141" s="43" t="s">
        <v>150</v>
      </c>
      <c r="C141" s="44">
        <f t="shared" si="19"/>
        <v>0.25375939849624063</v>
      </c>
      <c r="D141" s="44">
        <f>IFERROR(SUMPRODUCT($C141,$F141),0)</f>
        <v>0.25375939849624063</v>
      </c>
      <c r="E141" s="44">
        <v>3</v>
      </c>
      <c r="F141" s="44">
        <v>1</v>
      </c>
    </row>
    <row r="142" spans="2:6" x14ac:dyDescent="0.2">
      <c r="B142" s="43" t="s">
        <v>151</v>
      </c>
      <c r="C142" s="44">
        <f t="shared" si="19"/>
        <v>0.25375939849624063</v>
      </c>
      <c r="D142" s="44">
        <f>IFERROR(SUMPRODUCT($C142,$F142),0)</f>
        <v>0.25375939849624063</v>
      </c>
      <c r="E142" s="44">
        <v>3</v>
      </c>
      <c r="F142" s="44">
        <v>1</v>
      </c>
    </row>
    <row r="143" spans="2:6" x14ac:dyDescent="0.2">
      <c r="B143" s="43" t="s">
        <v>155</v>
      </c>
      <c r="C143" s="44">
        <f t="shared" si="19"/>
        <v>0.25375939849624063</v>
      </c>
      <c r="D143" s="44">
        <f>IFERROR(SUMPRODUCT($C143,$F143),0)</f>
        <v>0.25375939849624063</v>
      </c>
      <c r="E143" s="44">
        <v>3</v>
      </c>
      <c r="F143" s="44">
        <v>1</v>
      </c>
    </row>
    <row r="144" spans="2:6" x14ac:dyDescent="0.2">
      <c r="B144" s="43" t="s">
        <v>82</v>
      </c>
      <c r="C144" s="44">
        <f t="shared" si="19"/>
        <v>0.25375939849624063</v>
      </c>
      <c r="D144" s="44">
        <f>IFERROR(SUMPRODUCT($C144,$F144),0)</f>
        <v>0.25375939849624063</v>
      </c>
      <c r="E144" s="44">
        <v>3</v>
      </c>
      <c r="F144" s="44">
        <v>1</v>
      </c>
    </row>
    <row r="145" spans="2:6" ht="15.75" thickBot="1" x14ac:dyDescent="0.25">
      <c r="B145" s="45" t="s">
        <v>2</v>
      </c>
      <c r="C145" s="46">
        <f>SUM(C135:C144)</f>
        <v>2.5375939849624056</v>
      </c>
      <c r="D145" s="46">
        <f>SUM(D135:D144)</f>
        <v>2.5375939849624056</v>
      </c>
      <c r="E145" s="46">
        <f>SUM(E135:E144)</f>
        <v>30</v>
      </c>
      <c r="F145" s="46"/>
    </row>
    <row r="146" spans="2:6" ht="15" thickTop="1" x14ac:dyDescent="0.2"/>
    <row r="147" spans="2:6" ht="15" x14ac:dyDescent="0.2">
      <c r="B147" s="105" t="s">
        <v>58</v>
      </c>
      <c r="C147" s="105"/>
      <c r="D147" s="105"/>
      <c r="E147" s="105"/>
      <c r="F147" s="105"/>
    </row>
    <row r="148" spans="2:6" x14ac:dyDescent="0.2">
      <c r="B148" s="47" t="s">
        <v>41</v>
      </c>
      <c r="C148" s="47" t="s">
        <v>1</v>
      </c>
      <c r="D148" s="47" t="s">
        <v>43</v>
      </c>
      <c r="E148" s="47" t="s">
        <v>42</v>
      </c>
      <c r="F148" s="47" t="s">
        <v>17</v>
      </c>
    </row>
    <row r="149" spans="2:6" x14ac:dyDescent="0.2">
      <c r="B149" s="48" t="s">
        <v>218</v>
      </c>
      <c r="C149" s="49">
        <f>$E149*45/$E$273</f>
        <v>0.16917293233082706</v>
      </c>
      <c r="D149" s="49">
        <f>IFERROR(SUMPRODUCT($C149,$F149),0)</f>
        <v>0.16917293233082706</v>
      </c>
      <c r="E149" s="49">
        <v>2</v>
      </c>
      <c r="F149" s="49">
        <v>1</v>
      </c>
    </row>
    <row r="150" spans="2:6" x14ac:dyDescent="0.2">
      <c r="B150" s="48" t="s">
        <v>220</v>
      </c>
      <c r="C150" s="49">
        <f>$E150*45/$E$273</f>
        <v>0.25375939849624063</v>
      </c>
      <c r="D150" s="49">
        <f t="shared" ref="D150:D151" si="21">IFERROR(SUMPRODUCT($C150,$F150),0)</f>
        <v>0.25375939849624063</v>
      </c>
      <c r="E150" s="49">
        <v>3</v>
      </c>
      <c r="F150" s="49">
        <v>1</v>
      </c>
    </row>
    <row r="151" spans="2:6" x14ac:dyDescent="0.2">
      <c r="B151" s="48" t="s">
        <v>219</v>
      </c>
      <c r="C151" s="49">
        <f>$E151*45/$E$273</f>
        <v>0.25375939849624063</v>
      </c>
      <c r="D151" s="49">
        <f t="shared" si="21"/>
        <v>0.25375939849624063</v>
      </c>
      <c r="E151" s="49">
        <v>3</v>
      </c>
      <c r="F151" s="49">
        <v>1</v>
      </c>
    </row>
    <row r="152" spans="2:6" x14ac:dyDescent="0.2">
      <c r="B152" s="48" t="s">
        <v>82</v>
      </c>
      <c r="C152" s="49">
        <f>$E152*45/$E$273</f>
        <v>0.33834586466165412</v>
      </c>
      <c r="D152" s="49">
        <f>IFERROR(SUMPRODUCT($C152,$F152),0)</f>
        <v>0.33834586466165412</v>
      </c>
      <c r="E152" s="49">
        <v>4</v>
      </c>
      <c r="F152" s="49">
        <v>1</v>
      </c>
    </row>
    <row r="153" spans="2:6" ht="15.75" thickBot="1" x14ac:dyDescent="0.25">
      <c r="B153" s="50" t="s">
        <v>2</v>
      </c>
      <c r="C153" s="51">
        <f>SUM(C149:C152)</f>
        <v>1.0150375939849625</v>
      </c>
      <c r="D153" s="51">
        <f>SUM(D149:D152)</f>
        <v>1.0150375939849625</v>
      </c>
      <c r="E153" s="51">
        <f>SUM(E149:E152)</f>
        <v>12</v>
      </c>
      <c r="F153" s="51"/>
    </row>
    <row r="154" spans="2:6" ht="15" thickTop="1" x14ac:dyDescent="0.2"/>
    <row r="155" spans="2:6" ht="15" x14ac:dyDescent="0.2">
      <c r="B155" s="105" t="s">
        <v>59</v>
      </c>
      <c r="C155" s="105"/>
      <c r="D155" s="105"/>
      <c r="E155" s="105"/>
      <c r="F155" s="105"/>
    </row>
    <row r="156" spans="2:6" x14ac:dyDescent="0.2">
      <c r="B156" s="47" t="s">
        <v>41</v>
      </c>
      <c r="C156" s="47" t="s">
        <v>1</v>
      </c>
      <c r="D156" s="47" t="s">
        <v>43</v>
      </c>
      <c r="E156" s="47" t="s">
        <v>42</v>
      </c>
      <c r="F156" s="47" t="s">
        <v>17</v>
      </c>
    </row>
    <row r="157" spans="2:6" x14ac:dyDescent="0.2">
      <c r="B157" s="48" t="s">
        <v>223</v>
      </c>
      <c r="C157" s="49">
        <f>$E157*45/$E$273</f>
        <v>0.16917293233082706</v>
      </c>
      <c r="D157" s="49">
        <f>IFERROR(SUMPRODUCT($C157,$F157),0)</f>
        <v>0.16917293233082706</v>
      </c>
      <c r="E157" s="49">
        <v>2</v>
      </c>
      <c r="F157" s="49">
        <v>1</v>
      </c>
    </row>
    <row r="158" spans="2:6" x14ac:dyDescent="0.2">
      <c r="B158" s="48" t="s">
        <v>221</v>
      </c>
      <c r="C158" s="49">
        <f>$E158*45/$E$273</f>
        <v>0.33834586466165412</v>
      </c>
      <c r="D158" s="49">
        <f>IFERROR(SUMPRODUCT($C158,$F158),0)</f>
        <v>0.33834586466165412</v>
      </c>
      <c r="E158" s="49">
        <v>4</v>
      </c>
      <c r="F158" s="49">
        <v>1</v>
      </c>
    </row>
    <row r="159" spans="2:6" x14ac:dyDescent="0.2">
      <c r="B159" s="48" t="s">
        <v>222</v>
      </c>
      <c r="C159" s="49">
        <f>$E159*45/$E$273</f>
        <v>0.25375939849624063</v>
      </c>
      <c r="D159" s="49">
        <f>IFERROR(SUMPRODUCT($C159,$F159),0)</f>
        <v>0.25375939849624063</v>
      </c>
      <c r="E159" s="49">
        <v>3</v>
      </c>
      <c r="F159" s="49">
        <v>1</v>
      </c>
    </row>
    <row r="160" spans="2:6" x14ac:dyDescent="0.2">
      <c r="B160" s="48" t="s">
        <v>82</v>
      </c>
      <c r="C160" s="49">
        <f>$E160*45/$E$273</f>
        <v>0.33834586466165412</v>
      </c>
      <c r="D160" s="49">
        <f>IFERROR(SUMPRODUCT($C160,$F160),0)</f>
        <v>0.33834586466165412</v>
      </c>
      <c r="E160" s="49">
        <v>4</v>
      </c>
      <c r="F160" s="49">
        <v>1</v>
      </c>
    </row>
    <row r="161" spans="2:6" ht="15.75" thickBot="1" x14ac:dyDescent="0.25">
      <c r="B161" s="50" t="s">
        <v>2</v>
      </c>
      <c r="C161" s="51">
        <f>SUM(C157:C160)</f>
        <v>1.0996240601503759</v>
      </c>
      <c r="D161" s="51">
        <f>SUM(D157:D160)</f>
        <v>1.0996240601503759</v>
      </c>
      <c r="E161" s="51">
        <f>SUM(E157:E160)</f>
        <v>13</v>
      </c>
      <c r="F161" s="51"/>
    </row>
    <row r="162" spans="2:6" ht="15" thickTop="1" x14ac:dyDescent="0.2"/>
    <row r="163" spans="2:6" ht="15" x14ac:dyDescent="0.2">
      <c r="B163" s="105" t="s">
        <v>60</v>
      </c>
      <c r="C163" s="105"/>
      <c r="D163" s="105"/>
      <c r="E163" s="105"/>
      <c r="F163" s="105"/>
    </row>
    <row r="164" spans="2:6" x14ac:dyDescent="0.2">
      <c r="B164" s="47" t="s">
        <v>41</v>
      </c>
      <c r="C164" s="47" t="s">
        <v>1</v>
      </c>
      <c r="D164" s="47" t="s">
        <v>43</v>
      </c>
      <c r="E164" s="47" t="s">
        <v>42</v>
      </c>
      <c r="F164" s="47" t="s">
        <v>17</v>
      </c>
    </row>
    <row r="165" spans="2:6" x14ac:dyDescent="0.2">
      <c r="B165" s="48" t="s">
        <v>217</v>
      </c>
      <c r="C165" s="49">
        <f>$E165*45/$E$273</f>
        <v>0.16917293233082706</v>
      </c>
      <c r="D165" s="49">
        <f>IFERROR(SUMPRODUCT($C165,$F165),0)</f>
        <v>0.16917293233082706</v>
      </c>
      <c r="E165" s="49">
        <v>2</v>
      </c>
      <c r="F165" s="49">
        <v>1</v>
      </c>
    </row>
    <row r="166" spans="2:6" x14ac:dyDescent="0.2">
      <c r="B166" s="48" t="s">
        <v>215</v>
      </c>
      <c r="C166" s="49">
        <f>$E166*45/$E$273</f>
        <v>0.25375939849624063</v>
      </c>
      <c r="D166" s="49">
        <f>IFERROR(SUMPRODUCT($C166,$F166),0)</f>
        <v>0.25375939849624063</v>
      </c>
      <c r="E166" s="49">
        <v>3</v>
      </c>
      <c r="F166" s="49">
        <v>1</v>
      </c>
    </row>
    <row r="167" spans="2:6" x14ac:dyDescent="0.2">
      <c r="B167" s="48" t="s">
        <v>216</v>
      </c>
      <c r="C167" s="49">
        <f>$E167*45/$E$273</f>
        <v>0.33834586466165412</v>
      </c>
      <c r="D167" s="49">
        <f>IFERROR(SUMPRODUCT($C167,$F167),0)</f>
        <v>0.33834586466165412</v>
      </c>
      <c r="E167" s="49">
        <v>4</v>
      </c>
      <c r="F167" s="49">
        <v>1</v>
      </c>
    </row>
    <row r="168" spans="2:6" ht="15.75" thickBot="1" x14ac:dyDescent="0.25">
      <c r="B168" s="50" t="s">
        <v>2</v>
      </c>
      <c r="C168" s="51">
        <f>SUM(C165:C167)</f>
        <v>0.76127819548872178</v>
      </c>
      <c r="D168" s="51">
        <f>SUM(D165:D167)</f>
        <v>0.76127819548872178</v>
      </c>
      <c r="E168" s="51">
        <f>SUM(E165:E167)</f>
        <v>9</v>
      </c>
      <c r="F168" s="51"/>
    </row>
    <row r="169" spans="2:6" ht="15" thickTop="1" x14ac:dyDescent="0.2"/>
    <row r="170" spans="2:6" ht="15" x14ac:dyDescent="0.2">
      <c r="B170" s="105" t="s">
        <v>61</v>
      </c>
      <c r="C170" s="105"/>
      <c r="D170" s="105"/>
      <c r="E170" s="105"/>
      <c r="F170" s="105"/>
    </row>
    <row r="171" spans="2:6" x14ac:dyDescent="0.2">
      <c r="B171" s="47" t="s">
        <v>41</v>
      </c>
      <c r="C171" s="47" t="s">
        <v>1</v>
      </c>
      <c r="D171" s="47" t="s">
        <v>43</v>
      </c>
      <c r="E171" s="47" t="s">
        <v>42</v>
      </c>
      <c r="F171" s="47" t="s">
        <v>17</v>
      </c>
    </row>
    <row r="172" spans="2:6" x14ac:dyDescent="0.2">
      <c r="B172" s="48" t="s">
        <v>225</v>
      </c>
      <c r="C172" s="49">
        <f>$E172*45/$E$273</f>
        <v>0.25375939849624063</v>
      </c>
      <c r="D172" s="49">
        <f>IFERROR(SUMPRODUCT($C172,$F172),0)</f>
        <v>0.25375939849624063</v>
      </c>
      <c r="E172" s="49">
        <v>3</v>
      </c>
      <c r="F172" s="49">
        <v>1</v>
      </c>
    </row>
    <row r="173" spans="2:6" x14ac:dyDescent="0.2">
      <c r="B173" s="48" t="s">
        <v>224</v>
      </c>
      <c r="C173" s="49">
        <f>$E173*45/$E$273</f>
        <v>0.25375939849624063</v>
      </c>
      <c r="D173" s="49">
        <f t="shared" ref="D173" si="22">IFERROR(SUMPRODUCT($C173,$F173),0)</f>
        <v>0.25375939849624063</v>
      </c>
      <c r="E173" s="49">
        <v>3</v>
      </c>
      <c r="F173" s="49">
        <v>1</v>
      </c>
    </row>
    <row r="174" spans="2:6" x14ac:dyDescent="0.2">
      <c r="B174" s="48" t="s">
        <v>82</v>
      </c>
      <c r="C174" s="49">
        <f>$E174*45/$E$273</f>
        <v>0.33834586466165412</v>
      </c>
      <c r="D174" s="49">
        <f>IFERROR(SUMPRODUCT($C174,$F174),0)</f>
        <v>0.33834586466165412</v>
      </c>
      <c r="E174" s="49">
        <v>4</v>
      </c>
      <c r="F174" s="49">
        <v>1</v>
      </c>
    </row>
    <row r="175" spans="2:6" ht="15.75" thickBot="1" x14ac:dyDescent="0.25">
      <c r="B175" s="50" t="s">
        <v>2</v>
      </c>
      <c r="C175" s="51">
        <f>SUM(C172:C174)</f>
        <v>0.84586466165413543</v>
      </c>
      <c r="D175" s="51">
        <f>SUM(D172:D174)</f>
        <v>0.84586466165413543</v>
      </c>
      <c r="E175" s="51">
        <f>SUM(E172:E174)</f>
        <v>10</v>
      </c>
      <c r="F175" s="51"/>
    </row>
    <row r="176" spans="2:6" ht="15" thickTop="1" x14ac:dyDescent="0.2"/>
    <row r="177" spans="2:6" ht="15" x14ac:dyDescent="0.2">
      <c r="B177" s="84" t="s">
        <v>62</v>
      </c>
      <c r="C177" s="84"/>
      <c r="D177" s="84"/>
      <c r="E177" s="84"/>
      <c r="F177" s="84"/>
    </row>
    <row r="178" spans="2:6" x14ac:dyDescent="0.2">
      <c r="B178" s="12" t="s">
        <v>41</v>
      </c>
      <c r="C178" s="12" t="s">
        <v>1</v>
      </c>
      <c r="D178" s="12" t="s">
        <v>43</v>
      </c>
      <c r="E178" s="12" t="s">
        <v>42</v>
      </c>
      <c r="F178" s="12" t="s">
        <v>17</v>
      </c>
    </row>
    <row r="179" spans="2:6" x14ac:dyDescent="0.2">
      <c r="B179" s="13" t="s">
        <v>156</v>
      </c>
      <c r="C179" s="32">
        <f t="shared" ref="C179:C187" si="23">$E179*45/$E$273</f>
        <v>0.16917293233082706</v>
      </c>
      <c r="D179" s="32">
        <f t="shared" ref="D179:D187" si="24">IFERROR(SUMPRODUCT($C179,$F179),0)</f>
        <v>0.16917293233082706</v>
      </c>
      <c r="E179" s="32">
        <v>2</v>
      </c>
      <c r="F179" s="32">
        <v>1</v>
      </c>
    </row>
    <row r="180" spans="2:6" x14ac:dyDescent="0.2">
      <c r="B180" s="13" t="s">
        <v>157</v>
      </c>
      <c r="C180" s="32">
        <f t="shared" si="23"/>
        <v>0.25375939849624063</v>
      </c>
      <c r="D180" s="32">
        <f t="shared" si="24"/>
        <v>0.25375939849624063</v>
      </c>
      <c r="E180" s="32">
        <v>3</v>
      </c>
      <c r="F180" s="32">
        <v>1</v>
      </c>
    </row>
    <row r="181" spans="2:6" x14ac:dyDescent="0.2">
      <c r="B181" s="13" t="s">
        <v>158</v>
      </c>
      <c r="C181" s="32">
        <f t="shared" si="23"/>
        <v>0.25375939849624063</v>
      </c>
      <c r="D181" s="32">
        <f t="shared" si="24"/>
        <v>0.25375939849624063</v>
      </c>
      <c r="E181" s="32">
        <v>3</v>
      </c>
      <c r="F181" s="32">
        <v>1</v>
      </c>
    </row>
    <row r="182" spans="2:6" x14ac:dyDescent="0.2">
      <c r="B182" s="13" t="s">
        <v>159</v>
      </c>
      <c r="C182" s="32">
        <f t="shared" si="23"/>
        <v>0.25375939849624063</v>
      </c>
      <c r="D182" s="32">
        <f t="shared" si="24"/>
        <v>0.25375939849624063</v>
      </c>
      <c r="E182" s="32">
        <v>3</v>
      </c>
      <c r="F182" s="32">
        <v>1</v>
      </c>
    </row>
    <row r="183" spans="2:6" x14ac:dyDescent="0.2">
      <c r="B183" s="13" t="s">
        <v>160</v>
      </c>
      <c r="C183" s="32">
        <f t="shared" si="23"/>
        <v>0.16917293233082706</v>
      </c>
      <c r="D183" s="32">
        <f t="shared" si="24"/>
        <v>0.16917293233082706</v>
      </c>
      <c r="E183" s="32">
        <v>2</v>
      </c>
      <c r="F183" s="32">
        <v>1</v>
      </c>
    </row>
    <row r="184" spans="2:6" x14ac:dyDescent="0.2">
      <c r="B184" s="13" t="s">
        <v>161</v>
      </c>
      <c r="C184" s="32">
        <f t="shared" si="23"/>
        <v>0.25375939849624063</v>
      </c>
      <c r="D184" s="32">
        <f t="shared" si="24"/>
        <v>0.25375939849624063</v>
      </c>
      <c r="E184" s="32">
        <v>3</v>
      </c>
      <c r="F184" s="32">
        <v>1</v>
      </c>
    </row>
    <row r="185" spans="2:6" x14ac:dyDescent="0.2">
      <c r="B185" s="13" t="s">
        <v>162</v>
      </c>
      <c r="C185" s="32">
        <f t="shared" si="23"/>
        <v>0.25375939849624063</v>
      </c>
      <c r="D185" s="32">
        <f t="shared" si="24"/>
        <v>0.25375939849624063</v>
      </c>
      <c r="E185" s="32">
        <v>3</v>
      </c>
      <c r="F185" s="32">
        <v>1</v>
      </c>
    </row>
    <row r="186" spans="2:6" x14ac:dyDescent="0.2">
      <c r="B186" s="13" t="s">
        <v>163</v>
      </c>
      <c r="C186" s="32">
        <f t="shared" si="23"/>
        <v>0.25375939849624063</v>
      </c>
      <c r="D186" s="32">
        <f t="shared" si="24"/>
        <v>0.25375939849624063</v>
      </c>
      <c r="E186" s="32">
        <v>3</v>
      </c>
      <c r="F186" s="32">
        <v>1</v>
      </c>
    </row>
    <row r="187" spans="2:6" x14ac:dyDescent="0.2">
      <c r="B187" s="13" t="s">
        <v>82</v>
      </c>
      <c r="C187" s="32">
        <f t="shared" si="23"/>
        <v>0.33834586466165412</v>
      </c>
      <c r="D187" s="32">
        <f t="shared" si="24"/>
        <v>0.33834586466165412</v>
      </c>
      <c r="E187" s="32">
        <v>4</v>
      </c>
      <c r="F187" s="32">
        <v>1</v>
      </c>
    </row>
    <row r="188" spans="2:6" ht="15.75" thickBot="1" x14ac:dyDescent="0.25">
      <c r="B188" s="21" t="s">
        <v>2</v>
      </c>
      <c r="C188" s="28">
        <f>SUM(C179:C187)</f>
        <v>2.1992481203007519</v>
      </c>
      <c r="D188" s="28">
        <f>SUM(D179:D187)</f>
        <v>2.1992481203007519</v>
      </c>
      <c r="E188" s="28">
        <f>SUM(E179:E187)</f>
        <v>26</v>
      </c>
      <c r="F188" s="28"/>
    </row>
    <row r="189" spans="2:6" ht="15" thickTop="1" x14ac:dyDescent="0.2"/>
    <row r="190" spans="2:6" ht="15" x14ac:dyDescent="0.2">
      <c r="B190" s="100" t="s">
        <v>63</v>
      </c>
      <c r="C190" s="100"/>
      <c r="D190" s="100"/>
      <c r="E190" s="100"/>
      <c r="F190" s="100"/>
    </row>
    <row r="191" spans="2:6" x14ac:dyDescent="0.2">
      <c r="B191" s="57" t="s">
        <v>41</v>
      </c>
      <c r="C191" s="57" t="s">
        <v>1</v>
      </c>
      <c r="D191" s="57" t="s">
        <v>43</v>
      </c>
      <c r="E191" s="57" t="s">
        <v>42</v>
      </c>
      <c r="F191" s="57" t="s">
        <v>17</v>
      </c>
    </row>
    <row r="192" spans="2:6" x14ac:dyDescent="0.2">
      <c r="B192" s="58" t="s">
        <v>182</v>
      </c>
      <c r="C192" s="59">
        <f t="shared" ref="C192:C198" si="25">$E192*45/$E$273</f>
        <v>0.25375939849624063</v>
      </c>
      <c r="D192" s="59">
        <f>IFERROR(SUMPRODUCT($C192,$F192),0)</f>
        <v>0.25375939849624063</v>
      </c>
      <c r="E192" s="59">
        <v>3</v>
      </c>
      <c r="F192" s="59">
        <v>1</v>
      </c>
    </row>
    <row r="193" spans="2:6" x14ac:dyDescent="0.2">
      <c r="B193" s="58" t="s">
        <v>179</v>
      </c>
      <c r="C193" s="59">
        <f t="shared" si="25"/>
        <v>0.25375939849624063</v>
      </c>
      <c r="D193" s="59">
        <f t="shared" ref="D193:D198" si="26">IFERROR(SUMPRODUCT($C193,$F193),0)</f>
        <v>0.25375939849624063</v>
      </c>
      <c r="E193" s="59">
        <v>3</v>
      </c>
      <c r="F193" s="59">
        <v>1</v>
      </c>
    </row>
    <row r="194" spans="2:6" x14ac:dyDescent="0.2">
      <c r="B194" s="58" t="s">
        <v>180</v>
      </c>
      <c r="C194" s="59">
        <f t="shared" si="25"/>
        <v>0.25375939849624063</v>
      </c>
      <c r="D194" s="59">
        <f t="shared" si="26"/>
        <v>0.25375939849624063</v>
      </c>
      <c r="E194" s="59">
        <v>3</v>
      </c>
      <c r="F194" s="59">
        <v>1</v>
      </c>
    </row>
    <row r="195" spans="2:6" x14ac:dyDescent="0.2">
      <c r="B195" s="58" t="s">
        <v>181</v>
      </c>
      <c r="C195" s="59">
        <f t="shared" si="25"/>
        <v>0.16917293233082706</v>
      </c>
      <c r="D195" s="59">
        <f t="shared" si="26"/>
        <v>0.16917293233082706</v>
      </c>
      <c r="E195" s="59">
        <v>2</v>
      </c>
      <c r="F195" s="59">
        <v>1</v>
      </c>
    </row>
    <row r="196" spans="2:6" x14ac:dyDescent="0.2">
      <c r="B196" s="58" t="s">
        <v>183</v>
      </c>
      <c r="C196" s="59">
        <f t="shared" si="25"/>
        <v>0.16917293233082706</v>
      </c>
      <c r="D196" s="59">
        <f t="shared" si="26"/>
        <v>0.16917293233082706</v>
      </c>
      <c r="E196" s="59">
        <v>2</v>
      </c>
      <c r="F196" s="59">
        <v>1</v>
      </c>
    </row>
    <row r="197" spans="2:6" x14ac:dyDescent="0.2">
      <c r="B197" s="58" t="s">
        <v>184</v>
      </c>
      <c r="C197" s="59">
        <f t="shared" si="25"/>
        <v>0.33834586466165412</v>
      </c>
      <c r="D197" s="59">
        <f t="shared" si="26"/>
        <v>0.33834586466165412</v>
      </c>
      <c r="E197" s="59">
        <v>4</v>
      </c>
      <c r="F197" s="59">
        <v>1</v>
      </c>
    </row>
    <row r="198" spans="2:6" x14ac:dyDescent="0.2">
      <c r="B198" s="58" t="s">
        <v>185</v>
      </c>
      <c r="C198" s="59">
        <f t="shared" si="25"/>
        <v>0.33834586466165412</v>
      </c>
      <c r="D198" s="59">
        <f t="shared" si="26"/>
        <v>0.33834586466165412</v>
      </c>
      <c r="E198" s="59">
        <v>4</v>
      </c>
      <c r="F198" s="59">
        <v>1</v>
      </c>
    </row>
    <row r="199" spans="2:6" ht="15.75" thickBot="1" x14ac:dyDescent="0.25">
      <c r="B199" s="60" t="s">
        <v>2</v>
      </c>
      <c r="C199" s="61">
        <f>SUM(C192:C198)</f>
        <v>1.7763157894736843</v>
      </c>
      <c r="D199" s="61">
        <f>SUM(D192:D198)</f>
        <v>1.7763157894736843</v>
      </c>
      <c r="E199" s="61">
        <f>SUM(E192:E198)</f>
        <v>21</v>
      </c>
      <c r="F199" s="61"/>
    </row>
    <row r="200" spans="2:6" ht="15" thickTop="1" x14ac:dyDescent="0.2"/>
    <row r="201" spans="2:6" ht="15" x14ac:dyDescent="0.2">
      <c r="B201" s="100" t="s">
        <v>64</v>
      </c>
      <c r="C201" s="100"/>
      <c r="D201" s="100"/>
      <c r="E201" s="100"/>
      <c r="F201" s="100"/>
    </row>
    <row r="202" spans="2:6" x14ac:dyDescent="0.2">
      <c r="B202" s="56" t="s">
        <v>41</v>
      </c>
      <c r="C202" s="56" t="s">
        <v>1</v>
      </c>
      <c r="D202" s="56" t="s">
        <v>43</v>
      </c>
      <c r="E202" s="56" t="s">
        <v>42</v>
      </c>
      <c r="F202" s="56" t="s">
        <v>17</v>
      </c>
    </row>
    <row r="203" spans="2:6" x14ac:dyDescent="0.2">
      <c r="B203" s="52" t="s">
        <v>189</v>
      </c>
      <c r="C203" s="53">
        <f t="shared" ref="C203:C213" si="27">$E203*45/$E$273</f>
        <v>0.25375939849624063</v>
      </c>
      <c r="D203" s="53">
        <f>IFERROR(SUMPRODUCT($C203,$F203),0)</f>
        <v>0.25375939849624063</v>
      </c>
      <c r="E203" s="53">
        <v>3</v>
      </c>
      <c r="F203" s="53">
        <v>1</v>
      </c>
    </row>
    <row r="204" spans="2:6" x14ac:dyDescent="0.2">
      <c r="B204" s="52" t="s">
        <v>188</v>
      </c>
      <c r="C204" s="53">
        <f t="shared" si="27"/>
        <v>0.25375939849624063</v>
      </c>
      <c r="D204" s="53">
        <f t="shared" ref="D204:D213" si="28">IFERROR(SUMPRODUCT($C204,$F204),0)</f>
        <v>0.25375939849624063</v>
      </c>
      <c r="E204" s="53">
        <v>3</v>
      </c>
      <c r="F204" s="53">
        <v>1</v>
      </c>
    </row>
    <row r="205" spans="2:6" x14ac:dyDescent="0.2">
      <c r="B205" s="52" t="s">
        <v>187</v>
      </c>
      <c r="C205" s="53">
        <f t="shared" si="27"/>
        <v>0.25375939849624063</v>
      </c>
      <c r="D205" s="53">
        <f t="shared" si="28"/>
        <v>0.25375939849624063</v>
      </c>
      <c r="E205" s="53">
        <v>3</v>
      </c>
      <c r="F205" s="53">
        <v>1</v>
      </c>
    </row>
    <row r="206" spans="2:6" x14ac:dyDescent="0.2">
      <c r="B206" s="52" t="s">
        <v>186</v>
      </c>
      <c r="C206" s="53">
        <f t="shared" si="27"/>
        <v>0.16917293233082706</v>
      </c>
      <c r="D206" s="53">
        <f t="shared" si="28"/>
        <v>0.16917293233082706</v>
      </c>
      <c r="E206" s="53">
        <v>2</v>
      </c>
      <c r="F206" s="53">
        <v>1</v>
      </c>
    </row>
    <row r="207" spans="2:6" x14ac:dyDescent="0.2">
      <c r="B207" s="52" t="s">
        <v>190</v>
      </c>
      <c r="C207" s="53">
        <f t="shared" si="27"/>
        <v>0.16917293233082706</v>
      </c>
      <c r="D207" s="53">
        <f t="shared" si="28"/>
        <v>0.16917293233082706</v>
      </c>
      <c r="E207" s="53">
        <v>2</v>
      </c>
      <c r="F207" s="53">
        <v>1</v>
      </c>
    </row>
    <row r="208" spans="2:6" x14ac:dyDescent="0.2">
      <c r="B208" s="52" t="s">
        <v>191</v>
      </c>
      <c r="C208" s="53">
        <f t="shared" si="27"/>
        <v>0.25375939849624063</v>
      </c>
      <c r="D208" s="53">
        <f t="shared" si="28"/>
        <v>0.25375939849624063</v>
      </c>
      <c r="E208" s="53">
        <v>3</v>
      </c>
      <c r="F208" s="53">
        <v>1</v>
      </c>
    </row>
    <row r="209" spans="2:6" x14ac:dyDescent="0.2">
      <c r="B209" s="52" t="s">
        <v>193</v>
      </c>
      <c r="C209" s="53">
        <f t="shared" si="27"/>
        <v>0.25375939849624063</v>
      </c>
      <c r="D209" s="53">
        <f t="shared" si="28"/>
        <v>0.25375939849624063</v>
      </c>
      <c r="E209" s="53">
        <v>3</v>
      </c>
      <c r="F209" s="53">
        <v>1</v>
      </c>
    </row>
    <row r="210" spans="2:6" x14ac:dyDescent="0.2">
      <c r="B210" s="52" t="s">
        <v>192</v>
      </c>
      <c r="C210" s="53">
        <f t="shared" si="27"/>
        <v>0.25375939849624063</v>
      </c>
      <c r="D210" s="53">
        <f t="shared" si="28"/>
        <v>0.25375939849624063</v>
      </c>
      <c r="E210" s="53">
        <v>3</v>
      </c>
      <c r="F210" s="53">
        <v>1</v>
      </c>
    </row>
    <row r="211" spans="2:6" x14ac:dyDescent="0.2">
      <c r="B211" s="52" t="s">
        <v>194</v>
      </c>
      <c r="C211" s="53">
        <f t="shared" si="27"/>
        <v>0.25375939849624063</v>
      </c>
      <c r="D211" s="53">
        <f t="shared" si="28"/>
        <v>0.25375939849624063</v>
      </c>
      <c r="E211" s="53">
        <v>3</v>
      </c>
      <c r="F211" s="53">
        <v>1</v>
      </c>
    </row>
    <row r="212" spans="2:6" x14ac:dyDescent="0.2">
      <c r="B212" s="52" t="s">
        <v>196</v>
      </c>
      <c r="C212" s="53">
        <f t="shared" si="27"/>
        <v>0.16917293233082706</v>
      </c>
      <c r="D212" s="53">
        <f t="shared" si="28"/>
        <v>0.16917293233082706</v>
      </c>
      <c r="E212" s="53">
        <v>2</v>
      </c>
      <c r="F212" s="53">
        <v>1</v>
      </c>
    </row>
    <row r="213" spans="2:6" x14ac:dyDescent="0.2">
      <c r="B213" s="52" t="s">
        <v>195</v>
      </c>
      <c r="C213" s="53">
        <f t="shared" si="27"/>
        <v>0.25375939849624063</v>
      </c>
      <c r="D213" s="53">
        <f t="shared" si="28"/>
        <v>0.25375939849624063</v>
      </c>
      <c r="E213" s="53">
        <v>3</v>
      </c>
      <c r="F213" s="53">
        <v>1</v>
      </c>
    </row>
    <row r="214" spans="2:6" ht="15.75" thickBot="1" x14ac:dyDescent="0.25">
      <c r="B214" s="54" t="s">
        <v>2</v>
      </c>
      <c r="C214" s="55">
        <f>SUM(C203:C213)</f>
        <v>2.5375939849624056</v>
      </c>
      <c r="D214" s="55">
        <f>SUM(D203:D213)</f>
        <v>2.5375939849624056</v>
      </c>
      <c r="E214" s="55">
        <f>SUM(E203:E213)</f>
        <v>30</v>
      </c>
      <c r="F214" s="55"/>
    </row>
    <row r="215" spans="2:6" ht="15" thickTop="1" x14ac:dyDescent="0.2"/>
    <row r="216" spans="2:6" ht="15" x14ac:dyDescent="0.2">
      <c r="B216" s="100" t="s">
        <v>65</v>
      </c>
      <c r="C216" s="100"/>
      <c r="D216" s="100"/>
      <c r="E216" s="100"/>
      <c r="F216" s="100"/>
    </row>
    <row r="217" spans="2:6" x14ac:dyDescent="0.2">
      <c r="B217" s="57" t="s">
        <v>41</v>
      </c>
      <c r="C217" s="57" t="s">
        <v>1</v>
      </c>
      <c r="D217" s="57" t="s">
        <v>43</v>
      </c>
      <c r="E217" s="57" t="s">
        <v>42</v>
      </c>
      <c r="F217" s="57" t="s">
        <v>17</v>
      </c>
    </row>
    <row r="218" spans="2:6" x14ac:dyDescent="0.2">
      <c r="B218" s="58" t="s">
        <v>99</v>
      </c>
      <c r="C218" s="59">
        <f t="shared" ref="C218:C230" si="29">$E218*45/$E$273</f>
        <v>0.16917293233082706</v>
      </c>
      <c r="D218" s="59">
        <f>IFERROR(SUMPRODUCT($C218,$F218),0)</f>
        <v>0.16917293233082706</v>
      </c>
      <c r="E218" s="59">
        <v>2</v>
      </c>
      <c r="F218" s="59">
        <v>1</v>
      </c>
    </row>
    <row r="219" spans="2:6" x14ac:dyDescent="0.2">
      <c r="B219" s="58" t="s">
        <v>204</v>
      </c>
      <c r="C219" s="59">
        <f t="shared" si="29"/>
        <v>0.16917293233082706</v>
      </c>
      <c r="D219" s="59">
        <f t="shared" ref="D219:D230" si="30">IFERROR(SUMPRODUCT($C219,$F219),0)</f>
        <v>0.16917293233082706</v>
      </c>
      <c r="E219" s="59">
        <v>2</v>
      </c>
      <c r="F219" s="59">
        <v>1</v>
      </c>
    </row>
    <row r="220" spans="2:6" x14ac:dyDescent="0.2">
      <c r="B220" s="58" t="s">
        <v>205</v>
      </c>
      <c r="C220" s="59">
        <f t="shared" si="29"/>
        <v>0.25375939849624063</v>
      </c>
      <c r="D220" s="59">
        <f t="shared" si="30"/>
        <v>0.25375939849624063</v>
      </c>
      <c r="E220" s="59">
        <v>3</v>
      </c>
      <c r="F220" s="59">
        <v>1</v>
      </c>
    </row>
    <row r="221" spans="2:6" x14ac:dyDescent="0.2">
      <c r="B221" s="58" t="s">
        <v>206</v>
      </c>
      <c r="C221" s="59">
        <f t="shared" si="29"/>
        <v>0.25375939849624063</v>
      </c>
      <c r="D221" s="59">
        <f t="shared" si="30"/>
        <v>0.25375939849624063</v>
      </c>
      <c r="E221" s="59">
        <v>3</v>
      </c>
      <c r="F221" s="59">
        <v>1</v>
      </c>
    </row>
    <row r="222" spans="2:6" x14ac:dyDescent="0.2">
      <c r="B222" s="58" t="s">
        <v>207</v>
      </c>
      <c r="C222" s="59">
        <f t="shared" si="29"/>
        <v>0.25375939849624063</v>
      </c>
      <c r="D222" s="59">
        <f t="shared" si="30"/>
        <v>0.25375939849624063</v>
      </c>
      <c r="E222" s="59">
        <v>3</v>
      </c>
      <c r="F222" s="59">
        <v>1</v>
      </c>
    </row>
    <row r="223" spans="2:6" x14ac:dyDescent="0.2">
      <c r="B223" s="58" t="s">
        <v>208</v>
      </c>
      <c r="C223" s="59">
        <f t="shared" si="29"/>
        <v>0.25375939849624063</v>
      </c>
      <c r="D223" s="59">
        <f t="shared" si="30"/>
        <v>0.25375939849624063</v>
      </c>
      <c r="E223" s="59">
        <v>3</v>
      </c>
      <c r="F223" s="59">
        <v>1</v>
      </c>
    </row>
    <row r="224" spans="2:6" x14ac:dyDescent="0.2">
      <c r="B224" s="58" t="s">
        <v>209</v>
      </c>
      <c r="C224" s="59">
        <f t="shared" si="29"/>
        <v>0.25375939849624063</v>
      </c>
      <c r="D224" s="59">
        <f t="shared" si="30"/>
        <v>0.25375939849624063</v>
      </c>
      <c r="E224" s="59">
        <v>3</v>
      </c>
      <c r="F224" s="59">
        <v>1</v>
      </c>
    </row>
    <row r="225" spans="2:6" x14ac:dyDescent="0.2">
      <c r="B225" s="58" t="s">
        <v>210</v>
      </c>
      <c r="C225" s="59">
        <f t="shared" si="29"/>
        <v>0.25375939849624063</v>
      </c>
      <c r="D225" s="59">
        <f t="shared" si="30"/>
        <v>0.25375939849624063</v>
      </c>
      <c r="E225" s="59">
        <v>3</v>
      </c>
      <c r="F225" s="59">
        <v>1</v>
      </c>
    </row>
    <row r="226" spans="2:6" x14ac:dyDescent="0.2">
      <c r="B226" s="58" t="s">
        <v>212</v>
      </c>
      <c r="C226" s="59">
        <f t="shared" si="29"/>
        <v>0.16917293233082706</v>
      </c>
      <c r="D226" s="59">
        <f t="shared" si="30"/>
        <v>0.16917293233082706</v>
      </c>
      <c r="E226" s="59">
        <v>2</v>
      </c>
      <c r="F226" s="59">
        <v>1</v>
      </c>
    </row>
    <row r="227" spans="2:6" x14ac:dyDescent="0.2">
      <c r="B227" s="58" t="s">
        <v>211</v>
      </c>
      <c r="C227" s="59">
        <f t="shared" si="29"/>
        <v>0.25375939849624063</v>
      </c>
      <c r="D227" s="59">
        <f t="shared" si="30"/>
        <v>0.25375939849624063</v>
      </c>
      <c r="E227" s="59">
        <v>3</v>
      </c>
      <c r="F227" s="59">
        <v>1</v>
      </c>
    </row>
    <row r="228" spans="2:6" x14ac:dyDescent="0.2">
      <c r="B228" s="58" t="s">
        <v>214</v>
      </c>
      <c r="C228" s="59">
        <f t="shared" si="29"/>
        <v>0.25375939849624063</v>
      </c>
      <c r="D228" s="59">
        <f t="shared" si="30"/>
        <v>0.25375939849624063</v>
      </c>
      <c r="E228" s="59">
        <v>3</v>
      </c>
      <c r="F228" s="59">
        <v>1</v>
      </c>
    </row>
    <row r="229" spans="2:6" x14ac:dyDescent="0.2">
      <c r="B229" s="58" t="s">
        <v>213</v>
      </c>
      <c r="C229" s="59">
        <f t="shared" si="29"/>
        <v>0.25375939849624063</v>
      </c>
      <c r="D229" s="59">
        <f t="shared" si="30"/>
        <v>0.25375939849624063</v>
      </c>
      <c r="E229" s="59">
        <v>3</v>
      </c>
      <c r="F229" s="59">
        <v>1</v>
      </c>
    </row>
    <row r="230" spans="2:6" x14ac:dyDescent="0.2">
      <c r="B230" s="58" t="s">
        <v>82</v>
      </c>
      <c r="C230" s="59">
        <f t="shared" si="29"/>
        <v>0.33834586466165412</v>
      </c>
      <c r="D230" s="59">
        <f t="shared" si="30"/>
        <v>0.33834586466165412</v>
      </c>
      <c r="E230" s="59">
        <v>4</v>
      </c>
      <c r="F230" s="59">
        <v>1</v>
      </c>
    </row>
    <row r="231" spans="2:6" ht="15.75" thickBot="1" x14ac:dyDescent="0.25">
      <c r="B231" s="60" t="s">
        <v>2</v>
      </c>
      <c r="C231" s="61">
        <f>SUM(C218:C230)</f>
        <v>3.1296992481203003</v>
      </c>
      <c r="D231" s="61">
        <f>SUM(D218:D230)</f>
        <v>3.1296992481203003</v>
      </c>
      <c r="E231" s="61">
        <f>SUM(E218:E230)</f>
        <v>37</v>
      </c>
      <c r="F231" s="61"/>
    </row>
    <row r="232" spans="2:6" ht="15" thickTop="1" x14ac:dyDescent="0.2"/>
    <row r="233" spans="2:6" ht="15" x14ac:dyDescent="0.2">
      <c r="B233" s="100" t="s">
        <v>66</v>
      </c>
      <c r="C233" s="100"/>
      <c r="D233" s="100"/>
      <c r="E233" s="100"/>
      <c r="F233" s="100"/>
    </row>
    <row r="234" spans="2:6" x14ac:dyDescent="0.2">
      <c r="B234" s="57" t="s">
        <v>41</v>
      </c>
      <c r="C234" s="57" t="s">
        <v>1</v>
      </c>
      <c r="D234" s="57" t="s">
        <v>43</v>
      </c>
      <c r="E234" s="57" t="s">
        <v>42</v>
      </c>
      <c r="F234" s="57" t="s">
        <v>17</v>
      </c>
    </row>
    <row r="235" spans="2:6" x14ac:dyDescent="0.2">
      <c r="B235" s="58" t="s">
        <v>198</v>
      </c>
      <c r="C235" s="59">
        <f t="shared" ref="C235:C242" si="31">$E235*45/$E$273</f>
        <v>0.33834586466165412</v>
      </c>
      <c r="D235" s="59">
        <f>IFERROR(SUMPRODUCT($C235,$F235),0)</f>
        <v>0.33834586466165412</v>
      </c>
      <c r="E235" s="59">
        <v>4</v>
      </c>
      <c r="F235" s="59">
        <v>1</v>
      </c>
    </row>
    <row r="236" spans="2:6" x14ac:dyDescent="0.2">
      <c r="B236" s="58" t="s">
        <v>199</v>
      </c>
      <c r="C236" s="59">
        <f t="shared" si="31"/>
        <v>0.25375939849624063</v>
      </c>
      <c r="D236" s="59">
        <f t="shared" ref="D236:D242" si="32">IFERROR(SUMPRODUCT($C236,$F236),0)</f>
        <v>0.25375939849624063</v>
      </c>
      <c r="E236" s="59">
        <v>3</v>
      </c>
      <c r="F236" s="59">
        <v>1</v>
      </c>
    </row>
    <row r="237" spans="2:6" x14ac:dyDescent="0.2">
      <c r="B237" s="58" t="s">
        <v>197</v>
      </c>
      <c r="C237" s="59">
        <f t="shared" si="31"/>
        <v>0.25375939849624063</v>
      </c>
      <c r="D237" s="59">
        <f t="shared" si="32"/>
        <v>0.25375939849624063</v>
      </c>
      <c r="E237" s="59">
        <v>3</v>
      </c>
      <c r="F237" s="59">
        <v>1</v>
      </c>
    </row>
    <row r="238" spans="2:6" x14ac:dyDescent="0.2">
      <c r="B238" s="58" t="s">
        <v>200</v>
      </c>
      <c r="C238" s="59">
        <f t="shared" si="31"/>
        <v>0.33834586466165412</v>
      </c>
      <c r="D238" s="59">
        <f t="shared" si="32"/>
        <v>0.33834586466165412</v>
      </c>
      <c r="E238" s="59">
        <v>4</v>
      </c>
      <c r="F238" s="59">
        <v>1</v>
      </c>
    </row>
    <row r="239" spans="2:6" x14ac:dyDescent="0.2">
      <c r="B239" s="58" t="s">
        <v>201</v>
      </c>
      <c r="C239" s="59">
        <f t="shared" si="31"/>
        <v>0.33834586466165412</v>
      </c>
      <c r="D239" s="59">
        <f t="shared" si="32"/>
        <v>0.33834586466165412</v>
      </c>
      <c r="E239" s="59">
        <v>4</v>
      </c>
      <c r="F239" s="59">
        <v>1</v>
      </c>
    </row>
    <row r="240" spans="2:6" x14ac:dyDescent="0.2">
      <c r="B240" s="58" t="s">
        <v>202</v>
      </c>
      <c r="C240" s="59">
        <f t="shared" si="31"/>
        <v>0.33834586466165412</v>
      </c>
      <c r="D240" s="59">
        <f t="shared" si="32"/>
        <v>0.33834586466165412</v>
      </c>
      <c r="E240" s="59">
        <v>4</v>
      </c>
      <c r="F240" s="59">
        <v>1</v>
      </c>
    </row>
    <row r="241" spans="2:6" x14ac:dyDescent="0.2">
      <c r="B241" s="58" t="s">
        <v>203</v>
      </c>
      <c r="C241" s="59">
        <f t="shared" si="31"/>
        <v>0.25375939849624063</v>
      </c>
      <c r="D241" s="59">
        <f t="shared" si="32"/>
        <v>0.25375939849624063</v>
      </c>
      <c r="E241" s="59">
        <v>3</v>
      </c>
      <c r="F241" s="59">
        <v>1</v>
      </c>
    </row>
    <row r="242" spans="2:6" x14ac:dyDescent="0.2">
      <c r="B242" s="58" t="s">
        <v>82</v>
      </c>
      <c r="C242" s="59">
        <f t="shared" si="31"/>
        <v>0.33834586466165412</v>
      </c>
      <c r="D242" s="59">
        <f t="shared" si="32"/>
        <v>0.33834586466165412</v>
      </c>
      <c r="E242" s="59">
        <v>4</v>
      </c>
      <c r="F242" s="59">
        <v>1</v>
      </c>
    </row>
    <row r="243" spans="2:6" ht="15.75" thickBot="1" x14ac:dyDescent="0.25">
      <c r="B243" s="60" t="s">
        <v>2</v>
      </c>
      <c r="C243" s="61">
        <f>SUM(C235:C242)</f>
        <v>2.4530075187969924</v>
      </c>
      <c r="D243" s="61">
        <f>SUM(D235:D242)</f>
        <v>2.4530075187969924</v>
      </c>
      <c r="E243" s="61">
        <f>SUM(E235:E242)</f>
        <v>29</v>
      </c>
      <c r="F243" s="61"/>
    </row>
    <row r="244" spans="2:6" ht="15" thickTop="1" x14ac:dyDescent="0.2"/>
    <row r="245" spans="2:6" ht="15" x14ac:dyDescent="0.2">
      <c r="B245" s="100" t="s">
        <v>67</v>
      </c>
      <c r="C245" s="100"/>
      <c r="D245" s="100"/>
      <c r="E245" s="100"/>
      <c r="F245" s="100"/>
    </row>
    <row r="246" spans="2:6" x14ac:dyDescent="0.2">
      <c r="B246" s="57" t="s">
        <v>41</v>
      </c>
      <c r="C246" s="57" t="s">
        <v>1</v>
      </c>
      <c r="D246" s="57" t="s">
        <v>43</v>
      </c>
      <c r="E246" s="57" t="s">
        <v>42</v>
      </c>
      <c r="F246" s="57" t="s">
        <v>17</v>
      </c>
    </row>
    <row r="247" spans="2:6" x14ac:dyDescent="0.2">
      <c r="B247" s="58" t="s">
        <v>164</v>
      </c>
      <c r="C247" s="59">
        <f t="shared" ref="C247:C260" si="33">$E247*45/$E$273</f>
        <v>0.25375939849624063</v>
      </c>
      <c r="D247" s="59">
        <f t="shared" ref="D247:D261" si="34">IFERROR(SUMPRODUCT($C247,$F247),0)</f>
        <v>0.25375939849624063</v>
      </c>
      <c r="E247" s="59">
        <v>3</v>
      </c>
      <c r="F247" s="59">
        <v>1</v>
      </c>
    </row>
    <row r="248" spans="2:6" x14ac:dyDescent="0.2">
      <c r="B248" s="58" t="s">
        <v>165</v>
      </c>
      <c r="C248" s="59">
        <f t="shared" si="33"/>
        <v>0.25375939849624063</v>
      </c>
      <c r="D248" s="59">
        <f t="shared" si="34"/>
        <v>0.25375939849624063</v>
      </c>
      <c r="E248" s="59">
        <v>3</v>
      </c>
      <c r="F248" s="59">
        <v>1</v>
      </c>
    </row>
    <row r="249" spans="2:6" x14ac:dyDescent="0.2">
      <c r="B249" s="58" t="s">
        <v>166</v>
      </c>
      <c r="C249" s="59">
        <f t="shared" si="33"/>
        <v>0.25375939849624063</v>
      </c>
      <c r="D249" s="59">
        <f t="shared" si="34"/>
        <v>0.25375939849624063</v>
      </c>
      <c r="E249" s="59">
        <v>3</v>
      </c>
      <c r="F249" s="59">
        <v>1</v>
      </c>
    </row>
    <row r="250" spans="2:6" x14ac:dyDescent="0.2">
      <c r="B250" s="58" t="s">
        <v>167</v>
      </c>
      <c r="C250" s="59">
        <f t="shared" si="33"/>
        <v>0.16917293233082706</v>
      </c>
      <c r="D250" s="59">
        <f t="shared" si="34"/>
        <v>0.16917293233082706</v>
      </c>
      <c r="E250" s="59">
        <v>2</v>
      </c>
      <c r="F250" s="59">
        <v>1</v>
      </c>
    </row>
    <row r="251" spans="2:6" x14ac:dyDescent="0.2">
      <c r="B251" s="58" t="s">
        <v>168</v>
      </c>
      <c r="C251" s="59">
        <f t="shared" si="33"/>
        <v>0.25375939849624063</v>
      </c>
      <c r="D251" s="59">
        <f t="shared" si="34"/>
        <v>0.25375939849624063</v>
      </c>
      <c r="E251" s="59">
        <v>3</v>
      </c>
      <c r="F251" s="59">
        <v>1</v>
      </c>
    </row>
    <row r="252" spans="2:6" x14ac:dyDescent="0.2">
      <c r="B252" s="58" t="s">
        <v>169</v>
      </c>
      <c r="C252" s="59">
        <f t="shared" si="33"/>
        <v>0.25375939849624063</v>
      </c>
      <c r="D252" s="59">
        <f t="shared" si="34"/>
        <v>0.25375939849624063</v>
      </c>
      <c r="E252" s="59">
        <v>3</v>
      </c>
      <c r="F252" s="59">
        <v>1</v>
      </c>
    </row>
    <row r="253" spans="2:6" x14ac:dyDescent="0.2">
      <c r="B253" s="58" t="s">
        <v>170</v>
      </c>
      <c r="C253" s="59">
        <f t="shared" si="33"/>
        <v>0.25375939849624063</v>
      </c>
      <c r="D253" s="59">
        <f t="shared" si="34"/>
        <v>0.25375939849624063</v>
      </c>
      <c r="E253" s="59">
        <v>3</v>
      </c>
      <c r="F253" s="59">
        <v>1</v>
      </c>
    </row>
    <row r="254" spans="2:6" x14ac:dyDescent="0.2">
      <c r="B254" s="58" t="s">
        <v>171</v>
      </c>
      <c r="C254" s="59">
        <f t="shared" si="33"/>
        <v>0.25375939849624063</v>
      </c>
      <c r="D254" s="59">
        <f t="shared" si="34"/>
        <v>0.25375939849624063</v>
      </c>
      <c r="E254" s="59">
        <v>3</v>
      </c>
      <c r="F254" s="59">
        <v>1</v>
      </c>
    </row>
    <row r="255" spans="2:6" x14ac:dyDescent="0.2">
      <c r="B255" s="58" t="s">
        <v>172</v>
      </c>
      <c r="C255" s="59">
        <f t="shared" si="33"/>
        <v>0.16917293233082706</v>
      </c>
      <c r="D255" s="59">
        <f t="shared" si="34"/>
        <v>0.16917293233082706</v>
      </c>
      <c r="E255" s="59">
        <v>2</v>
      </c>
      <c r="F255" s="59">
        <v>1</v>
      </c>
    </row>
    <row r="256" spans="2:6" x14ac:dyDescent="0.2">
      <c r="B256" s="58" t="s">
        <v>173</v>
      </c>
      <c r="C256" s="59">
        <f t="shared" si="33"/>
        <v>0.25375939849624063</v>
      </c>
      <c r="D256" s="59">
        <f t="shared" si="34"/>
        <v>0.25375939849624063</v>
      </c>
      <c r="E256" s="59">
        <v>3</v>
      </c>
      <c r="F256" s="59">
        <v>1</v>
      </c>
    </row>
    <row r="257" spans="2:8" x14ac:dyDescent="0.2">
      <c r="B257" s="58" t="s">
        <v>174</v>
      </c>
      <c r="C257" s="59">
        <f t="shared" si="33"/>
        <v>0.25375939849624063</v>
      </c>
      <c r="D257" s="59">
        <f t="shared" si="34"/>
        <v>0.25375939849624063</v>
      </c>
      <c r="E257" s="59">
        <v>3</v>
      </c>
      <c r="F257" s="59">
        <v>1</v>
      </c>
    </row>
    <row r="258" spans="2:8" x14ac:dyDescent="0.2">
      <c r="B258" s="58" t="s">
        <v>175</v>
      </c>
      <c r="C258" s="59">
        <f t="shared" si="33"/>
        <v>0.25375939849624063</v>
      </c>
      <c r="D258" s="59">
        <f t="shared" si="34"/>
        <v>0.25375939849624063</v>
      </c>
      <c r="E258" s="59">
        <v>3</v>
      </c>
      <c r="F258" s="59">
        <v>1</v>
      </c>
    </row>
    <row r="259" spans="2:8" x14ac:dyDescent="0.2">
      <c r="B259" s="58" t="s">
        <v>178</v>
      </c>
      <c r="C259" s="59">
        <f t="shared" si="33"/>
        <v>0.25375939849624063</v>
      </c>
      <c r="D259" s="59">
        <f t="shared" si="34"/>
        <v>0.25375939849624063</v>
      </c>
      <c r="E259" s="59">
        <v>3</v>
      </c>
      <c r="F259" s="59">
        <v>1</v>
      </c>
    </row>
    <row r="260" spans="2:8" x14ac:dyDescent="0.2">
      <c r="B260" s="58" t="s">
        <v>176</v>
      </c>
      <c r="C260" s="59">
        <f t="shared" si="33"/>
        <v>0.25375939849624063</v>
      </c>
      <c r="D260" s="59">
        <f t="shared" si="34"/>
        <v>0.25375939849624063</v>
      </c>
      <c r="E260" s="59">
        <v>3</v>
      </c>
      <c r="F260" s="59">
        <v>1</v>
      </c>
    </row>
    <row r="261" spans="2:8" x14ac:dyDescent="0.2">
      <c r="B261" s="58" t="s">
        <v>177</v>
      </c>
      <c r="C261" s="59">
        <f>$E261*45/$E$273</f>
        <v>0.16917293233082706</v>
      </c>
      <c r="D261" s="59">
        <f t="shared" si="34"/>
        <v>0.16917293233082706</v>
      </c>
      <c r="E261" s="59">
        <v>2</v>
      </c>
      <c r="F261" s="59">
        <v>1</v>
      </c>
    </row>
    <row r="262" spans="2:8" ht="15.75" thickBot="1" x14ac:dyDescent="0.25">
      <c r="B262" s="60" t="s">
        <v>2</v>
      </c>
      <c r="C262" s="61">
        <f>SUM(C247:C261)</f>
        <v>3.5526315789473677</v>
      </c>
      <c r="D262" s="61">
        <f>SUM(D247:D261)</f>
        <v>3.5526315789473677</v>
      </c>
      <c r="E262" s="61">
        <f>SUM(E247:E261)</f>
        <v>42</v>
      </c>
      <c r="F262" s="61"/>
    </row>
    <row r="263" spans="2:8" ht="15" thickTop="1" x14ac:dyDescent="0.2"/>
    <row r="264" spans="2:8" ht="15" x14ac:dyDescent="0.2">
      <c r="B264" s="93" t="s">
        <v>18</v>
      </c>
      <c r="C264" s="93"/>
      <c r="D264" s="93"/>
      <c r="E264" s="93"/>
      <c r="F264" s="93"/>
    </row>
    <row r="265" spans="2:8" x14ac:dyDescent="0.2">
      <c r="B265" s="27" t="s">
        <v>41</v>
      </c>
      <c r="C265" s="27" t="s">
        <v>1</v>
      </c>
      <c r="D265" s="27" t="s">
        <v>43</v>
      </c>
      <c r="E265" s="27" t="s">
        <v>42</v>
      </c>
      <c r="F265" s="27" t="s">
        <v>17</v>
      </c>
    </row>
    <row r="266" spans="2:8" x14ac:dyDescent="0.2">
      <c r="B266" s="20" t="s">
        <v>21</v>
      </c>
      <c r="C266" s="26">
        <f>$E266*45/$E$273</f>
        <v>0.33834586466165412</v>
      </c>
      <c r="D266" s="26">
        <f t="shared" ref="D266:D270" si="35">IFERROR(SUMPRODUCT($C266,$F266),0)</f>
        <v>0.33834586466165412</v>
      </c>
      <c r="E266" s="26">
        <v>4</v>
      </c>
      <c r="F266" s="26">
        <v>1</v>
      </c>
    </row>
    <row r="267" spans="2:8" x14ac:dyDescent="0.2">
      <c r="B267" s="20" t="s">
        <v>68</v>
      </c>
      <c r="C267" s="26">
        <f t="shared" ref="C267:C269" si="36">$E267*45/$E$273</f>
        <v>0.33834586466165412</v>
      </c>
      <c r="D267" s="26">
        <f t="shared" si="35"/>
        <v>0.33834586466165412</v>
      </c>
      <c r="E267" s="26">
        <v>4</v>
      </c>
      <c r="F267" s="26">
        <v>1</v>
      </c>
    </row>
    <row r="268" spans="2:8" x14ac:dyDescent="0.2">
      <c r="B268" s="20" t="s">
        <v>69</v>
      </c>
      <c r="C268" s="26">
        <f t="shared" si="36"/>
        <v>0.33834586466165412</v>
      </c>
      <c r="D268" s="26">
        <f t="shared" si="35"/>
        <v>0.33834586466165412</v>
      </c>
      <c r="E268" s="26">
        <v>4</v>
      </c>
      <c r="F268" s="26">
        <v>1</v>
      </c>
    </row>
    <row r="269" spans="2:8" x14ac:dyDescent="0.2">
      <c r="B269" s="20" t="s">
        <v>70</v>
      </c>
      <c r="C269" s="26">
        <f t="shared" si="36"/>
        <v>0.33834586466165412</v>
      </c>
      <c r="D269" s="26">
        <f t="shared" si="35"/>
        <v>0.33834586466165412</v>
      </c>
      <c r="E269" s="26">
        <v>4</v>
      </c>
      <c r="F269" s="26">
        <f>(22/22)</f>
        <v>1</v>
      </c>
      <c r="H269" s="65" t="s">
        <v>128</v>
      </c>
    </row>
    <row r="270" spans="2:8" x14ac:dyDescent="0.2">
      <c r="B270" s="20" t="s">
        <v>71</v>
      </c>
      <c r="C270" s="26">
        <f>$E270*45/$E$273</f>
        <v>0.33834586466165412</v>
      </c>
      <c r="D270" s="26">
        <f t="shared" si="35"/>
        <v>0.33834586466165412</v>
      </c>
      <c r="E270" s="26">
        <v>4</v>
      </c>
      <c r="F270" s="26">
        <f>(22/22)</f>
        <v>1</v>
      </c>
      <c r="H270" s="65" t="s">
        <v>128</v>
      </c>
    </row>
    <row r="271" spans="2:8" ht="15.75" thickBot="1" x14ac:dyDescent="0.3">
      <c r="B271" s="22" t="s">
        <v>2</v>
      </c>
      <c r="C271" s="25">
        <f>SUM(C266:C270)</f>
        <v>1.6917293233082706</v>
      </c>
      <c r="D271" s="25">
        <f>SUM(D266:D270)</f>
        <v>1.6917293233082706</v>
      </c>
      <c r="E271" s="25">
        <f>SUM(E266:E270)</f>
        <v>20</v>
      </c>
      <c r="F271" s="25"/>
    </row>
    <row r="272" spans="2:8" ht="15" thickTop="1" x14ac:dyDescent="0.2"/>
    <row r="273" spans="2:6" ht="15.75" thickBot="1" x14ac:dyDescent="0.3">
      <c r="B273" s="33" t="s">
        <v>47</v>
      </c>
      <c r="C273" s="34">
        <f>C15+C22+C33+C47+C53+C62+C76+C89+C103+C114+C131+C145+C153+C161+C168+C175+C188+C199+C214+C231+C243+C262+C271</f>
        <v>45.000000000000007</v>
      </c>
      <c r="D273" s="34">
        <f>D15+D22+D33+D47+D53+D62+D76+D89+D103+D114+D131+D145+D153+D161+D168+D175+D188+D199+D214+D231+D243+D262+D271</f>
        <v>45.000000000000007</v>
      </c>
      <c r="E273" s="34">
        <f>E15+E22+E33+E47+E53+E62+E76+E89+E103+E114+E131+E145+E153+E161+E168+E175+E188+E199+E214+E231+E243+E262+E271</f>
        <v>532</v>
      </c>
      <c r="F273" s="34"/>
    </row>
    <row r="274" spans="2:6" ht="15" thickTop="1" x14ac:dyDescent="0.2"/>
    <row r="276" spans="2:6" x14ac:dyDescent="0.2">
      <c r="C276" s="67"/>
    </row>
    <row r="277" spans="2:6" x14ac:dyDescent="0.2">
      <c r="C277" s="67"/>
    </row>
  </sheetData>
  <sortState xmlns:xlrd2="http://schemas.microsoft.com/office/spreadsheetml/2017/richdata2" ref="B5:B15">
    <sortCondition ref="B5:B15"/>
  </sortState>
  <mergeCells count="25">
    <mergeCell ref="B216:F216"/>
    <mergeCell ref="B233:F233"/>
    <mergeCell ref="B245:F245"/>
    <mergeCell ref="B264:F264"/>
    <mergeCell ref="B49:F49"/>
    <mergeCell ref="B55:F55"/>
    <mergeCell ref="B64:F64"/>
    <mergeCell ref="B78:F78"/>
    <mergeCell ref="B91:F91"/>
    <mergeCell ref="B116:F116"/>
    <mergeCell ref="B105:F105"/>
    <mergeCell ref="B133:F133"/>
    <mergeCell ref="B147:F147"/>
    <mergeCell ref="B155:F155"/>
    <mergeCell ref="B163:F163"/>
    <mergeCell ref="B170:F170"/>
    <mergeCell ref="B177:F177"/>
    <mergeCell ref="B201:F201"/>
    <mergeCell ref="B190:F190"/>
    <mergeCell ref="B2:F2"/>
    <mergeCell ref="B3:C3"/>
    <mergeCell ref="B4:F4"/>
    <mergeCell ref="B17:F17"/>
    <mergeCell ref="B35:F35"/>
    <mergeCell ref="B24:F24"/>
  </mergeCells>
  <pageMargins left="0.7" right="0.7" top="0.75" bottom="0.75" header="0.3" footer="0.3"/>
  <pageSetup paperSize="9" orientation="portrait" horizontalDpi="203" verticalDpi="203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11BB22AF6CF34DBF9DBC1E516AEBDE" ma:contentTypeVersion="13" ma:contentTypeDescription="Create a new document." ma:contentTypeScope="" ma:versionID="bc52063d2f22f38a466a207c28c5bb85">
  <xsd:schema xmlns:xsd="http://www.w3.org/2001/XMLSchema" xmlns:xs="http://www.w3.org/2001/XMLSchema" xmlns:p="http://schemas.microsoft.com/office/2006/metadata/properties" xmlns:ns3="474d620b-6aa4-4e26-a522-e740b6da795c" xmlns:ns4="82b9e9eb-2f8c-429a-b920-c2feeef499e4" targetNamespace="http://schemas.microsoft.com/office/2006/metadata/properties" ma:root="true" ma:fieldsID="809905390baf989c887da256b7aeab1d" ns3:_="" ns4:_="">
    <xsd:import namespace="474d620b-6aa4-4e26-a522-e740b6da795c"/>
    <xsd:import namespace="82b9e9eb-2f8c-429a-b920-c2feeef499e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4d620b-6aa4-4e26-a522-e740b6da79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9e9eb-2f8c-429a-b920-c2feeef499e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C97E0D-F8E0-4D9F-8BA8-2570E6B5DF94}">
  <ds:schemaRefs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documentManagement/types"/>
    <ds:schemaRef ds:uri="http://www.w3.org/XML/1998/namespace"/>
    <ds:schemaRef ds:uri="82b9e9eb-2f8c-429a-b920-c2feeef499e4"/>
    <ds:schemaRef ds:uri="http://schemas.microsoft.com/office/infopath/2007/PartnerControls"/>
    <ds:schemaRef ds:uri="474d620b-6aa4-4e26-a522-e740b6da795c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44C93AD-ABAD-4A4E-A262-66974122F9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4d620b-6aa4-4e26-a522-e740b6da795c"/>
    <ds:schemaRef ds:uri="82b9e9eb-2f8c-429a-b920-c2feeef499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87B6DB-31BD-435E-AC79-B21908D8971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AnalysisR0</vt:lpstr>
      <vt:lpstr>ProgramR0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Chelsey</dc:creator>
  <cp:keywords/>
  <dc:description/>
  <cp:lastModifiedBy>JUSTINE WINATA PURWOKO</cp:lastModifiedBy>
  <cp:revision/>
  <cp:lastPrinted>2023-09-29T12:28:24Z</cp:lastPrinted>
  <dcterms:created xsi:type="dcterms:W3CDTF">2022-05-20T08:45:53Z</dcterms:created>
  <dcterms:modified xsi:type="dcterms:W3CDTF">2023-12-22T09:22:55Z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0x0101002A11BB22AF6CF34DBF9DBC1E516AEBDE</vt:lpwstr>
  </property>
</Properties>
</file>