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List1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F21" i="1" l="1"/>
  <c r="G12" i="1" l="1"/>
  <c r="E12" i="1" l="1"/>
  <c r="G13" i="1"/>
  <c r="E13" i="1" l="1"/>
  <c r="E9" i="1" l="1"/>
  <c r="G9" i="1"/>
  <c r="G2" i="1"/>
  <c r="E5" i="1" l="1"/>
  <c r="E19" i="1"/>
  <c r="E18" i="1"/>
  <c r="E17" i="1"/>
  <c r="E15" i="1"/>
  <c r="E11" i="1"/>
  <c r="E8" i="1"/>
  <c r="E6" i="1"/>
  <c r="E7" i="1"/>
  <c r="E10" i="1"/>
  <c r="E4" i="1"/>
  <c r="E2" i="1"/>
  <c r="E3" i="1"/>
  <c r="G8" i="1"/>
  <c r="G11" i="1"/>
  <c r="G17" i="1"/>
  <c r="G19" i="1"/>
  <c r="G10" i="1"/>
  <c r="G5" i="1" l="1"/>
  <c r="G6" i="1"/>
  <c r="G7" i="1"/>
  <c r="G15" i="1"/>
  <c r="M3" i="1" l="1"/>
  <c r="M2" i="1"/>
  <c r="E16" i="1"/>
  <c r="E14" i="1"/>
  <c r="D21" i="1" l="1"/>
  <c r="L21" i="1"/>
  <c r="J21" i="1"/>
  <c r="K21" i="1"/>
  <c r="I21" i="1"/>
  <c r="H21" i="1"/>
  <c r="G21" i="1"/>
  <c r="E21" i="1"/>
</calcChain>
</file>

<file path=xl/sharedStrings.xml><?xml version="1.0" encoding="utf-8"?>
<sst xmlns="http://schemas.openxmlformats.org/spreadsheetml/2006/main" count="57" uniqueCount="39">
  <si>
    <t>Name</t>
  </si>
  <si>
    <t>Year</t>
  </si>
  <si>
    <t>Platform</t>
  </si>
  <si>
    <t>Duration</t>
  </si>
  <si>
    <t>Language</t>
  </si>
  <si>
    <t>Team</t>
  </si>
  <si>
    <t>SizeMetric</t>
  </si>
  <si>
    <t>Size</t>
  </si>
  <si>
    <t>DevelopmentMode</t>
  </si>
  <si>
    <t>CodeReuse</t>
  </si>
  <si>
    <t>Architecture</t>
  </si>
  <si>
    <t>CustomerQuality</t>
  </si>
  <si>
    <t>PMQuality</t>
  </si>
  <si>
    <t>Singularity_EmbaMunaiGaz</t>
  </si>
  <si>
    <t>Singularity_ML</t>
  </si>
  <si>
    <t>Singularity_JetX</t>
  </si>
  <si>
    <t>Gs_ACG</t>
  </si>
  <si>
    <t>SoftLink BCC AR</t>
  </si>
  <si>
    <t>Samgau AlmatyKSK</t>
  </si>
  <si>
    <t>SoftLink Uchet.kz</t>
  </si>
  <si>
    <t>Samgau AlmatyKSKMobile</t>
  </si>
  <si>
    <t>Samgau TarazOpenCity</t>
  </si>
  <si>
    <t>Desktop</t>
  </si>
  <si>
    <t>Mobile</t>
  </si>
  <si>
    <t>Samgau SailauBot</t>
  </si>
  <si>
    <t>SoftLink KazPost VR-Browser</t>
  </si>
  <si>
    <t>Samgau AlmatyKSK Bot</t>
  </si>
  <si>
    <t>Web</t>
  </si>
  <si>
    <t>Generic</t>
  </si>
  <si>
    <t>BPM notifications</t>
  </si>
  <si>
    <t>SoftLink_Etnic_Aul</t>
  </si>
  <si>
    <t>SoftLink_Future_Energy</t>
  </si>
  <si>
    <t>SoftLink_Virtual_Tour</t>
  </si>
  <si>
    <t>SoftLink KazPost Assistant</t>
  </si>
  <si>
    <t>SoftLink SacralMuseum</t>
  </si>
  <si>
    <t>Code Reuse</t>
  </si>
  <si>
    <t>Development Mode</t>
  </si>
  <si>
    <t>Customer Quality</t>
  </si>
  <si>
    <t>PM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</si>
</sst>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Лист1!$A$1:$H$1</c:f>
              <c:strCache>
                <c:ptCount val="8"/>
                <c:pt idx="0">
                  <c:v>Language</c:v>
                </c:pt>
                <c:pt idx="1">
                  <c:v>Team</c:v>
                </c:pt>
                <c:pt idx="2">
                  <c:v>Size</c:v>
                </c:pt>
                <c:pt idx="3">
                  <c:v>Development Mode</c:v>
                </c:pt>
                <c:pt idx="4">
                  <c:v>Code Reuse</c:v>
                </c:pt>
                <c:pt idx="5">
                  <c:v>Architecture</c:v>
                </c:pt>
                <c:pt idx="6">
                  <c:v>Customer Quality</c:v>
                </c:pt>
                <c:pt idx="7">
                  <c:v>PM Quality</c:v>
                </c:pt>
              </c:strCache>
            </c:strRef>
          </c:cat>
          <c:val>
            <c:numRef>
              <c:f>Лист1!$A$2:$H$2</c:f>
              <c:numCache>
                <c:formatCode>0.00</c:formatCode>
                <c:ptCount val="8"/>
                <c:pt idx="0">
                  <c:v>-0.22540381906681656</c:v>
                </c:pt>
                <c:pt idx="1">
                  <c:v>0.58833261402197501</c:v>
                </c:pt>
                <c:pt idx="2">
                  <c:v>0.88199951980579872</c:v>
                </c:pt>
                <c:pt idx="3">
                  <c:v>-0.26789662524016455</c:v>
                </c:pt>
                <c:pt idx="4">
                  <c:v>-0.42312093918262578</c:v>
                </c:pt>
                <c:pt idx="5">
                  <c:v>0.20775771477150626</c:v>
                </c:pt>
                <c:pt idx="6">
                  <c:v>-0.2546595209141273</c:v>
                </c:pt>
                <c:pt idx="7">
                  <c:v>-0.2971228931536446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541312"/>
        <c:axId val="837545120"/>
      </c:barChart>
      <c:catAx>
        <c:axId val="83754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545120"/>
        <c:crosses val="autoZero"/>
        <c:auto val="1"/>
        <c:lblAlgn val="ctr"/>
        <c:lblOffset val="100"/>
        <c:noMultiLvlLbl val="0"/>
      </c:catAx>
      <c:valAx>
        <c:axId val="8375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ratio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5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625474</xdr:colOff>
      <xdr:row>3</xdr:row>
      <xdr:rowOff>85724</xdr:rowOff>
    </xdr:from>
    <xdr:to>
      <xdr:col>13</xdr:col>
      <xdr:colOff>565149</xdr:colOff>
      <xdr:row>22</xdr:row>
      <xdr:rowOff>139699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H1" sqref="H1:L1"/>
    </sheetView>
  </sheetViews>
  <sheetFormatPr defaultRowHeight="14.5" x14ac:dyDescent="0.35"/>
  <cols>
    <col min="1" max="1" width="24.90625" customWidth="1"/>
    <col min="6" max="6" width="9.90625" customWidth="1"/>
    <col min="7" max="7" width="7.08984375" customWidth="1"/>
    <col min="8" max="8" width="18.6328125" customWidth="1"/>
    <col min="9" max="9" width="11" customWidth="1"/>
    <col min="10" max="10" width="11.453125" customWidth="1"/>
    <col min="11" max="11" width="16.54296875" customWidth="1"/>
    <col min="12" max="12" width="10.9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</v>
      </c>
    </row>
    <row r="2" spans="1:13" x14ac:dyDescent="0.35">
      <c r="A2" t="s">
        <v>13</v>
      </c>
      <c r="B2">
        <v>2015</v>
      </c>
      <c r="C2" t="s">
        <v>28</v>
      </c>
      <c r="D2">
        <v>5</v>
      </c>
      <c r="E2">
        <f>5*1+1*1+2*1</f>
        <v>8</v>
      </c>
      <c r="F2">
        <v>1</v>
      </c>
      <c r="G2">
        <f>10738+3052*2</f>
        <v>16842</v>
      </c>
      <c r="H2">
        <v>0</v>
      </c>
      <c r="I2">
        <v>0</v>
      </c>
      <c r="J2">
        <v>1</v>
      </c>
      <c r="K2">
        <v>2</v>
      </c>
      <c r="L2">
        <v>2</v>
      </c>
      <c r="M2">
        <f>13*4</f>
        <v>52</v>
      </c>
    </row>
    <row r="3" spans="1:13" x14ac:dyDescent="0.35">
      <c r="A3" t="s">
        <v>14</v>
      </c>
      <c r="B3">
        <v>2016</v>
      </c>
      <c r="C3" t="s">
        <v>22</v>
      </c>
      <c r="D3">
        <v>0</v>
      </c>
      <c r="E3">
        <f>5*1+3*1+3*1+1*1+1*1</f>
        <v>13</v>
      </c>
      <c r="F3">
        <v>1</v>
      </c>
      <c r="G3">
        <v>4534</v>
      </c>
      <c r="H3">
        <v>0</v>
      </c>
      <c r="I3">
        <v>0</v>
      </c>
      <c r="J3">
        <v>0</v>
      </c>
      <c r="K3">
        <v>1</v>
      </c>
      <c r="L3">
        <v>2</v>
      </c>
      <c r="M3">
        <f>5*4</f>
        <v>20</v>
      </c>
    </row>
    <row r="4" spans="1:13" x14ac:dyDescent="0.35">
      <c r="A4" t="s">
        <v>15</v>
      </c>
      <c r="B4">
        <v>2016</v>
      </c>
      <c r="C4" t="s">
        <v>22</v>
      </c>
      <c r="D4">
        <v>0</v>
      </c>
      <c r="E4">
        <f>5*1+2*1+2*1+1*1+1*1</f>
        <v>11</v>
      </c>
      <c r="F4">
        <v>1</v>
      </c>
      <c r="G4">
        <v>26892</v>
      </c>
      <c r="H4">
        <v>0</v>
      </c>
      <c r="I4">
        <v>20</v>
      </c>
      <c r="J4">
        <v>1</v>
      </c>
      <c r="K4">
        <v>1</v>
      </c>
      <c r="L4">
        <v>1</v>
      </c>
      <c r="M4">
        <v>68</v>
      </c>
    </row>
    <row r="5" spans="1:13" x14ac:dyDescent="0.35">
      <c r="A5" t="s">
        <v>16</v>
      </c>
      <c r="B5">
        <v>2017</v>
      </c>
      <c r="C5" t="s">
        <v>28</v>
      </c>
      <c r="D5">
        <v>0</v>
      </c>
      <c r="E5">
        <f>3*1+3*1</f>
        <v>6</v>
      </c>
      <c r="F5">
        <v>1</v>
      </c>
      <c r="G5">
        <f>15411+16654</f>
        <v>32065</v>
      </c>
      <c r="H5">
        <v>0</v>
      </c>
      <c r="I5">
        <v>10</v>
      </c>
      <c r="J5">
        <v>1</v>
      </c>
      <c r="K5">
        <v>2</v>
      </c>
      <c r="L5">
        <v>1</v>
      </c>
      <c r="M5">
        <v>44</v>
      </c>
    </row>
    <row r="6" spans="1:13" x14ac:dyDescent="0.35">
      <c r="A6" t="s">
        <v>30</v>
      </c>
      <c r="B6">
        <v>2018</v>
      </c>
      <c r="C6" t="s">
        <v>22</v>
      </c>
      <c r="D6">
        <v>5</v>
      </c>
      <c r="E6">
        <f>3*1+3*1+3*1</f>
        <v>9</v>
      </c>
      <c r="F6">
        <v>1</v>
      </c>
      <c r="G6">
        <f>972+2029</f>
        <v>3001</v>
      </c>
      <c r="H6">
        <v>0</v>
      </c>
      <c r="I6">
        <v>35</v>
      </c>
      <c r="J6">
        <v>0</v>
      </c>
      <c r="K6">
        <v>2</v>
      </c>
      <c r="L6">
        <v>3</v>
      </c>
      <c r="M6">
        <v>20</v>
      </c>
    </row>
    <row r="7" spans="1:13" x14ac:dyDescent="0.35">
      <c r="A7" t="s">
        <v>31</v>
      </c>
      <c r="B7">
        <v>2018</v>
      </c>
      <c r="C7" t="s">
        <v>22</v>
      </c>
      <c r="D7">
        <v>5</v>
      </c>
      <c r="E7">
        <f>3*1+3*1+3*1</f>
        <v>9</v>
      </c>
      <c r="F7">
        <v>1</v>
      </c>
      <c r="G7">
        <f>203+3700</f>
        <v>3903</v>
      </c>
      <c r="H7">
        <v>0</v>
      </c>
      <c r="I7">
        <v>30</v>
      </c>
      <c r="J7">
        <v>0</v>
      </c>
      <c r="K7">
        <v>2</v>
      </c>
      <c r="L7">
        <v>3</v>
      </c>
      <c r="M7">
        <v>16</v>
      </c>
    </row>
    <row r="8" spans="1:13" x14ac:dyDescent="0.35">
      <c r="A8" t="s">
        <v>32</v>
      </c>
      <c r="B8">
        <v>2018</v>
      </c>
      <c r="C8" t="s">
        <v>22</v>
      </c>
      <c r="D8">
        <v>5</v>
      </c>
      <c r="E8">
        <f>3*1+3*1+3*1</f>
        <v>9</v>
      </c>
      <c r="F8">
        <v>1</v>
      </c>
      <c r="G8">
        <f>2404+946</f>
        <v>3350</v>
      </c>
      <c r="H8">
        <v>0</v>
      </c>
      <c r="I8">
        <v>0</v>
      </c>
      <c r="J8">
        <v>0</v>
      </c>
      <c r="K8">
        <v>2</v>
      </c>
      <c r="L8">
        <v>3</v>
      </c>
      <c r="M8">
        <v>24</v>
      </c>
    </row>
    <row r="9" spans="1:13" x14ac:dyDescent="0.35">
      <c r="A9" t="s">
        <v>33</v>
      </c>
      <c r="B9">
        <v>2018</v>
      </c>
      <c r="C9" t="s">
        <v>22</v>
      </c>
      <c r="D9">
        <v>5</v>
      </c>
      <c r="E9">
        <f>5*1+1*1+3*1</f>
        <v>9</v>
      </c>
      <c r="F9">
        <v>1</v>
      </c>
      <c r="G9">
        <f>728+9400</f>
        <v>10128</v>
      </c>
      <c r="H9">
        <v>1</v>
      </c>
      <c r="I9">
        <v>20</v>
      </c>
      <c r="J9">
        <v>0</v>
      </c>
      <c r="K9">
        <v>2</v>
      </c>
      <c r="L9">
        <v>1</v>
      </c>
      <c r="M9">
        <v>28</v>
      </c>
    </row>
    <row r="10" spans="1:13" x14ac:dyDescent="0.35">
      <c r="A10" t="s">
        <v>25</v>
      </c>
      <c r="B10">
        <v>2018</v>
      </c>
      <c r="C10" t="s">
        <v>28</v>
      </c>
      <c r="D10">
        <v>5</v>
      </c>
      <c r="E10">
        <f>5*1+3*1+1*1</f>
        <v>9</v>
      </c>
      <c r="F10">
        <v>1</v>
      </c>
      <c r="G10">
        <f>4295+4887+186+2933+2424</f>
        <v>14725</v>
      </c>
      <c r="H10">
        <v>0</v>
      </c>
      <c r="I10">
        <v>10</v>
      </c>
      <c r="J10">
        <v>1</v>
      </c>
      <c r="K10">
        <v>2</v>
      </c>
      <c r="L10">
        <v>2</v>
      </c>
      <c r="M10">
        <v>36</v>
      </c>
    </row>
    <row r="11" spans="1:13" x14ac:dyDescent="0.35">
      <c r="A11" t="s">
        <v>17</v>
      </c>
      <c r="B11">
        <v>2018</v>
      </c>
      <c r="C11" t="s">
        <v>23</v>
      </c>
      <c r="D11">
        <v>5</v>
      </c>
      <c r="E11">
        <f>5*1+3*1+1*1</f>
        <v>9</v>
      </c>
      <c r="F11">
        <v>1</v>
      </c>
      <c r="G11">
        <f>1543*3</f>
        <v>4629</v>
      </c>
      <c r="H11">
        <v>0</v>
      </c>
      <c r="I11">
        <v>20</v>
      </c>
      <c r="J11">
        <v>0</v>
      </c>
      <c r="K11">
        <v>1</v>
      </c>
      <c r="L11">
        <v>2</v>
      </c>
      <c r="M11">
        <v>32</v>
      </c>
    </row>
    <row r="12" spans="1:13" x14ac:dyDescent="0.35">
      <c r="A12" t="s">
        <v>34</v>
      </c>
      <c r="B12">
        <v>2018</v>
      </c>
      <c r="C12" t="s">
        <v>22</v>
      </c>
      <c r="D12">
        <v>5</v>
      </c>
      <c r="E12">
        <f>5*1+3*1+1*1</f>
        <v>9</v>
      </c>
      <c r="F12">
        <v>1</v>
      </c>
      <c r="G12">
        <f>1527+70000/10</f>
        <v>8527</v>
      </c>
      <c r="H12">
        <v>0</v>
      </c>
      <c r="I12">
        <v>50</v>
      </c>
      <c r="J12">
        <v>0</v>
      </c>
      <c r="K12">
        <v>1</v>
      </c>
      <c r="L12">
        <v>1</v>
      </c>
      <c r="M12">
        <v>10</v>
      </c>
    </row>
    <row r="13" spans="1:13" x14ac:dyDescent="0.35">
      <c r="A13" t="s">
        <v>19</v>
      </c>
      <c r="B13">
        <v>2019</v>
      </c>
      <c r="C13" t="s">
        <v>23</v>
      </c>
      <c r="D13">
        <v>5</v>
      </c>
      <c r="E13">
        <f>5*1+1*1+1*1</f>
        <v>7</v>
      </c>
      <c r="F13">
        <v>1</v>
      </c>
      <c r="G13">
        <f>572*4</f>
        <v>2288</v>
      </c>
      <c r="H13">
        <v>0</v>
      </c>
      <c r="I13">
        <v>20</v>
      </c>
      <c r="J13">
        <v>0</v>
      </c>
      <c r="K13">
        <v>2</v>
      </c>
      <c r="L13">
        <v>2</v>
      </c>
      <c r="M13">
        <v>12</v>
      </c>
    </row>
    <row r="14" spans="1:13" x14ac:dyDescent="0.35">
      <c r="A14" t="s">
        <v>18</v>
      </c>
      <c r="B14">
        <v>2019</v>
      </c>
      <c r="C14" t="s">
        <v>27</v>
      </c>
      <c r="D14">
        <v>5</v>
      </c>
      <c r="E14">
        <f>5*1+5*1+3*1</f>
        <v>13</v>
      </c>
      <c r="F14">
        <v>1</v>
      </c>
      <c r="G14">
        <v>71308</v>
      </c>
      <c r="H14">
        <v>0</v>
      </c>
      <c r="I14">
        <v>10</v>
      </c>
      <c r="J14">
        <v>1</v>
      </c>
      <c r="K14">
        <v>2</v>
      </c>
      <c r="L14">
        <v>1</v>
      </c>
      <c r="M14">
        <v>88</v>
      </c>
    </row>
    <row r="15" spans="1:13" x14ac:dyDescent="0.35">
      <c r="A15" t="s">
        <v>20</v>
      </c>
      <c r="B15">
        <v>2019</v>
      </c>
      <c r="C15" t="s">
        <v>23</v>
      </c>
      <c r="D15">
        <v>5</v>
      </c>
      <c r="E15">
        <f>5*1+3*1</f>
        <v>8</v>
      </c>
      <c r="F15">
        <v>1</v>
      </c>
      <c r="G15">
        <f>3161</f>
        <v>3161</v>
      </c>
      <c r="H15">
        <v>0</v>
      </c>
      <c r="I15">
        <v>0</v>
      </c>
      <c r="J15">
        <v>0</v>
      </c>
      <c r="K15">
        <v>2</v>
      </c>
      <c r="L15">
        <v>2</v>
      </c>
      <c r="M15">
        <v>32</v>
      </c>
    </row>
    <row r="16" spans="1:13" x14ac:dyDescent="0.35">
      <c r="A16" t="s">
        <v>21</v>
      </c>
      <c r="B16">
        <v>2019</v>
      </c>
      <c r="C16" t="s">
        <v>27</v>
      </c>
      <c r="D16">
        <v>5</v>
      </c>
      <c r="E16">
        <f>2*1+2*1</f>
        <v>4</v>
      </c>
      <c r="F16">
        <v>1</v>
      </c>
      <c r="G16">
        <v>3541</v>
      </c>
      <c r="H16">
        <v>1</v>
      </c>
      <c r="I16">
        <v>60</v>
      </c>
      <c r="J16">
        <v>1</v>
      </c>
      <c r="K16">
        <v>3</v>
      </c>
      <c r="L16">
        <v>1</v>
      </c>
      <c r="M16">
        <v>12</v>
      </c>
    </row>
    <row r="17" spans="1:13" x14ac:dyDescent="0.35">
      <c r="A17" t="s">
        <v>24</v>
      </c>
      <c r="B17">
        <v>2019</v>
      </c>
      <c r="C17" t="s">
        <v>27</v>
      </c>
      <c r="D17">
        <v>5</v>
      </c>
      <c r="E17">
        <f>3*1</f>
        <v>3</v>
      </c>
      <c r="F17">
        <v>1</v>
      </c>
      <c r="G17">
        <f>474</f>
        <v>474</v>
      </c>
      <c r="H17">
        <v>0</v>
      </c>
      <c r="I17">
        <v>10</v>
      </c>
      <c r="J17">
        <v>1</v>
      </c>
      <c r="K17">
        <v>3</v>
      </c>
      <c r="L17">
        <v>2</v>
      </c>
      <c r="M17">
        <v>3</v>
      </c>
    </row>
    <row r="18" spans="1:13" x14ac:dyDescent="0.35">
      <c r="A18" t="s">
        <v>26</v>
      </c>
      <c r="B18">
        <v>2019</v>
      </c>
      <c r="C18" t="s">
        <v>27</v>
      </c>
      <c r="D18">
        <v>5</v>
      </c>
      <c r="E18">
        <f>3*1</f>
        <v>3</v>
      </c>
      <c r="F18">
        <v>1</v>
      </c>
      <c r="G18">
        <v>1434</v>
      </c>
      <c r="H18">
        <v>1</v>
      </c>
      <c r="I18">
        <v>50</v>
      </c>
      <c r="J18">
        <v>0</v>
      </c>
      <c r="K18">
        <v>3</v>
      </c>
      <c r="L18">
        <v>1</v>
      </c>
      <c r="M18">
        <v>8</v>
      </c>
    </row>
    <row r="19" spans="1:13" x14ac:dyDescent="0.35">
      <c r="A19" t="s">
        <v>29</v>
      </c>
      <c r="B19">
        <v>2019</v>
      </c>
      <c r="C19" t="s">
        <v>27</v>
      </c>
      <c r="D19">
        <v>1</v>
      </c>
      <c r="E19">
        <f>3*1+3*1+1*1</f>
        <v>7</v>
      </c>
      <c r="F19">
        <v>1</v>
      </c>
      <c r="G19">
        <f>504+1364+703+654+1457</f>
        <v>4682</v>
      </c>
      <c r="H19">
        <v>0</v>
      </c>
      <c r="I19">
        <v>20</v>
      </c>
      <c r="J19">
        <v>3</v>
      </c>
      <c r="K19">
        <v>1</v>
      </c>
      <c r="L19">
        <v>2</v>
      </c>
      <c r="M19">
        <v>16</v>
      </c>
    </row>
    <row r="21" spans="1:13" x14ac:dyDescent="0.35">
      <c r="D21">
        <f>CORREL(D2:D19,M2:M19)</f>
        <v>-0.22540381906681656</v>
      </c>
      <c r="E21">
        <f>CORREL(E2:E19,M2:M19)</f>
        <v>0.58833261402197501</v>
      </c>
      <c r="F21" t="e">
        <f>CORREL(F2:F19,M2:M19)</f>
        <v>#DIV/0!</v>
      </c>
      <c r="G21">
        <f>CORREL(G2:G19,M2:M19)</f>
        <v>0.88199951980579872</v>
      </c>
      <c r="H21">
        <f>CORREL(H2:H19,M2:M19)</f>
        <v>-0.26789662524016455</v>
      </c>
      <c r="I21">
        <f>CORREL(I2:I19,M2:M19)</f>
        <v>-0.42312093918262578</v>
      </c>
      <c r="J21">
        <f>CORREL(J2:J19,M2:M19)</f>
        <v>0.20775771477150626</v>
      </c>
      <c r="K21">
        <f>CORREL(K2:K19,M2:M19)</f>
        <v>-0.2546595209141273</v>
      </c>
      <c r="L21">
        <f>CORREL(L2:L19,M2:M19)</f>
        <v>-0.2971228931536446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9" sqref="B9"/>
    </sheetView>
  </sheetViews>
  <sheetFormatPr defaultRowHeight="14.5" x14ac:dyDescent="0.35"/>
  <cols>
    <col min="4" max="4" width="17.81640625" customWidth="1"/>
    <col min="5" max="5" width="18.453125" customWidth="1"/>
    <col min="7" max="7" width="19.36328125" customWidth="1"/>
    <col min="8" max="8" width="16.26953125" customWidth="1"/>
  </cols>
  <sheetData>
    <row r="1" spans="1:8" x14ac:dyDescent="0.35">
      <c r="A1" s="2" t="s">
        <v>4</v>
      </c>
      <c r="B1" s="2" t="s">
        <v>5</v>
      </c>
      <c r="C1" s="2" t="s">
        <v>7</v>
      </c>
      <c r="D1" s="2" t="s">
        <v>36</v>
      </c>
      <c r="E1" s="2" t="s">
        <v>35</v>
      </c>
      <c r="F1" s="2" t="s">
        <v>10</v>
      </c>
      <c r="G1" s="2" t="s">
        <v>37</v>
      </c>
      <c r="H1" s="2" t="s">
        <v>38</v>
      </c>
    </row>
    <row r="2" spans="1:8" x14ac:dyDescent="0.35">
      <c r="A2" s="3">
        <v>-0.22540381906681656</v>
      </c>
      <c r="B2" s="3">
        <v>0.58833261402197501</v>
      </c>
      <c r="C2" s="3">
        <v>0.88199951980579872</v>
      </c>
      <c r="D2" s="3">
        <v>-0.26789662524016455</v>
      </c>
      <c r="E2" s="3">
        <v>-0.42312093918262578</v>
      </c>
      <c r="F2" s="3">
        <v>0.20775771477150626</v>
      </c>
      <c r="G2" s="3">
        <v>-0.2546595209141273</v>
      </c>
      <c r="H2" s="3">
        <v>-0.2971228931536446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List1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2020-06-08T22:34:59Z</dcterms:modified>
</cp:coreProperties>
</file>