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1\Matemáticas Financieras\"/>
    </mc:Choice>
  </mc:AlternateContent>
  <xr:revisionPtr revIDLastSave="0" documentId="13_ncr:1_{29C6FF65-CE3B-4E15-8FD1-0D973C367188}" xr6:coauthVersionLast="47" xr6:coauthVersionMax="47" xr10:uidLastSave="{00000000-0000-0000-0000-000000000000}"/>
  <bookViews>
    <workbookView xWindow="-120" yWindow="-120" windowWidth="29040" windowHeight="15720" xr2:uid="{487B86E7-A96F-4C5A-96B2-2EF16926749C}"/>
  </bookViews>
  <sheets>
    <sheet name="Caso 1" sheetId="1" r:id="rId1"/>
    <sheet name="Caso 2" sheetId="2" r:id="rId2"/>
    <sheet name="Cas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3" l="1"/>
  <c r="B15" i="3" a="1"/>
  <c r="B15" i="3" s="1"/>
  <c r="J5" i="3"/>
  <c r="G34" i="1"/>
  <c r="G6" i="3"/>
  <c r="G7" i="3" s="1"/>
  <c r="J6" i="3" l="1"/>
  <c r="J7" i="3" s="1"/>
  <c r="G8" i="3"/>
  <c r="G9" i="3" s="1"/>
  <c r="C12" i="3" s="1"/>
  <c r="C11" i="3" s="1"/>
  <c r="E15" i="3" s="1"/>
  <c r="H15" i="3" s="1"/>
  <c r="C16" i="3" s="1"/>
  <c r="D16" i="3" l="1"/>
  <c r="E21" i="3" l="1"/>
  <c r="E32" i="3"/>
  <c r="E31" i="3"/>
  <c r="E22" i="3"/>
  <c r="E23" i="3"/>
  <c r="E29" i="3"/>
  <c r="E17" i="3"/>
  <c r="E20" i="3"/>
  <c r="E25" i="3"/>
  <c r="E28" i="3"/>
  <c r="E30" i="3"/>
  <c r="E19" i="3"/>
  <c r="E18" i="3"/>
  <c r="E26" i="3"/>
  <c r="E16" i="3"/>
  <c r="E24" i="3"/>
  <c r="E27" i="3"/>
  <c r="G11" i="3" l="1"/>
  <c r="I11" i="3" s="1"/>
  <c r="G16" i="3"/>
  <c r="H16" i="3" s="1"/>
  <c r="C17" i="3" s="1"/>
  <c r="D17" i="3" s="1"/>
  <c r="G17" i="3" s="1"/>
  <c r="H17" i="3" s="1"/>
  <c r="C18" i="3" s="1"/>
  <c r="D18" i="3" s="1"/>
  <c r="G18" i="3" s="1"/>
  <c r="H18" i="3" s="1"/>
  <c r="C19" i="3" s="1"/>
  <c r="D19" i="3" s="1"/>
  <c r="G19" i="3" s="1"/>
  <c r="H19" i="3" s="1"/>
  <c r="C20" i="3" l="1"/>
  <c r="D20" i="3" s="1"/>
  <c r="G20" i="3" s="1"/>
  <c r="H20" i="3" s="1"/>
  <c r="C21" i="3" s="1"/>
  <c r="G35" i="3"/>
  <c r="I35" i="3" s="1"/>
  <c r="D21" i="3" l="1"/>
  <c r="G21" i="3" s="1"/>
  <c r="H21" i="3" s="1"/>
  <c r="C22" i="3" s="1"/>
  <c r="D22" i="3" l="1"/>
  <c r="G22" i="3" s="1"/>
  <c r="H22" i="3" s="1"/>
  <c r="C23" i="3" s="1"/>
  <c r="D23" i="3" l="1"/>
  <c r="G23" i="3" l="1"/>
  <c r="H23" i="3" s="1"/>
  <c r="C24" i="3" s="1"/>
  <c r="D24" i="3" s="1"/>
  <c r="G24" i="3" s="1"/>
  <c r="H24" i="3" s="1"/>
  <c r="C25" i="3" s="1"/>
  <c r="D25" i="3" l="1"/>
  <c r="G25" i="3" s="1"/>
  <c r="H25" i="3" s="1"/>
  <c r="C26" i="3" s="1"/>
  <c r="D26" i="3" l="1"/>
  <c r="G26" i="3" s="1"/>
  <c r="H26" i="3" s="1"/>
  <c r="C27" i="3" s="1"/>
  <c r="D27" i="3" l="1"/>
  <c r="G27" i="3" s="1"/>
  <c r="H27" i="3" s="1"/>
  <c r="C28" i="3" s="1"/>
  <c r="D28" i="3" l="1"/>
  <c r="G28" i="3" s="1"/>
  <c r="H28" i="3" s="1"/>
  <c r="C29" i="3" s="1"/>
  <c r="D29" i="3" l="1"/>
  <c r="G29" i="3" s="1"/>
  <c r="H29" i="3" s="1"/>
  <c r="C30" i="3" s="1"/>
  <c r="D30" i="3" l="1"/>
  <c r="G30" i="3" s="1"/>
  <c r="H30" i="3" s="1"/>
  <c r="C31" i="3" s="1"/>
  <c r="D31" i="3" l="1"/>
  <c r="G31" i="3" s="1"/>
  <c r="H31" i="3" s="1"/>
  <c r="C32" i="3" s="1"/>
  <c r="D32" i="3" l="1"/>
  <c r="G32" i="3" s="1"/>
  <c r="H32" i="3" s="1"/>
  <c r="J17" i="2" l="1"/>
  <c r="E23" i="2" a="1"/>
  <c r="E23" i="2" s="1"/>
  <c r="G18" i="2"/>
  <c r="G24" i="2" s="1"/>
  <c r="D12" i="2"/>
  <c r="F14" i="2" s="1"/>
  <c r="D11" i="2"/>
  <c r="H11" i="2"/>
  <c r="K11" i="2" s="1"/>
  <c r="J25" i="1"/>
  <c r="J26" i="1"/>
  <c r="J27" i="1"/>
  <c r="J24" i="1"/>
  <c r="D31" i="1"/>
  <c r="D30" i="1"/>
  <c r="D29" i="1"/>
  <c r="D28" i="1"/>
  <c r="D27" i="1"/>
  <c r="D26" i="1"/>
  <c r="D25" i="1"/>
  <c r="D24" i="1"/>
  <c r="G23" i="1"/>
  <c r="K11" i="1"/>
  <c r="K12" i="1"/>
  <c r="K13" i="1"/>
  <c r="K10" i="1"/>
  <c r="H17" i="1"/>
  <c r="H16" i="1"/>
  <c r="H15" i="1"/>
  <c r="H14" i="1"/>
  <c r="H13" i="1"/>
  <c r="H12" i="1"/>
  <c r="H11" i="1"/>
  <c r="H10" i="1"/>
  <c r="H9" i="1"/>
  <c r="K9" i="1" s="1"/>
  <c r="K6" i="1" s="1"/>
  <c r="K20" i="1" s="1"/>
  <c r="H6" i="1" l="1"/>
  <c r="H20" i="1" s="1"/>
  <c r="M23" i="1"/>
  <c r="K24" i="1" s="1"/>
  <c r="L24" i="1" s="1"/>
  <c r="M24" i="1" s="1"/>
  <c r="K25" i="1" s="1"/>
  <c r="K19" i="1"/>
  <c r="K12" i="2"/>
  <c r="L11" i="2"/>
  <c r="H19" i="1" l="1"/>
  <c r="E24" i="1"/>
  <c r="F24" i="1"/>
  <c r="G24" i="1" s="1"/>
  <c r="E25" i="1" s="1"/>
  <c r="F25" i="1" s="1"/>
  <c r="G25" i="1" s="1"/>
  <c r="E26" i="1" s="1"/>
  <c r="F26" i="1" s="1"/>
  <c r="G26" i="1" s="1"/>
  <c r="E27" i="1" s="1"/>
  <c r="F27" i="1" s="1"/>
  <c r="G27" i="1" s="1"/>
  <c r="L12" i="2"/>
  <c r="M11" i="2"/>
  <c r="L25" i="1"/>
  <c r="M25" i="1" s="1"/>
  <c r="K26" i="1" l="1"/>
  <c r="M34" i="1"/>
  <c r="N11" i="2"/>
  <c r="M12" i="2"/>
  <c r="E28" i="1"/>
  <c r="F28" i="1" s="1"/>
  <c r="G28" i="1" s="1"/>
  <c r="L26" i="1" l="1"/>
  <c r="M26" i="1" s="1"/>
  <c r="K27" i="1" s="1"/>
  <c r="K28" i="1" s="1"/>
  <c r="O11" i="2"/>
  <c r="N12" i="2"/>
  <c r="E29" i="1"/>
  <c r="L27" i="1" l="1"/>
  <c r="M27" i="1" s="1"/>
  <c r="F29" i="1"/>
  <c r="G29" i="1" s="1"/>
  <c r="P11" i="2"/>
  <c r="O12" i="2"/>
  <c r="E30" i="1"/>
  <c r="F30" i="1" s="1"/>
  <c r="G30" i="1" s="1"/>
  <c r="Q11" i="2" l="1"/>
  <c r="P12" i="2"/>
  <c r="E31" i="1"/>
  <c r="F31" i="1" s="1"/>
  <c r="G31" i="1" s="1"/>
  <c r="E32" i="1" l="1"/>
  <c r="H37" i="1" s="1"/>
  <c r="R11" i="2"/>
  <c r="Q12" i="2"/>
  <c r="S11" i="2" l="1"/>
  <c r="R12" i="2"/>
  <c r="T11" i="2" l="1"/>
  <c r="S12" i="2"/>
  <c r="U11" i="2" l="1"/>
  <c r="T12" i="2"/>
  <c r="V11" i="2" l="1"/>
  <c r="V12" i="2" s="1"/>
  <c r="U12" i="2"/>
  <c r="H12" i="2" l="1"/>
  <c r="M23" i="2" l="1"/>
  <c r="G20" i="2"/>
  <c r="F39" i="2" l="1"/>
  <c r="F59" i="2"/>
  <c r="F79" i="2"/>
  <c r="F99" i="2"/>
  <c r="F119" i="2"/>
  <c r="F139" i="2"/>
  <c r="F159" i="2"/>
  <c r="F179" i="2"/>
  <c r="F199" i="2"/>
  <c r="F40" i="2"/>
  <c r="F60" i="2"/>
  <c r="F80" i="2"/>
  <c r="F100" i="2"/>
  <c r="F120" i="2"/>
  <c r="F140" i="2"/>
  <c r="F160" i="2"/>
  <c r="F180" i="2"/>
  <c r="F200" i="2"/>
  <c r="F41" i="2"/>
  <c r="F61" i="2"/>
  <c r="F81" i="2"/>
  <c r="F101" i="2"/>
  <c r="F121" i="2"/>
  <c r="F141" i="2"/>
  <c r="F161" i="2"/>
  <c r="F181" i="2"/>
  <c r="F201" i="2"/>
  <c r="F42" i="2"/>
  <c r="F62" i="2"/>
  <c r="F82" i="2"/>
  <c r="F102" i="2"/>
  <c r="F122" i="2"/>
  <c r="F142" i="2"/>
  <c r="F162" i="2"/>
  <c r="F182" i="2"/>
  <c r="F202" i="2"/>
  <c r="F43" i="2"/>
  <c r="F63" i="2"/>
  <c r="F83" i="2"/>
  <c r="F103" i="2"/>
  <c r="F123" i="2"/>
  <c r="F143" i="2"/>
  <c r="F163" i="2"/>
  <c r="F183" i="2"/>
  <c r="F203" i="2"/>
  <c r="F44" i="2"/>
  <c r="F64" i="2"/>
  <c r="F84" i="2"/>
  <c r="F104" i="2"/>
  <c r="F124" i="2"/>
  <c r="F144" i="2"/>
  <c r="F164" i="2"/>
  <c r="F184" i="2"/>
  <c r="F24" i="2"/>
  <c r="H24" i="2" s="1"/>
  <c r="F25" i="2"/>
  <c r="F45" i="2"/>
  <c r="F65" i="2"/>
  <c r="F85" i="2"/>
  <c r="F105" i="2"/>
  <c r="F125" i="2"/>
  <c r="F145" i="2"/>
  <c r="F165" i="2"/>
  <c r="F185" i="2"/>
  <c r="F26" i="2"/>
  <c r="F46" i="2"/>
  <c r="F66" i="2"/>
  <c r="F86" i="2"/>
  <c r="F106" i="2"/>
  <c r="F126" i="2"/>
  <c r="F146" i="2"/>
  <c r="F166" i="2"/>
  <c r="F186" i="2"/>
  <c r="F27" i="2"/>
  <c r="F47" i="2"/>
  <c r="F67" i="2"/>
  <c r="F87" i="2"/>
  <c r="F107" i="2"/>
  <c r="F127" i="2"/>
  <c r="F32" i="2"/>
  <c r="F33" i="2"/>
  <c r="F53" i="2"/>
  <c r="F73" i="2"/>
  <c r="F54" i="2"/>
  <c r="F93" i="2"/>
  <c r="F131" i="2"/>
  <c r="F167" i="2"/>
  <c r="F195" i="2"/>
  <c r="F57" i="2"/>
  <c r="F198" i="2"/>
  <c r="F58" i="2"/>
  <c r="F97" i="2"/>
  <c r="F135" i="2"/>
  <c r="F171" i="2"/>
  <c r="F68" i="2"/>
  <c r="F98" i="2"/>
  <c r="F136" i="2"/>
  <c r="F172" i="2"/>
  <c r="F28" i="2"/>
  <c r="F69" i="2"/>
  <c r="F108" i="2"/>
  <c r="F137" i="2"/>
  <c r="F173" i="2"/>
  <c r="F55" i="2"/>
  <c r="F94" i="2"/>
  <c r="F132" i="2"/>
  <c r="F168" i="2"/>
  <c r="F196" i="2"/>
  <c r="F56" i="2"/>
  <c r="F95" i="2"/>
  <c r="F133" i="2"/>
  <c r="F169" i="2"/>
  <c r="F197" i="2"/>
  <c r="F96" i="2"/>
  <c r="F134" i="2"/>
  <c r="F170" i="2"/>
  <c r="F31" i="2"/>
  <c r="F72" i="2"/>
  <c r="F111" i="2"/>
  <c r="F148" i="2"/>
  <c r="F176" i="2"/>
  <c r="F74" i="2"/>
  <c r="F112" i="2"/>
  <c r="F149" i="2"/>
  <c r="F177" i="2"/>
  <c r="F113" i="2"/>
  <c r="F150" i="2"/>
  <c r="F36" i="2"/>
  <c r="F114" i="2"/>
  <c r="F187" i="2"/>
  <c r="F115" i="2"/>
  <c r="F152" i="2"/>
  <c r="F38" i="2"/>
  <c r="F117" i="2"/>
  <c r="F154" i="2"/>
  <c r="F49" i="2"/>
  <c r="F90" i="2"/>
  <c r="F91" i="2"/>
  <c r="F157" i="2"/>
  <c r="F158" i="2"/>
  <c r="F70" i="2"/>
  <c r="F34" i="2"/>
  <c r="F194" i="2"/>
  <c r="F109" i="2"/>
  <c r="F35" i="2"/>
  <c r="F75" i="2"/>
  <c r="F178" i="2"/>
  <c r="F76" i="2"/>
  <c r="F151" i="2"/>
  <c r="F77" i="2"/>
  <c r="F188" i="2"/>
  <c r="F78" i="2"/>
  <c r="F153" i="2"/>
  <c r="F189" i="2"/>
  <c r="F88" i="2"/>
  <c r="F190" i="2"/>
  <c r="F89" i="2"/>
  <c r="F118" i="2"/>
  <c r="F128" i="2"/>
  <c r="F129" i="2"/>
  <c r="F92" i="2"/>
  <c r="F174" i="2"/>
  <c r="F71" i="2"/>
  <c r="F156" i="2"/>
  <c r="F175" i="2"/>
  <c r="F37" i="2"/>
  <c r="F48" i="2"/>
  <c r="F155" i="2"/>
  <c r="F192" i="2"/>
  <c r="F51" i="2"/>
  <c r="F52" i="2"/>
  <c r="F138" i="2"/>
  <c r="F110" i="2"/>
  <c r="F116" i="2"/>
  <c r="F50" i="2"/>
  <c r="F193" i="2"/>
  <c r="F130" i="2"/>
  <c r="F30" i="2"/>
  <c r="F191" i="2"/>
  <c r="F29" i="2"/>
  <c r="F147" i="2"/>
  <c r="L24" i="2"/>
  <c r="M24" i="2" s="1"/>
  <c r="L25" i="2" l="1"/>
  <c r="M25" i="2" s="1"/>
  <c r="L26" i="2" s="1"/>
  <c r="M26" i="2" s="1"/>
  <c r="G25" i="2"/>
  <c r="H25" i="2" s="1"/>
  <c r="L27" i="2" l="1"/>
  <c r="M27" i="2" s="1"/>
  <c r="L28" i="2" s="1"/>
  <c r="M28" i="2" s="1"/>
  <c r="L29" i="2" s="1"/>
  <c r="M29" i="2" s="1"/>
  <c r="G26" i="2"/>
  <c r="H26" i="2"/>
  <c r="G27" i="2" s="1"/>
  <c r="H27" i="2" s="1"/>
  <c r="G28" i="2" s="1"/>
  <c r="H28" i="2" s="1"/>
  <c r="L30" i="2" l="1"/>
  <c r="M30" i="2" s="1"/>
  <c r="L31" i="2" s="1"/>
  <c r="M31" i="2" s="1"/>
  <c r="L32" i="2" s="1"/>
  <c r="M32" i="2" s="1"/>
  <c r="L33" i="2" s="1"/>
  <c r="M33" i="2" s="1"/>
  <c r="L34" i="2" s="1"/>
  <c r="M34" i="2" s="1"/>
  <c r="G29" i="2"/>
  <c r="H29" i="2"/>
  <c r="G30" i="2" l="1"/>
  <c r="H30" i="2"/>
  <c r="G31" i="2" l="1"/>
  <c r="H31" i="2"/>
  <c r="G32" i="2" l="1"/>
  <c r="H32" i="2"/>
  <c r="G33" i="2" l="1"/>
  <c r="H33" i="2"/>
  <c r="G34" i="2" s="1"/>
  <c r="H34" i="2" s="1"/>
  <c r="G35" i="2" l="1"/>
  <c r="H35" i="2"/>
  <c r="G36" i="2" s="1"/>
  <c r="H36" i="2" s="1"/>
  <c r="G37" i="2" s="1"/>
  <c r="H37" i="2" s="1"/>
  <c r="G38" i="2" l="1"/>
  <c r="H38" i="2"/>
  <c r="G39" i="2" s="1"/>
  <c r="H39" i="2" s="1"/>
  <c r="G40" i="2" l="1"/>
  <c r="H40" i="2"/>
  <c r="G41" i="2" s="1"/>
  <c r="H41" i="2" s="1"/>
  <c r="G42" i="2" l="1"/>
  <c r="H42" i="2" s="1"/>
  <c r="G43" i="2" s="1"/>
  <c r="H43" i="2" s="1"/>
  <c r="G44" i="2" l="1"/>
  <c r="H44" i="2"/>
  <c r="G45" i="2" s="1"/>
  <c r="H45" i="2" s="1"/>
  <c r="G46" i="2" s="1"/>
  <c r="H46" i="2" s="1"/>
  <c r="G47" i="2" s="1"/>
  <c r="H47" i="2" s="1"/>
  <c r="G48" i="2" s="1"/>
  <c r="H48" i="2" s="1"/>
  <c r="G49" i="2" s="1"/>
  <c r="H49" i="2" s="1"/>
  <c r="G50" i="2" s="1"/>
  <c r="H50" i="2" s="1"/>
  <c r="G51" i="2" l="1"/>
  <c r="H51" i="2" s="1"/>
  <c r="G52" i="2" l="1"/>
  <c r="H52" i="2"/>
  <c r="G53" i="2" l="1"/>
  <c r="H53" i="2" s="1"/>
  <c r="G54" i="2" s="1"/>
  <c r="H54" i="2" s="1"/>
  <c r="G55" i="2" l="1"/>
  <c r="H55" i="2"/>
  <c r="G56" i="2" l="1"/>
  <c r="H56" i="2"/>
  <c r="G57" i="2" l="1"/>
  <c r="H57" i="2"/>
  <c r="G58" i="2" l="1"/>
  <c r="H58" i="2"/>
  <c r="G59" i="2" l="1"/>
  <c r="H59" i="2"/>
  <c r="G60" i="2" l="1"/>
  <c r="H60" i="2"/>
  <c r="G61" i="2" l="1"/>
  <c r="H61" i="2"/>
  <c r="G62" i="2" l="1"/>
  <c r="H62" i="2"/>
  <c r="G63" i="2" l="1"/>
  <c r="H63" i="2"/>
  <c r="G64" i="2" s="1"/>
  <c r="H64" i="2" s="1"/>
  <c r="G65" i="2" l="1"/>
  <c r="H65" i="2"/>
  <c r="G66" i="2" s="1"/>
  <c r="H66" i="2" s="1"/>
  <c r="G67" i="2"/>
  <c r="H67" i="2" s="1"/>
  <c r="G68" i="2" l="1"/>
  <c r="H68" i="2" s="1"/>
  <c r="G69" i="2" l="1"/>
  <c r="H69" i="2"/>
  <c r="G70" i="2" l="1"/>
  <c r="H70" i="2"/>
  <c r="G71" i="2" l="1"/>
  <c r="H71" i="2"/>
  <c r="G72" i="2" l="1"/>
  <c r="H72" i="2"/>
  <c r="G73" i="2" l="1"/>
  <c r="H73" i="2"/>
  <c r="G74" i="2" l="1"/>
  <c r="H74" i="2"/>
  <c r="G75" i="2" l="1"/>
  <c r="H75" i="2" s="1"/>
  <c r="G76" i="2" l="1"/>
  <c r="H76" i="2" s="1"/>
  <c r="G77" i="2" l="1"/>
  <c r="H77" i="2"/>
  <c r="G78" i="2" l="1"/>
  <c r="H78" i="2" s="1"/>
  <c r="G79" i="2" l="1"/>
  <c r="H79" i="2"/>
  <c r="G80" i="2" l="1"/>
  <c r="H80" i="2"/>
  <c r="G81" i="2" l="1"/>
  <c r="H81" i="2"/>
  <c r="G82" i="2" l="1"/>
  <c r="H82" i="2"/>
  <c r="G83" i="2" l="1"/>
  <c r="H83" i="2" s="1"/>
  <c r="G84" i="2" l="1"/>
  <c r="H84" i="2" s="1"/>
  <c r="G85" i="2" l="1"/>
  <c r="H85" i="2"/>
  <c r="G86" i="2" l="1"/>
  <c r="H86" i="2"/>
  <c r="G87" i="2" l="1"/>
  <c r="H87" i="2"/>
  <c r="G88" i="2" l="1"/>
  <c r="H88" i="2"/>
  <c r="G89" i="2" l="1"/>
  <c r="H89" i="2" s="1"/>
  <c r="G90" i="2" l="1"/>
  <c r="H90" i="2"/>
  <c r="G91" i="2" l="1"/>
  <c r="H91" i="2" s="1"/>
  <c r="G92" i="2" l="1"/>
  <c r="H92" i="2"/>
  <c r="G93" i="2" l="1"/>
  <c r="H93" i="2"/>
  <c r="G94" i="2" l="1"/>
  <c r="H94" i="2" s="1"/>
  <c r="G95" i="2" l="1"/>
  <c r="H95" i="2"/>
  <c r="G96" i="2" l="1"/>
  <c r="H96" i="2"/>
  <c r="G97" i="2" l="1"/>
  <c r="H97" i="2" s="1"/>
  <c r="G98" i="2" l="1"/>
  <c r="H98" i="2"/>
  <c r="G99" i="2" l="1"/>
  <c r="H99" i="2"/>
  <c r="G100" i="2" l="1"/>
  <c r="H100" i="2"/>
  <c r="G101" i="2" l="1"/>
  <c r="H101" i="2"/>
  <c r="G102" i="2" l="1"/>
  <c r="H102" i="2"/>
  <c r="G103" i="2" l="1"/>
  <c r="H103" i="2"/>
  <c r="G104" i="2" l="1"/>
  <c r="H104" i="2" s="1"/>
  <c r="G105" i="2" l="1"/>
  <c r="H105" i="2" s="1"/>
  <c r="G106" i="2" l="1"/>
  <c r="H106" i="2"/>
  <c r="G107" i="2" l="1"/>
  <c r="H107" i="2" s="1"/>
  <c r="G108" i="2" l="1"/>
  <c r="H108" i="2"/>
  <c r="G109" i="2" l="1"/>
  <c r="H109" i="2" s="1"/>
  <c r="G110" i="2" l="1"/>
  <c r="H110" i="2"/>
  <c r="G111" i="2" l="1"/>
  <c r="H111" i="2"/>
  <c r="G112" i="2" l="1"/>
  <c r="H112" i="2"/>
  <c r="G113" i="2" l="1"/>
  <c r="H113" i="2"/>
  <c r="G114" i="2" l="1"/>
  <c r="H114" i="2" s="1"/>
  <c r="G115" i="2" l="1"/>
  <c r="H115" i="2"/>
  <c r="G116" i="2" l="1"/>
  <c r="H116" i="2" s="1"/>
  <c r="G117" i="2" l="1"/>
  <c r="H117" i="2" s="1"/>
  <c r="G118" i="2" l="1"/>
  <c r="H118" i="2" s="1"/>
  <c r="G119" i="2" l="1"/>
  <c r="H119" i="2" s="1"/>
  <c r="G120" i="2" l="1"/>
  <c r="H120" i="2"/>
  <c r="G121" i="2" l="1"/>
  <c r="H121" i="2"/>
  <c r="G122" i="2" l="1"/>
  <c r="H122" i="2"/>
  <c r="G123" i="2" l="1"/>
  <c r="H123" i="2"/>
  <c r="G124" i="2" l="1"/>
  <c r="H124" i="2" s="1"/>
  <c r="G125" i="2" l="1"/>
  <c r="H125" i="2" s="1"/>
  <c r="G126" i="2" l="1"/>
  <c r="H126" i="2"/>
  <c r="G127" i="2" l="1"/>
  <c r="H127" i="2"/>
  <c r="G128" i="2" l="1"/>
  <c r="H128" i="2"/>
  <c r="G129" i="2" l="1"/>
  <c r="H129" i="2" s="1"/>
  <c r="G130" i="2" l="1"/>
  <c r="H130" i="2"/>
  <c r="G131" i="2" l="1"/>
  <c r="H131" i="2" s="1"/>
  <c r="G132" i="2" l="1"/>
  <c r="H132" i="2"/>
  <c r="G133" i="2" l="1"/>
  <c r="H133" i="2"/>
  <c r="G134" i="2" l="1"/>
  <c r="H134" i="2" s="1"/>
  <c r="G135" i="2" l="1"/>
  <c r="H135" i="2"/>
  <c r="G136" i="2" l="1"/>
  <c r="H136" i="2"/>
  <c r="G137" i="2" l="1"/>
  <c r="H137" i="2"/>
  <c r="G138" i="2" l="1"/>
  <c r="H138" i="2"/>
  <c r="G139" i="2" l="1"/>
  <c r="H139" i="2" s="1"/>
  <c r="G140" i="2" l="1"/>
  <c r="H140" i="2"/>
  <c r="G141" i="2" l="1"/>
  <c r="H141" i="2"/>
  <c r="G142" i="2" l="1"/>
  <c r="H142" i="2"/>
  <c r="G143" i="2" l="1"/>
  <c r="H143" i="2"/>
  <c r="G144" i="2" l="1"/>
  <c r="H144" i="2" s="1"/>
  <c r="G145" i="2" l="1"/>
  <c r="H145" i="2"/>
  <c r="G146" i="2" l="1"/>
  <c r="H146" i="2"/>
  <c r="G147" i="2" l="1"/>
  <c r="H147" i="2"/>
  <c r="G148" i="2" l="1"/>
  <c r="H148" i="2"/>
  <c r="G149" i="2" l="1"/>
  <c r="H149" i="2"/>
  <c r="G150" i="2" l="1"/>
  <c r="H150" i="2"/>
  <c r="G151" i="2" l="1"/>
  <c r="H151" i="2"/>
  <c r="G152" i="2" l="1"/>
  <c r="H152" i="2"/>
  <c r="G153" i="2" l="1"/>
  <c r="H153" i="2"/>
  <c r="G154" i="2" l="1"/>
  <c r="H154" i="2" s="1"/>
  <c r="G155" i="2" l="1"/>
  <c r="H155" i="2"/>
  <c r="G156" i="2" l="1"/>
  <c r="H156" i="2" s="1"/>
  <c r="G157" i="2" l="1"/>
  <c r="H157" i="2"/>
  <c r="G158" i="2" l="1"/>
  <c r="H158" i="2"/>
  <c r="G159" i="2" l="1"/>
  <c r="H159" i="2"/>
  <c r="G160" i="2" l="1"/>
  <c r="H160" i="2"/>
  <c r="G161" i="2" l="1"/>
  <c r="H161" i="2" s="1"/>
  <c r="G162" i="2" l="1"/>
  <c r="H162" i="2"/>
  <c r="G163" i="2" l="1"/>
  <c r="H163" i="2"/>
  <c r="G164" i="2" l="1"/>
  <c r="H164" i="2" s="1"/>
  <c r="G165" i="2" l="1"/>
  <c r="H165" i="2" s="1"/>
  <c r="G166" i="2" l="1"/>
  <c r="H166" i="2"/>
  <c r="G167" i="2" l="1"/>
  <c r="H167" i="2"/>
  <c r="G168" i="2" l="1"/>
  <c r="H168" i="2" s="1"/>
  <c r="G169" i="2" l="1"/>
  <c r="H169" i="2"/>
  <c r="G170" i="2" l="1"/>
  <c r="H170" i="2"/>
  <c r="G171" i="2" l="1"/>
  <c r="H171" i="2"/>
  <c r="G172" i="2" l="1"/>
  <c r="H172" i="2" s="1"/>
  <c r="G173" i="2" l="1"/>
  <c r="H173" i="2"/>
  <c r="G174" i="2" l="1"/>
  <c r="H174" i="2" s="1"/>
  <c r="G175" i="2" l="1"/>
  <c r="H175" i="2"/>
  <c r="G176" i="2" l="1"/>
  <c r="H176" i="2"/>
  <c r="G177" i="2" l="1"/>
  <c r="H177" i="2"/>
  <c r="G178" i="2" l="1"/>
  <c r="H178" i="2"/>
  <c r="G179" i="2" l="1"/>
  <c r="H179" i="2" s="1"/>
  <c r="G180" i="2" l="1"/>
  <c r="H180" i="2"/>
  <c r="G181" i="2" l="1"/>
  <c r="H181" i="2"/>
  <c r="G182" i="2" l="1"/>
  <c r="H182" i="2"/>
  <c r="G183" i="2" l="1"/>
  <c r="H183" i="2"/>
  <c r="G184" i="2" l="1"/>
  <c r="H184" i="2" s="1"/>
  <c r="G185" i="2" l="1"/>
  <c r="H185" i="2"/>
  <c r="G186" i="2" l="1"/>
  <c r="H186" i="2" s="1"/>
  <c r="G187" i="2" l="1"/>
  <c r="H187" i="2"/>
  <c r="G188" i="2" l="1"/>
  <c r="H188" i="2" s="1"/>
  <c r="G189" i="2" l="1"/>
  <c r="H189" i="2" s="1"/>
  <c r="G190" i="2" l="1"/>
  <c r="H190" i="2"/>
  <c r="G191" i="2" l="1"/>
  <c r="H191" i="2" s="1"/>
  <c r="G192" i="2" l="1"/>
  <c r="H192" i="2" s="1"/>
  <c r="G193" i="2" l="1"/>
  <c r="H193" i="2"/>
  <c r="G194" i="2" l="1"/>
  <c r="H194" i="2" s="1"/>
  <c r="G195" i="2" l="1"/>
  <c r="H195" i="2" s="1"/>
  <c r="G196" i="2" l="1"/>
  <c r="H196" i="2"/>
  <c r="G197" i="2" l="1"/>
  <c r="H197" i="2"/>
  <c r="G198" i="2" l="1"/>
  <c r="H198" i="2"/>
  <c r="G199" i="2" l="1"/>
  <c r="H199" i="2"/>
  <c r="G200" i="2" l="1"/>
  <c r="H200" i="2"/>
  <c r="G201" i="2" l="1"/>
  <c r="H201" i="2"/>
  <c r="G202" i="2" l="1"/>
  <c r="H202" i="2"/>
  <c r="G203" i="2" l="1"/>
  <c r="H203" i="2"/>
  <c r="H20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<sst xmlns="http://schemas.openxmlformats.org/spreadsheetml/2006/main" count="102" uniqueCount="72">
  <si>
    <t>Valor de la Maquina</t>
  </si>
  <si>
    <t>Tasa de Cambio Compra</t>
  </si>
  <si>
    <t>EA</t>
  </si>
  <si>
    <t>Pago 1</t>
  </si>
  <si>
    <t>Pago 2</t>
  </si>
  <si>
    <t>Esquema de Pago 1</t>
  </si>
  <si>
    <t>Esquema de Pago 2</t>
  </si>
  <si>
    <t>TIR</t>
  </si>
  <si>
    <t>Cuota</t>
  </si>
  <si>
    <t>Saldo</t>
  </si>
  <si>
    <t>Diferencia intereses entre esquemas de pago</t>
  </si>
  <si>
    <t>Devaluación Anual</t>
  </si>
  <si>
    <t>Interés</t>
  </si>
  <si>
    <t>Amortización</t>
  </si>
  <si>
    <t>Saldo en pesos un año después</t>
  </si>
  <si>
    <t>Recomendamos si la empresa cuenta con la caja escoger el esquema de pago numero 1, dado que abona más rápido a capital y esto se refleja en unos menores intereses en la operación de alrededor de  3.418 USD</t>
  </si>
  <si>
    <t>CASO 1</t>
  </si>
  <si>
    <t>a)</t>
  </si>
  <si>
    <t>b)</t>
  </si>
  <si>
    <t>c)</t>
  </si>
  <si>
    <t>d)</t>
  </si>
  <si>
    <t>Andes / Medicina</t>
  </si>
  <si>
    <t>2023-l</t>
  </si>
  <si>
    <t>Incremento Semestral</t>
  </si>
  <si>
    <t>edad</t>
  </si>
  <si>
    <t>años</t>
  </si>
  <si>
    <t>Ingreso</t>
  </si>
  <si>
    <t>Valor del Semestre de Ingreso</t>
  </si>
  <si>
    <t>VP al ingreso de la carrera de medicina</t>
  </si>
  <si>
    <t>Plazo</t>
  </si>
  <si>
    <t>Fondo de Inversion</t>
  </si>
  <si>
    <t>MV</t>
  </si>
  <si>
    <t>Cuota de Ahorro</t>
  </si>
  <si>
    <t>N per</t>
  </si>
  <si>
    <t>SV</t>
  </si>
  <si>
    <t>Producto dos</t>
  </si>
  <si>
    <t>Pago de Semestre</t>
  </si>
  <si>
    <t>Escenario de Inversión / Ahorro programado para Alicia</t>
  </si>
  <si>
    <t>1) Suponiendo que Alicia ingrese a la Universidad de los Andes a la carrera de Medicina, que actualmente cuesta $31.120.000 COP con un incremento semestral proyectado promedio de 4% SV el valor presente a  pagar de toda su carrera al momento de ingresar a la universidad  es de $1.310.049.458 COP.
Con este escenario, la familia debería invertir mensualmente $3.573.136 COP en un fondo de inversión que rente en promedio 9% EA durante los 15 años restantes para el ingres de Alicia a la universidad. Adicionalmente, completado este periodo el saldo del fondo de ahorro programado deberá trasladarse a una alternativa de inversión que permita retiros semestrales y rente al menos 8.16% EA.</t>
  </si>
  <si>
    <t>CASO 2</t>
  </si>
  <si>
    <t>Presentan:</t>
  </si>
  <si>
    <t>Nicolás González</t>
  </si>
  <si>
    <t>Juan Camilo Escobar</t>
  </si>
  <si>
    <t>Daniel Gómez</t>
  </si>
  <si>
    <t>VP</t>
  </si>
  <si>
    <t xml:space="preserve">Plazo </t>
  </si>
  <si>
    <t xml:space="preserve">Tasa de cambio </t>
  </si>
  <si>
    <t xml:space="preserve">Devaluación </t>
  </si>
  <si>
    <t>Tasa (NATA)</t>
  </si>
  <si>
    <t>i (NATA)</t>
  </si>
  <si>
    <t>i (NTA)</t>
  </si>
  <si>
    <t>i (ET)</t>
  </si>
  <si>
    <t>i (EA)</t>
  </si>
  <si>
    <t>i (EB)</t>
  </si>
  <si>
    <t>Periodo</t>
  </si>
  <si>
    <t>USD</t>
  </si>
  <si>
    <t>COP/USD</t>
  </si>
  <si>
    <t>Saldo Inicial</t>
  </si>
  <si>
    <t>Pago</t>
  </si>
  <si>
    <t>Cuota Extra</t>
  </si>
  <si>
    <t>Saldo Final</t>
  </si>
  <si>
    <t>E7m</t>
  </si>
  <si>
    <t>Primera Cuota en USD</t>
  </si>
  <si>
    <t>en COP</t>
  </si>
  <si>
    <t>Saldo despues de la 4ta cuota en USD</t>
  </si>
  <si>
    <t>TASA</t>
  </si>
  <si>
    <t>DEVALUACIÓN</t>
  </si>
  <si>
    <t>i (E7m)</t>
  </si>
  <si>
    <t>i (EM)</t>
  </si>
  <si>
    <t>Cuota Extra a los ocho meses $ 10.000 USD</t>
  </si>
  <si>
    <t>Financiación</t>
  </si>
  <si>
    <t>CASO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</si>
</sst>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0.00000%"/>
    <numFmt numFmtId="166" formatCode="_-* #,##0.00000000000000000000000_-;\-* #,##0.00000000000000000000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9" fontId="0" fillId="0" borderId="0" xfId="0" applyNumberFormat="1"/>
    <xf numFmtId="164" fontId="0" fillId="0" borderId="0" xfId="2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0" xfId="3" applyNumberFormat="1" applyFont="1"/>
    <xf numFmtId="165" fontId="0" fillId="0" borderId="0" xfId="3" applyNumberFormat="1" applyFont="1"/>
    <xf numFmtId="0" fontId="2" fillId="0" borderId="0" xfId="0" applyFont="1" applyAlignment="1">
      <alignment horizontal="center"/>
    </xf>
    <xf numFmtId="44" fontId="0" fillId="0" borderId="0" xfId="0" applyNumberFormat="1"/>
    <xf numFmtId="44" fontId="0" fillId="2" borderId="0" xfId="0" applyNumberFormat="1" applyFill="1"/>
    <xf numFmtId="0" fontId="2" fillId="0" borderId="0" xfId="0" applyFont="1"/>
    <xf numFmtId="166" fontId="0" fillId="0" borderId="0" xfId="1" applyNumberFormat="1" applyFont="1"/>
    <xf numFmtId="0" fontId="3" fillId="0" borderId="0" xfId="0" applyFont="1"/>
    <xf numFmtId="0" fontId="5" fillId="0" borderId="0" xfId="0" applyFont="1"/>
    <xf numFmtId="165" fontId="2" fillId="2" borderId="0" xfId="3" applyNumberFormat="1" applyFont="1" applyFill="1"/>
    <xf numFmtId="44" fontId="2" fillId="2" borderId="0" xfId="0" applyNumberFormat="1" applyFont="1" applyFill="1"/>
    <xf numFmtId="164" fontId="0" fillId="2" borderId="0" xfId="0" applyNumberFormat="1" applyFill="1"/>
    <xf numFmtId="44" fontId="2" fillId="0" borderId="0" xfId="2" applyFont="1"/>
    <xf numFmtId="0" fontId="0" fillId="0" borderId="0" xfId="0" applyFont="1"/>
    <xf numFmtId="8" fontId="0" fillId="0" borderId="0" xfId="0" applyNumberFormat="1"/>
    <xf numFmtId="6" fontId="0" fillId="0" borderId="0" xfId="0" applyNumberFormat="1"/>
    <xf numFmtId="8" fontId="0" fillId="2" borderId="0" xfId="0" applyNumberFormat="1" applyFill="1"/>
    <xf numFmtId="6" fontId="0" fillId="2" borderId="0" xfId="0" applyNumberForma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164" fontId="0" fillId="0" borderId="0" xfId="2" applyNumberFormat="1" applyFont="1" applyFill="1"/>
    <xf numFmtId="0" fontId="2" fillId="0" borderId="0" xfId="0" applyFont="1" applyAlignment="1">
      <alignment horizontal="right"/>
    </xf>
    <xf numFmtId="164" fontId="2" fillId="2" borderId="0" xfId="2" applyNumberFormat="1" applyFont="1" applyFill="1"/>
    <xf numFmtId="164" fontId="2" fillId="2" borderId="0" xfId="0" applyNumberFormat="1" applyFont="1" applyFill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0" xfId="0" applyAlignment="1">
      <alignment horizontal="left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CD0C-49BA-47F2-A49E-158900DBFF84}">
  <dimension ref="A2:N39"/>
  <sheetViews>
    <sheetView showGridLines="0" tabSelected="1" workbookViewId="0">
      <selection activeCell="G34" sqref="G34"/>
    </sheetView>
  </sheetViews>
  <sheetFormatPr baseColWidth="10" defaultRowHeight="15" x14ac:dyDescent="0.25"/>
  <cols>
    <col min="3" max="3" width="12.140625" bestFit="1" customWidth="1"/>
    <col min="5" max="5" width="12" bestFit="1" customWidth="1"/>
    <col min="6" max="6" width="12.85546875" customWidth="1"/>
    <col min="7" max="7" width="16.7109375" bestFit="1" customWidth="1"/>
    <col min="8" max="8" width="13.140625" bestFit="1" customWidth="1"/>
    <col min="11" max="11" width="12" bestFit="1" customWidth="1"/>
    <col min="12" max="12" width="12.7109375" bestFit="1" customWidth="1"/>
    <col min="13" max="13" width="16.7109375" bestFit="1" customWidth="1"/>
    <col min="14" max="14" width="10.5703125" customWidth="1"/>
  </cols>
  <sheetData>
    <row r="2" spans="1:14" ht="21" x14ac:dyDescent="0.35">
      <c r="A2" s="25"/>
      <c r="B2" s="13" t="s">
        <v>40</v>
      </c>
      <c r="C2" s="13" t="s">
        <v>41</v>
      </c>
    </row>
    <row r="3" spans="1:14" ht="21" x14ac:dyDescent="0.35">
      <c r="A3" s="25"/>
      <c r="B3" s="24"/>
      <c r="C3" s="13" t="s">
        <v>42</v>
      </c>
    </row>
    <row r="4" spans="1:14" ht="21" x14ac:dyDescent="0.35">
      <c r="A4" s="25"/>
      <c r="B4" s="24"/>
      <c r="C4" s="13" t="s">
        <v>43</v>
      </c>
    </row>
    <row r="5" spans="1:14" x14ac:dyDescent="0.25">
      <c r="C5" s="11"/>
    </row>
    <row r="6" spans="1:14" ht="21" x14ac:dyDescent="0.35">
      <c r="B6" s="14" t="s">
        <v>16</v>
      </c>
      <c r="G6" t="s">
        <v>7</v>
      </c>
      <c r="H6" s="5">
        <f>IRR(H9:H17)</f>
        <v>3.0000184998207446E-2</v>
      </c>
      <c r="J6" t="s">
        <v>7</v>
      </c>
      <c r="K6" s="5">
        <f>IRR(K9:K13)</f>
        <v>6.0900046391614282E-2</v>
      </c>
    </row>
    <row r="8" spans="1:14" x14ac:dyDescent="0.25">
      <c r="B8" t="s">
        <v>0</v>
      </c>
      <c r="D8">
        <v>200000</v>
      </c>
      <c r="G8" s="31" t="s">
        <v>5</v>
      </c>
      <c r="H8" s="31"/>
      <c r="J8" s="31" t="s">
        <v>6</v>
      </c>
      <c r="K8" s="31"/>
    </row>
    <row r="9" spans="1:14" x14ac:dyDescent="0.25">
      <c r="B9" t="s">
        <v>1</v>
      </c>
      <c r="D9">
        <v>3600</v>
      </c>
      <c r="G9">
        <v>0</v>
      </c>
      <c r="H9" s="2">
        <f>D8</f>
        <v>200000</v>
      </c>
      <c r="J9">
        <v>0</v>
      </c>
      <c r="K9" s="3">
        <f>H9</f>
        <v>200000</v>
      </c>
      <c r="M9" s="5"/>
      <c r="N9" s="12"/>
    </row>
    <row r="10" spans="1:14" x14ac:dyDescent="0.25">
      <c r="B10" t="s">
        <v>11</v>
      </c>
      <c r="D10" s="1">
        <v>0.2</v>
      </c>
      <c r="E10" t="s">
        <v>2</v>
      </c>
      <c r="G10">
        <v>1</v>
      </c>
      <c r="H10" s="3">
        <f>-$C$12</f>
        <v>-28491.3</v>
      </c>
      <c r="J10">
        <v>1</v>
      </c>
      <c r="K10" s="3">
        <f>-$C$13</f>
        <v>-57837.3</v>
      </c>
    </row>
    <row r="11" spans="1:14" x14ac:dyDescent="0.25">
      <c r="G11">
        <v>2</v>
      </c>
      <c r="H11" s="3">
        <f t="shared" ref="H11:H17" si="0">-$C$12</f>
        <v>-28491.3</v>
      </c>
      <c r="J11">
        <v>2</v>
      </c>
      <c r="K11" s="3">
        <f t="shared" ref="K11:K13" si="1">-$C$13</f>
        <v>-57837.3</v>
      </c>
    </row>
    <row r="12" spans="1:14" x14ac:dyDescent="0.25">
      <c r="B12" t="s">
        <v>3</v>
      </c>
      <c r="C12" s="2">
        <v>28491.3</v>
      </c>
      <c r="G12">
        <v>3</v>
      </c>
      <c r="H12" s="3">
        <f t="shared" si="0"/>
        <v>-28491.3</v>
      </c>
      <c r="J12">
        <v>3</v>
      </c>
      <c r="K12" s="3">
        <f t="shared" si="1"/>
        <v>-57837.3</v>
      </c>
    </row>
    <row r="13" spans="1:14" x14ac:dyDescent="0.25">
      <c r="B13" t="s">
        <v>4</v>
      </c>
      <c r="C13" s="2">
        <v>57837.3</v>
      </c>
      <c r="G13">
        <v>4</v>
      </c>
      <c r="H13" s="3">
        <f t="shared" si="0"/>
        <v>-28491.3</v>
      </c>
      <c r="J13">
        <v>4</v>
      </c>
      <c r="K13" s="3">
        <f t="shared" si="1"/>
        <v>-57837.3</v>
      </c>
    </row>
    <row r="14" spans="1:14" x14ac:dyDescent="0.25">
      <c r="G14">
        <v>5</v>
      </c>
      <c r="H14" s="3">
        <f t="shared" si="0"/>
        <v>-28491.3</v>
      </c>
    </row>
    <row r="15" spans="1:14" x14ac:dyDescent="0.25">
      <c r="G15">
        <v>6</v>
      </c>
      <c r="H15" s="3">
        <f t="shared" si="0"/>
        <v>-28491.3</v>
      </c>
    </row>
    <row r="16" spans="1:14" x14ac:dyDescent="0.25">
      <c r="G16">
        <v>7</v>
      </c>
      <c r="H16" s="3">
        <f t="shared" si="0"/>
        <v>-28491.3</v>
      </c>
    </row>
    <row r="17" spans="3:13" x14ac:dyDescent="0.25">
      <c r="G17">
        <v>8</v>
      </c>
      <c r="H17" s="3">
        <f t="shared" si="0"/>
        <v>-28491.3</v>
      </c>
    </row>
    <row r="19" spans="3:13" x14ac:dyDescent="0.25">
      <c r="G19" t="s">
        <v>2</v>
      </c>
      <c r="H19" s="7">
        <f>(1+H6)^(4)-1</f>
        <v>0.12550961861036281</v>
      </c>
      <c r="J19" t="s">
        <v>2</v>
      </c>
      <c r="K19" s="7">
        <f>(1+K6)^(2)-1</f>
        <v>0.1255089084337293</v>
      </c>
    </row>
    <row r="20" spans="3:13" x14ac:dyDescent="0.25">
      <c r="F20" t="s">
        <v>18</v>
      </c>
      <c r="G20" t="s">
        <v>2</v>
      </c>
      <c r="H20" s="15">
        <f>EFFECT(H6*4,4)</f>
        <v>0.12550961861036281</v>
      </c>
      <c r="I20" t="s">
        <v>18</v>
      </c>
      <c r="J20" t="s">
        <v>2</v>
      </c>
      <c r="K20" s="15">
        <f>EFFECT(K6*2,2)</f>
        <v>0.1255089084337293</v>
      </c>
    </row>
    <row r="22" spans="3:13" x14ac:dyDescent="0.25">
      <c r="D22" s="8" t="s">
        <v>8</v>
      </c>
      <c r="E22" s="8" t="s">
        <v>12</v>
      </c>
      <c r="F22" s="8" t="s">
        <v>13</v>
      </c>
      <c r="G22" s="8" t="s">
        <v>9</v>
      </c>
      <c r="J22" s="8" t="s">
        <v>8</v>
      </c>
      <c r="K22" s="8" t="s">
        <v>12</v>
      </c>
      <c r="L22" s="8" t="s">
        <v>13</v>
      </c>
      <c r="M22" s="8" t="s">
        <v>9</v>
      </c>
    </row>
    <row r="23" spans="3:13" x14ac:dyDescent="0.25">
      <c r="C23">
        <v>0</v>
      </c>
      <c r="G23" s="3">
        <f>H9</f>
        <v>200000</v>
      </c>
      <c r="I23">
        <v>0</v>
      </c>
      <c r="M23" s="3">
        <f>K9</f>
        <v>200000</v>
      </c>
    </row>
    <row r="24" spans="3:13" x14ac:dyDescent="0.25">
      <c r="C24">
        <v>1</v>
      </c>
      <c r="D24" s="3">
        <f>$C$12</f>
        <v>28491.3</v>
      </c>
      <c r="E24" s="9">
        <f>G23*$H$6</f>
        <v>6000.0369996414893</v>
      </c>
      <c r="F24" s="9">
        <f>D24-E24</f>
        <v>22491.263000358511</v>
      </c>
      <c r="G24" s="9">
        <f>G23-F24</f>
        <v>177508.73699964149</v>
      </c>
      <c r="I24">
        <v>1</v>
      </c>
      <c r="J24" s="3">
        <f>$C$13</f>
        <v>57837.3</v>
      </c>
      <c r="K24" s="9">
        <f>M23*$K$6</f>
        <v>12180.009278322856</v>
      </c>
      <c r="L24" s="9">
        <f>J24-K24</f>
        <v>45657.290721677149</v>
      </c>
      <c r="M24" s="9">
        <f>M23-L24</f>
        <v>154342.70927832284</v>
      </c>
    </row>
    <row r="25" spans="3:13" x14ac:dyDescent="0.25">
      <c r="C25">
        <v>2</v>
      </c>
      <c r="D25" s="3">
        <f t="shared" ref="D25:D31" si="2">$C$12</f>
        <v>28491.3</v>
      </c>
      <c r="E25" s="9">
        <f t="shared" ref="E25:E31" si="3">G24*$H$6</f>
        <v>5325.2949487873957</v>
      </c>
      <c r="F25" s="9">
        <f t="shared" ref="F25:F31" si="4">D25-E25</f>
        <v>23166.005051212604</v>
      </c>
      <c r="G25" s="9">
        <f t="shared" ref="G25:G31" si="5">G24-F25</f>
        <v>154342.7319484289</v>
      </c>
      <c r="I25">
        <v>2</v>
      </c>
      <c r="J25" s="3">
        <f t="shared" ref="J25:J27" si="6">$C$13</f>
        <v>57837.3</v>
      </c>
      <c r="K25" s="9">
        <f t="shared" ref="K25:K27" si="7">M24*$K$6</f>
        <v>9399.4781552572967</v>
      </c>
      <c r="L25" s="9">
        <f t="shared" ref="L25:L27" si="8">J25-K25</f>
        <v>48437.821844742706</v>
      </c>
      <c r="M25" s="10">
        <f t="shared" ref="M25:M27" si="9">M24-L25</f>
        <v>105904.88743358014</v>
      </c>
    </row>
    <row r="26" spans="3:13" x14ac:dyDescent="0.25">
      <c r="C26">
        <v>3</v>
      </c>
      <c r="D26" s="3">
        <f t="shared" si="2"/>
        <v>28491.3</v>
      </c>
      <c r="E26" s="9">
        <f t="shared" si="3"/>
        <v>4630.3105115816097</v>
      </c>
      <c r="F26" s="9">
        <f t="shared" si="4"/>
        <v>23860.989488418389</v>
      </c>
      <c r="G26" s="9">
        <f t="shared" si="5"/>
        <v>130481.74246001052</v>
      </c>
      <c r="I26">
        <v>3</v>
      </c>
      <c r="J26" s="3">
        <f t="shared" si="6"/>
        <v>57837.3</v>
      </c>
      <c r="K26" s="9">
        <f t="shared" si="7"/>
        <v>6449.612557803719</v>
      </c>
      <c r="L26" s="9">
        <f t="shared" si="8"/>
        <v>51387.687442196286</v>
      </c>
      <c r="M26" s="9">
        <f t="shared" si="9"/>
        <v>54517.199991383852</v>
      </c>
    </row>
    <row r="27" spans="3:13" x14ac:dyDescent="0.25">
      <c r="C27">
        <v>4</v>
      </c>
      <c r="D27" s="3">
        <f t="shared" si="2"/>
        <v>28491.3</v>
      </c>
      <c r="E27" s="9">
        <f t="shared" si="3"/>
        <v>3914.4764126887749</v>
      </c>
      <c r="F27" s="9">
        <f t="shared" si="4"/>
        <v>24576.823587311224</v>
      </c>
      <c r="G27" s="10">
        <f t="shared" si="5"/>
        <v>105904.91887269929</v>
      </c>
      <c r="I27">
        <v>4</v>
      </c>
      <c r="J27" s="3">
        <f t="shared" si="6"/>
        <v>57837.3</v>
      </c>
      <c r="K27" s="9">
        <f t="shared" si="7"/>
        <v>3320.1000086161903</v>
      </c>
      <c r="L27" s="9">
        <f t="shared" si="8"/>
        <v>54517.199991383815</v>
      </c>
      <c r="M27" s="9">
        <f t="shared" si="9"/>
        <v>0</v>
      </c>
    </row>
    <row r="28" spans="3:13" x14ac:dyDescent="0.25">
      <c r="C28">
        <v>5</v>
      </c>
      <c r="D28" s="3">
        <f t="shared" si="2"/>
        <v>28491.3</v>
      </c>
      <c r="E28" s="9">
        <f t="shared" si="3"/>
        <v>3177.1671584011297</v>
      </c>
      <c r="F28" s="9">
        <f t="shared" si="4"/>
        <v>25314.132841598868</v>
      </c>
      <c r="G28" s="9">
        <f t="shared" si="5"/>
        <v>80590.786031100419</v>
      </c>
      <c r="J28" t="s">
        <v>17</v>
      </c>
      <c r="K28" s="10">
        <f>SUM(K24:K27)</f>
        <v>31349.200000000059</v>
      </c>
      <c r="L28" s="9"/>
      <c r="M28" s="9"/>
    </row>
    <row r="29" spans="3:13" x14ac:dyDescent="0.25">
      <c r="C29">
        <v>6</v>
      </c>
      <c r="D29" s="3">
        <f t="shared" si="2"/>
        <v>28491.3</v>
      </c>
      <c r="E29" s="9">
        <f t="shared" si="3"/>
        <v>2417.7384900839652</v>
      </c>
      <c r="F29" s="9">
        <f t="shared" si="4"/>
        <v>26073.561509916035</v>
      </c>
      <c r="G29" s="9">
        <f t="shared" si="5"/>
        <v>54517.224521184384</v>
      </c>
      <c r="J29" s="3"/>
      <c r="K29" s="9"/>
      <c r="L29" s="9"/>
      <c r="M29" s="9"/>
    </row>
    <row r="30" spans="3:13" x14ac:dyDescent="0.25">
      <c r="C30">
        <v>7</v>
      </c>
      <c r="D30" s="3">
        <f t="shared" si="2"/>
        <v>28491.3</v>
      </c>
      <c r="E30" s="9">
        <f t="shared" si="3"/>
        <v>1635.5268212243429</v>
      </c>
      <c r="F30" s="9">
        <f t="shared" si="4"/>
        <v>26855.773178775657</v>
      </c>
      <c r="G30" s="9">
        <f t="shared" si="5"/>
        <v>27661.451342408727</v>
      </c>
      <c r="J30" s="3"/>
      <c r="K30" s="9"/>
      <c r="L30" s="9"/>
      <c r="M30" s="9"/>
    </row>
    <row r="31" spans="3:13" x14ac:dyDescent="0.25">
      <c r="C31">
        <v>8</v>
      </c>
      <c r="D31" s="3">
        <f t="shared" si="2"/>
        <v>28491.3</v>
      </c>
      <c r="E31" s="9">
        <f t="shared" si="3"/>
        <v>829.84865759117554</v>
      </c>
      <c r="F31" s="9">
        <f t="shared" si="4"/>
        <v>27661.451342408825</v>
      </c>
      <c r="G31" s="9">
        <f t="shared" si="5"/>
        <v>-9.822542779147625E-11</v>
      </c>
      <c r="J31" s="3"/>
      <c r="K31" s="9"/>
      <c r="L31" s="9"/>
      <c r="M31" s="9"/>
    </row>
    <row r="32" spans="3:13" x14ac:dyDescent="0.25">
      <c r="D32" t="s">
        <v>17</v>
      </c>
      <c r="E32" s="17">
        <f>SUM(E24:E31)</f>
        <v>27930.399999999881</v>
      </c>
      <c r="H32" s="9"/>
    </row>
    <row r="34" spans="3:13" x14ac:dyDescent="0.25">
      <c r="C34" t="s">
        <v>19</v>
      </c>
      <c r="D34" t="s">
        <v>14</v>
      </c>
      <c r="G34" s="16">
        <f>G27*($D$9*(1+$D$10))</f>
        <v>457509249.53006095</v>
      </c>
      <c r="I34" t="s">
        <v>19</v>
      </c>
      <c r="J34" t="s">
        <v>14</v>
      </c>
      <c r="M34" s="16">
        <f>M25*($D$9*(1+$D$10))</f>
        <v>457509113.71306622</v>
      </c>
    </row>
    <row r="37" spans="3:13" x14ac:dyDescent="0.25">
      <c r="D37" t="s">
        <v>10</v>
      </c>
      <c r="H37" s="9">
        <f>K28-E32</f>
        <v>3418.8000000001775</v>
      </c>
    </row>
    <row r="39" spans="3:13" x14ac:dyDescent="0.25">
      <c r="C39" t="s">
        <v>20</v>
      </c>
      <c r="D39" s="11" t="s">
        <v>15</v>
      </c>
    </row>
  </sheetData>
  <mergeCells count="2">
    <mergeCell ref="G8:H8"/>
    <mergeCell ref="J8:K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8E15-7E81-4E31-AE1F-244B89FE828D}">
  <dimension ref="D3:V204"/>
  <sheetViews>
    <sheetView showGridLines="0" topLeftCell="C1" workbookViewId="0">
      <selection activeCell="D3" sqref="D3"/>
    </sheetView>
  </sheetViews>
  <sheetFormatPr baseColWidth="10" defaultRowHeight="15" x14ac:dyDescent="0.25"/>
  <cols>
    <col min="7" max="7" width="15.5703125" bestFit="1" customWidth="1"/>
    <col min="8" max="8" width="16.85546875" bestFit="1" customWidth="1"/>
    <col min="9" max="9" width="15.140625" bestFit="1" customWidth="1"/>
    <col min="11" max="11" width="22.7109375" customWidth="1"/>
    <col min="12" max="12" width="15.140625" bestFit="1" customWidth="1"/>
    <col min="13" max="13" width="16.85546875" bestFit="1" customWidth="1"/>
    <col min="14" max="22" width="15.140625" bestFit="1" customWidth="1"/>
  </cols>
  <sheetData>
    <row r="3" spans="4:22" ht="21" x14ac:dyDescent="0.35">
      <c r="D3" s="14" t="s">
        <v>39</v>
      </c>
    </row>
    <row r="5" spans="4:22" x14ac:dyDescent="0.25">
      <c r="E5" s="11" t="s">
        <v>21</v>
      </c>
      <c r="G5" s="18">
        <v>31120000</v>
      </c>
      <c r="H5" s="8" t="s">
        <v>22</v>
      </c>
      <c r="J5" s="4"/>
    </row>
    <row r="6" spans="4:22" x14ac:dyDescent="0.25">
      <c r="E6" s="19" t="s">
        <v>23</v>
      </c>
      <c r="G6" s="5">
        <v>0.04</v>
      </c>
      <c r="H6" t="s">
        <v>34</v>
      </c>
    </row>
    <row r="8" spans="4:22" x14ac:dyDescent="0.25">
      <c r="F8" t="s">
        <v>24</v>
      </c>
      <c r="G8">
        <v>2</v>
      </c>
      <c r="H8" t="s">
        <v>25</v>
      </c>
    </row>
    <row r="9" spans="4:22" x14ac:dyDescent="0.25">
      <c r="F9" t="s">
        <v>26</v>
      </c>
      <c r="G9">
        <v>18</v>
      </c>
      <c r="H9" t="s">
        <v>25</v>
      </c>
    </row>
    <row r="10" spans="4:22" x14ac:dyDescent="0.25">
      <c r="K10">
        <v>0</v>
      </c>
      <c r="L10">
        <v>1</v>
      </c>
      <c r="M10">
        <v>2</v>
      </c>
      <c r="N10">
        <v>3</v>
      </c>
      <c r="O10">
        <v>4</v>
      </c>
      <c r="P10">
        <v>5</v>
      </c>
      <c r="Q10">
        <v>6</v>
      </c>
      <c r="R10">
        <v>7</v>
      </c>
      <c r="S10">
        <v>8</v>
      </c>
      <c r="T10">
        <v>9</v>
      </c>
      <c r="U10">
        <v>10</v>
      </c>
      <c r="V10">
        <v>11</v>
      </c>
    </row>
    <row r="11" spans="4:22" x14ac:dyDescent="0.25">
      <c r="D11">
        <f>2022+16</f>
        <v>2038</v>
      </c>
      <c r="E11" s="11" t="s">
        <v>27</v>
      </c>
      <c r="H11" s="21">
        <f>FV(G6,(G9-G8)*2,,-G5)</f>
        <v>109170788.201841</v>
      </c>
      <c r="K11" s="21">
        <f>H11</f>
        <v>109170788.201841</v>
      </c>
      <c r="L11" s="21">
        <f>K11*(1+$G$6)</f>
        <v>113537619.72991464</v>
      </c>
      <c r="M11" s="21">
        <f t="shared" ref="M11:V11" si="0">L11*(1+$G$6)</f>
        <v>118079124.51911123</v>
      </c>
      <c r="N11" s="21">
        <f t="shared" si="0"/>
        <v>122802289.49987568</v>
      </c>
      <c r="O11" s="21">
        <f t="shared" si="0"/>
        <v>127714381.07987072</v>
      </c>
      <c r="P11" s="21">
        <f t="shared" si="0"/>
        <v>132822956.32306555</v>
      </c>
      <c r="Q11" s="21">
        <f t="shared" si="0"/>
        <v>138135874.57598817</v>
      </c>
      <c r="R11" s="21">
        <f t="shared" si="0"/>
        <v>143661309.5590277</v>
      </c>
      <c r="S11" s="21">
        <f t="shared" si="0"/>
        <v>149407761.94138882</v>
      </c>
      <c r="T11" s="21">
        <f t="shared" si="0"/>
        <v>155384072.41904438</v>
      </c>
      <c r="U11" s="21">
        <f t="shared" si="0"/>
        <v>161599435.31580615</v>
      </c>
      <c r="V11" s="21">
        <f t="shared" si="0"/>
        <v>168063412.72843841</v>
      </c>
    </row>
    <row r="12" spans="4:22" x14ac:dyDescent="0.25">
      <c r="D12">
        <f>2022+16</f>
        <v>2038</v>
      </c>
      <c r="E12" s="11" t="s">
        <v>28</v>
      </c>
      <c r="H12" s="23">
        <f>SUM(K12:V12)</f>
        <v>1310049458.422092</v>
      </c>
      <c r="I12" s="20"/>
      <c r="K12" s="20">
        <f>PV($G$6,K10,,-K11)</f>
        <v>109170788.201841</v>
      </c>
      <c r="L12" s="20">
        <f t="shared" ref="L12:V12" si="1">PV($G$6,L10,,-L11)</f>
        <v>109170788.201841</v>
      </c>
      <c r="M12" s="20">
        <f t="shared" si="1"/>
        <v>109170788.201841</v>
      </c>
      <c r="N12" s="20">
        <f t="shared" si="1"/>
        <v>109170788.201841</v>
      </c>
      <c r="O12" s="20">
        <f t="shared" si="1"/>
        <v>109170788.201841</v>
      </c>
      <c r="P12" s="20">
        <f t="shared" si="1"/>
        <v>109170788.20184098</v>
      </c>
      <c r="Q12" s="20">
        <f t="shared" si="1"/>
        <v>109170788.20184098</v>
      </c>
      <c r="R12" s="20">
        <f t="shared" si="1"/>
        <v>109170788.201841</v>
      </c>
      <c r="S12" s="20">
        <f t="shared" si="1"/>
        <v>109170788.20184098</v>
      </c>
      <c r="T12" s="20">
        <f t="shared" si="1"/>
        <v>109170788.20184098</v>
      </c>
      <c r="U12" s="20">
        <f t="shared" si="1"/>
        <v>109170788.20184098</v>
      </c>
      <c r="V12" s="20">
        <f t="shared" si="1"/>
        <v>109170788.201841</v>
      </c>
    </row>
    <row r="14" spans="4:22" ht="15.75" thickBot="1" x14ac:dyDescent="0.3">
      <c r="D14">
        <v>2023</v>
      </c>
      <c r="E14" s="11" t="s">
        <v>29</v>
      </c>
      <c r="F14">
        <f>D12-D14</f>
        <v>15</v>
      </c>
    </row>
    <row r="15" spans="4:22" ht="19.5" thickBot="1" x14ac:dyDescent="0.35">
      <c r="O15" s="41" t="s">
        <v>37</v>
      </c>
      <c r="P15" s="42"/>
      <c r="Q15" s="42"/>
      <c r="R15" s="42"/>
      <c r="S15" s="42"/>
      <c r="T15" s="43"/>
    </row>
    <row r="16" spans="4:22" ht="15.75" thickBot="1" x14ac:dyDescent="0.3"/>
    <row r="17" spans="5:20" ht="15" customHeight="1" x14ac:dyDescent="0.25">
      <c r="E17" s="11" t="s">
        <v>30</v>
      </c>
      <c r="G17" s="1">
        <v>0.09</v>
      </c>
      <c r="H17" t="s">
        <v>2</v>
      </c>
      <c r="I17" s="11" t="s">
        <v>35</v>
      </c>
      <c r="J17" s="6">
        <f>EFFECT(G6*2,2)</f>
        <v>8.1600000000000117E-2</v>
      </c>
      <c r="K17" t="s">
        <v>2</v>
      </c>
      <c r="O17" s="32" t="s">
        <v>38</v>
      </c>
      <c r="P17" s="33"/>
      <c r="Q17" s="33"/>
      <c r="R17" s="33"/>
      <c r="S17" s="33"/>
      <c r="T17" s="34"/>
    </row>
    <row r="18" spans="5:20" x14ac:dyDescent="0.25">
      <c r="G18" s="6">
        <f>NOMINAL(G17,12)/12</f>
        <v>7.2073233161367156E-3</v>
      </c>
      <c r="H18" t="s">
        <v>31</v>
      </c>
      <c r="O18" s="35"/>
      <c r="P18" s="36"/>
      <c r="Q18" s="36"/>
      <c r="R18" s="36"/>
      <c r="S18" s="36"/>
      <c r="T18" s="37"/>
    </row>
    <row r="19" spans="5:20" x14ac:dyDescent="0.25">
      <c r="O19" s="35"/>
      <c r="P19" s="36"/>
      <c r="Q19" s="36"/>
      <c r="R19" s="36"/>
      <c r="S19" s="36"/>
      <c r="T19" s="37"/>
    </row>
    <row r="20" spans="5:20" x14ac:dyDescent="0.25">
      <c r="E20" s="11" t="s">
        <v>32</v>
      </c>
      <c r="G20" s="23">
        <f>PMT(G18,F14*12,,-H12)</f>
        <v>3573136.3030861123</v>
      </c>
      <c r="O20" s="35"/>
      <c r="P20" s="36"/>
      <c r="Q20" s="36"/>
      <c r="R20" s="36"/>
      <c r="S20" s="36"/>
      <c r="T20" s="37"/>
    </row>
    <row r="21" spans="5:20" x14ac:dyDescent="0.25">
      <c r="O21" s="35"/>
      <c r="P21" s="36"/>
      <c r="Q21" s="36"/>
      <c r="R21" s="36"/>
      <c r="S21" s="36"/>
      <c r="T21" s="37"/>
    </row>
    <row r="22" spans="5:20" x14ac:dyDescent="0.25">
      <c r="E22" s="8" t="s">
        <v>33</v>
      </c>
      <c r="F22" s="8" t="s">
        <v>8</v>
      </c>
      <c r="G22" s="8" t="s">
        <v>12</v>
      </c>
      <c r="H22" s="8" t="s">
        <v>9</v>
      </c>
      <c r="J22" s="8" t="s">
        <v>33</v>
      </c>
      <c r="K22" s="8" t="s">
        <v>36</v>
      </c>
      <c r="L22" s="8" t="s">
        <v>12</v>
      </c>
      <c r="M22" s="8" t="s">
        <v>9</v>
      </c>
      <c r="O22" s="35"/>
      <c r="P22" s="36"/>
      <c r="Q22" s="36"/>
      <c r="R22" s="36"/>
      <c r="S22" s="36"/>
      <c r="T22" s="37"/>
    </row>
    <row r="23" spans="5:20" x14ac:dyDescent="0.25">
      <c r="E23" cm="1">
        <f t="array" ref="E23:E203">_xlfn.SEQUENCE(15*12+1,,0)</f>
        <v>0</v>
      </c>
      <c r="H23" s="21">
        <v>0</v>
      </c>
      <c r="J23">
        <v>0</v>
      </c>
      <c r="K23" s="2">
        <v>109170788.201841</v>
      </c>
      <c r="L23">
        <v>0</v>
      </c>
      <c r="M23" s="21">
        <f>H12-K23+L23</f>
        <v>1200878670.2202511</v>
      </c>
      <c r="O23" s="35"/>
      <c r="P23" s="36"/>
      <c r="Q23" s="36"/>
      <c r="R23" s="36"/>
      <c r="S23" s="36"/>
      <c r="T23" s="37"/>
    </row>
    <row r="24" spans="5:20" x14ac:dyDescent="0.25">
      <c r="E24">
        <v>1</v>
      </c>
      <c r="F24" s="21">
        <f>$G$20</f>
        <v>3573136.3030861123</v>
      </c>
      <c r="G24" s="20">
        <f>H23*$G$18</f>
        <v>0</v>
      </c>
      <c r="H24" s="20">
        <f>H23+F24+G24</f>
        <v>3573136.3030861123</v>
      </c>
      <c r="J24">
        <v>1</v>
      </c>
      <c r="K24" s="2">
        <v>113537619.72991464</v>
      </c>
      <c r="L24" s="20">
        <f>M23*$G$6</f>
        <v>48035146.808810048</v>
      </c>
      <c r="M24" s="21">
        <f>M23-K24+L24</f>
        <v>1135376197.2991464</v>
      </c>
      <c r="O24" s="35"/>
      <c r="P24" s="36"/>
      <c r="Q24" s="36"/>
      <c r="R24" s="36"/>
      <c r="S24" s="36"/>
      <c r="T24" s="37"/>
    </row>
    <row r="25" spans="5:20" x14ac:dyDescent="0.25">
      <c r="E25">
        <v>2</v>
      </c>
      <c r="F25" s="21">
        <f t="shared" ref="F25:F88" si="2">$G$20</f>
        <v>3573136.3030861123</v>
      </c>
      <c r="G25" s="20">
        <f t="shared" ref="G25:G88" si="3">H24*$G$18</f>
        <v>25752.748588967082</v>
      </c>
      <c r="H25" s="20">
        <f t="shared" ref="H25:H88" si="4">H24+F25+G25</f>
        <v>7172025.3547611916</v>
      </c>
      <c r="J25">
        <v>2</v>
      </c>
      <c r="K25" s="2">
        <v>118079124.51911123</v>
      </c>
      <c r="L25" s="20">
        <f t="shared" ref="L25:L34" si="5">M24*$G$6</f>
        <v>45415047.891965859</v>
      </c>
      <c r="M25" s="21">
        <f t="shared" ref="M25:M34" si="6">M24-K25+L25</f>
        <v>1062712120.672001</v>
      </c>
      <c r="O25" s="35"/>
      <c r="P25" s="36"/>
      <c r="Q25" s="36"/>
      <c r="R25" s="36"/>
      <c r="S25" s="36"/>
      <c r="T25" s="37"/>
    </row>
    <row r="26" spans="5:20" x14ac:dyDescent="0.25">
      <c r="E26">
        <v>3</v>
      </c>
      <c r="F26" s="21">
        <f t="shared" si="2"/>
        <v>3573136.3030861123</v>
      </c>
      <c r="G26" s="20">
        <f t="shared" si="3"/>
        <v>51691.105563294033</v>
      </c>
      <c r="H26" s="20">
        <f t="shared" si="4"/>
        <v>10796852.763410598</v>
      </c>
      <c r="J26">
        <v>3</v>
      </c>
      <c r="K26" s="2">
        <v>122802289.49987568</v>
      </c>
      <c r="L26" s="20">
        <f t="shared" si="5"/>
        <v>42508484.826880038</v>
      </c>
      <c r="M26" s="21">
        <f t="shared" si="6"/>
        <v>982418315.99900532</v>
      </c>
      <c r="O26" s="35"/>
      <c r="P26" s="36"/>
      <c r="Q26" s="36"/>
      <c r="R26" s="36"/>
      <c r="S26" s="36"/>
      <c r="T26" s="37"/>
    </row>
    <row r="27" spans="5:20" x14ac:dyDescent="0.25">
      <c r="E27">
        <v>4</v>
      </c>
      <c r="F27" s="21">
        <f t="shared" si="2"/>
        <v>3573136.3030861123</v>
      </c>
      <c r="G27" s="20">
        <f t="shared" si="3"/>
        <v>77816.408662624337</v>
      </c>
      <c r="H27" s="20">
        <f t="shared" si="4"/>
        <v>14447805.475159336</v>
      </c>
      <c r="J27">
        <v>4</v>
      </c>
      <c r="K27" s="2">
        <v>127714381.07987072</v>
      </c>
      <c r="L27" s="20">
        <f t="shared" si="5"/>
        <v>39296732.639960214</v>
      </c>
      <c r="M27" s="21">
        <f t="shared" si="6"/>
        <v>894000667.55909479</v>
      </c>
      <c r="O27" s="35"/>
      <c r="P27" s="36"/>
      <c r="Q27" s="36"/>
      <c r="R27" s="36"/>
      <c r="S27" s="36"/>
      <c r="T27" s="37"/>
    </row>
    <row r="28" spans="5:20" x14ac:dyDescent="0.25">
      <c r="E28">
        <v>5</v>
      </c>
      <c r="F28" s="21">
        <f t="shared" si="2"/>
        <v>3573136.3030861123</v>
      </c>
      <c r="G28" s="20">
        <f t="shared" si="3"/>
        <v>104130.00526812358</v>
      </c>
      <c r="H28" s="20">
        <f t="shared" si="4"/>
        <v>18125071.783513572</v>
      </c>
      <c r="J28">
        <v>5</v>
      </c>
      <c r="K28" s="2">
        <v>132822956.32306555</v>
      </c>
      <c r="L28" s="20">
        <f t="shared" si="5"/>
        <v>35760026.702363789</v>
      </c>
      <c r="M28" s="21">
        <f t="shared" si="6"/>
        <v>796937737.93839312</v>
      </c>
      <c r="O28" s="35"/>
      <c r="P28" s="36"/>
      <c r="Q28" s="36"/>
      <c r="R28" s="36"/>
      <c r="S28" s="36"/>
      <c r="T28" s="37"/>
    </row>
    <row r="29" spans="5:20" ht="15.75" thickBot="1" x14ac:dyDescent="0.3">
      <c r="E29">
        <v>6</v>
      </c>
      <c r="F29" s="21">
        <f t="shared" si="2"/>
        <v>3573136.3030861123</v>
      </c>
      <c r="G29" s="20">
        <f t="shared" si="3"/>
        <v>130633.25247196906</v>
      </c>
      <c r="H29" s="20">
        <f t="shared" si="4"/>
        <v>21828841.339071654</v>
      </c>
      <c r="J29">
        <v>6</v>
      </c>
      <c r="K29" s="2">
        <v>138135874.57598817</v>
      </c>
      <c r="L29" s="20">
        <f t="shared" si="5"/>
        <v>31877509.517535724</v>
      </c>
      <c r="M29" s="21">
        <f t="shared" si="6"/>
        <v>690679372.87994063</v>
      </c>
      <c r="O29" s="38"/>
      <c r="P29" s="39"/>
      <c r="Q29" s="39"/>
      <c r="R29" s="39"/>
      <c r="S29" s="39"/>
      <c r="T29" s="40"/>
    </row>
    <row r="30" spans="5:20" x14ac:dyDescent="0.25">
      <c r="E30">
        <v>7</v>
      </c>
      <c r="F30" s="21">
        <f t="shared" si="2"/>
        <v>3573136.3030861123</v>
      </c>
      <c r="G30" s="20">
        <f t="shared" si="3"/>
        <v>157327.51714734014</v>
      </c>
      <c r="H30" s="20">
        <f t="shared" si="4"/>
        <v>25559305.159305107</v>
      </c>
      <c r="J30">
        <v>7</v>
      </c>
      <c r="K30" s="2">
        <v>143661309.5590277</v>
      </c>
      <c r="L30" s="20">
        <f t="shared" si="5"/>
        <v>27627174.915197626</v>
      </c>
      <c r="M30" s="21">
        <f t="shared" si="6"/>
        <v>574645238.23611057</v>
      </c>
      <c r="Q30" s="21"/>
    </row>
    <row r="31" spans="5:20" x14ac:dyDescent="0.25">
      <c r="E31">
        <v>8</v>
      </c>
      <c r="F31" s="21">
        <f t="shared" si="2"/>
        <v>3573136.3030861123</v>
      </c>
      <c r="G31" s="20">
        <f t="shared" si="3"/>
        <v>184214.17601891316</v>
      </c>
      <c r="H31" s="20">
        <f t="shared" si="4"/>
        <v>29316655.638410132</v>
      </c>
      <c r="J31">
        <v>8</v>
      </c>
      <c r="K31" s="2">
        <v>149407761.94138882</v>
      </c>
      <c r="L31" s="20">
        <f t="shared" si="5"/>
        <v>22985809.529444423</v>
      </c>
      <c r="M31" s="21">
        <f t="shared" si="6"/>
        <v>448223285.82416612</v>
      </c>
      <c r="Q31" s="21"/>
    </row>
    <row r="32" spans="5:20" x14ac:dyDescent="0.25">
      <c r="E32">
        <v>9</v>
      </c>
      <c r="F32" s="21">
        <f t="shared" si="2"/>
        <v>3573136.3030861123</v>
      </c>
      <c r="G32" s="20">
        <f t="shared" si="3"/>
        <v>211294.61573386425</v>
      </c>
      <c r="H32" s="20">
        <f t="shared" si="4"/>
        <v>33101086.557230111</v>
      </c>
      <c r="J32">
        <v>9</v>
      </c>
      <c r="K32" s="2">
        <v>155384072.41904438</v>
      </c>
      <c r="L32" s="20">
        <f t="shared" si="5"/>
        <v>17928931.432966646</v>
      </c>
      <c r="M32" s="21">
        <f t="shared" si="6"/>
        <v>310768144.83808839</v>
      </c>
      <c r="Q32" s="21"/>
    </row>
    <row r="33" spans="5:17" x14ac:dyDescent="0.25">
      <c r="E33">
        <v>10</v>
      </c>
      <c r="F33" s="21">
        <f t="shared" si="2"/>
        <v>3573136.3030861123</v>
      </c>
      <c r="G33" s="20">
        <f t="shared" si="3"/>
        <v>238570.23293338419</v>
      </c>
      <c r="H33" s="20">
        <f t="shared" si="4"/>
        <v>36912793.093249612</v>
      </c>
      <c r="J33">
        <v>10</v>
      </c>
      <c r="K33" s="2">
        <v>161599435.31580615</v>
      </c>
      <c r="L33" s="20">
        <f t="shared" si="5"/>
        <v>12430725.793523535</v>
      </c>
      <c r="M33" s="21">
        <f t="shared" si="6"/>
        <v>161599435.31580579</v>
      </c>
      <c r="Q33" s="21"/>
    </row>
    <row r="34" spans="5:17" x14ac:dyDescent="0.25">
      <c r="E34">
        <v>11</v>
      </c>
      <c r="F34" s="21">
        <f t="shared" si="2"/>
        <v>3573136.3030861123</v>
      </c>
      <c r="G34" s="20">
        <f t="shared" si="3"/>
        <v>266042.43432470824</v>
      </c>
      <c r="H34" s="20">
        <f t="shared" si="4"/>
        <v>40751971.830660433</v>
      </c>
      <c r="J34">
        <v>11</v>
      </c>
      <c r="K34" s="2">
        <v>168063412.72843841</v>
      </c>
      <c r="L34" s="20">
        <f t="shared" si="5"/>
        <v>6463977.4126322316</v>
      </c>
      <c r="M34" s="23">
        <f t="shared" si="6"/>
        <v>-3.8277357816696167E-7</v>
      </c>
    </row>
    <row r="35" spans="5:17" x14ac:dyDescent="0.25">
      <c r="E35">
        <v>12</v>
      </c>
      <c r="F35" s="21">
        <f t="shared" si="2"/>
        <v>3573136.3030861123</v>
      </c>
      <c r="G35" s="20">
        <f t="shared" si="3"/>
        <v>293712.63675366557</v>
      </c>
      <c r="H35" s="20">
        <f t="shared" si="4"/>
        <v>44618820.770500205</v>
      </c>
    </row>
    <row r="36" spans="5:17" x14ac:dyDescent="0.25">
      <c r="E36">
        <v>13</v>
      </c>
      <c r="F36" s="21">
        <f t="shared" si="2"/>
        <v>3573136.3030861123</v>
      </c>
      <c r="G36" s="20">
        <f t="shared" si="3"/>
        <v>321582.26727775129</v>
      </c>
      <c r="H36" s="20">
        <f t="shared" si="4"/>
        <v>48513539.34086407</v>
      </c>
    </row>
    <row r="37" spans="5:17" x14ac:dyDescent="0.25">
      <c r="E37">
        <v>14</v>
      </c>
      <c r="F37" s="21">
        <f t="shared" si="2"/>
        <v>3573136.3030861123</v>
      </c>
      <c r="G37" s="20">
        <f t="shared" si="3"/>
        <v>349652.76323972543</v>
      </c>
      <c r="H37" s="20">
        <f t="shared" si="4"/>
        <v>52436328.407189906</v>
      </c>
    </row>
    <row r="38" spans="5:17" x14ac:dyDescent="0.25">
      <c r="E38">
        <v>15</v>
      </c>
      <c r="F38" s="21">
        <f t="shared" si="2"/>
        <v>3573136.3030861123</v>
      </c>
      <c r="G38" s="20">
        <f t="shared" si="3"/>
        <v>377925.57234174182</v>
      </c>
      <c r="H38" s="20">
        <f t="shared" si="4"/>
        <v>56387390.282617755</v>
      </c>
    </row>
    <row r="39" spans="5:17" x14ac:dyDescent="0.25">
      <c r="E39">
        <v>16</v>
      </c>
      <c r="F39" s="21">
        <f t="shared" si="2"/>
        <v>3573136.3030861123</v>
      </c>
      <c r="G39" s="20">
        <f t="shared" si="3"/>
        <v>406402.15272001183</v>
      </c>
      <c r="H39" s="20">
        <f t="shared" si="4"/>
        <v>60366928.738423876</v>
      </c>
    </row>
    <row r="40" spans="5:17" x14ac:dyDescent="0.25">
      <c r="E40">
        <v>17</v>
      </c>
      <c r="F40" s="21">
        <f t="shared" si="2"/>
        <v>3573136.3030861123</v>
      </c>
      <c r="G40" s="20">
        <f t="shared" si="3"/>
        <v>435083.97302000597</v>
      </c>
      <c r="H40" s="20">
        <f t="shared" si="4"/>
        <v>64375149.014529988</v>
      </c>
    </row>
    <row r="41" spans="5:17" x14ac:dyDescent="0.25">
      <c r="E41">
        <v>18</v>
      </c>
      <c r="F41" s="21">
        <f t="shared" si="2"/>
        <v>3573136.3030861123</v>
      </c>
      <c r="G41" s="20">
        <f t="shared" si="3"/>
        <v>463972.51247219747</v>
      </c>
      <c r="H41" s="20">
        <f t="shared" si="4"/>
        <v>68412257.830088302</v>
      </c>
    </row>
    <row r="42" spans="5:17" x14ac:dyDescent="0.25">
      <c r="E42">
        <v>19</v>
      </c>
      <c r="F42" s="21">
        <f t="shared" si="2"/>
        <v>3573136.3030861123</v>
      </c>
      <c r="G42" s="20">
        <f t="shared" si="3"/>
        <v>493069.26096835203</v>
      </c>
      <c r="H42" s="20">
        <f t="shared" si="4"/>
        <v>72478463.394142777</v>
      </c>
    </row>
    <row r="43" spans="5:17" x14ac:dyDescent="0.25">
      <c r="E43">
        <v>20</v>
      </c>
      <c r="F43" s="21">
        <f t="shared" si="2"/>
        <v>3573136.3030861123</v>
      </c>
      <c r="G43" s="20">
        <f t="shared" si="3"/>
        <v>522375.71913836669</v>
      </c>
      <c r="H43" s="20">
        <f t="shared" si="4"/>
        <v>76573975.416367263</v>
      </c>
    </row>
    <row r="44" spans="5:17" x14ac:dyDescent="0.25">
      <c r="E44">
        <v>21</v>
      </c>
      <c r="F44" s="21">
        <f t="shared" si="2"/>
        <v>3573136.3030861123</v>
      </c>
      <c r="G44" s="20">
        <f t="shared" si="3"/>
        <v>551893.39842766349</v>
      </c>
      <c r="H44" s="20">
        <f t="shared" si="4"/>
        <v>80699005.117881045</v>
      </c>
    </row>
    <row r="45" spans="5:17" x14ac:dyDescent="0.25">
      <c r="E45">
        <v>22</v>
      </c>
      <c r="F45" s="21">
        <f t="shared" si="2"/>
        <v>3573136.3030861123</v>
      </c>
      <c r="G45" s="20">
        <f t="shared" si="3"/>
        <v>581623.82117514021</v>
      </c>
      <c r="H45" s="20">
        <f t="shared" si="4"/>
        <v>84853765.242142305</v>
      </c>
    </row>
    <row r="46" spans="5:17" x14ac:dyDescent="0.25">
      <c r="E46">
        <v>23</v>
      </c>
      <c r="F46" s="21">
        <f t="shared" si="2"/>
        <v>3573136.3030861123</v>
      </c>
      <c r="G46" s="20">
        <f t="shared" si="3"/>
        <v>611568.5206916834</v>
      </c>
      <c r="H46" s="20">
        <f t="shared" si="4"/>
        <v>89038470.0659201</v>
      </c>
    </row>
    <row r="47" spans="5:17" x14ac:dyDescent="0.25">
      <c r="E47">
        <v>24</v>
      </c>
      <c r="F47" s="21">
        <f t="shared" si="2"/>
        <v>3573136.3030861123</v>
      </c>
      <c r="G47" s="20">
        <f t="shared" si="3"/>
        <v>641729.04133924691</v>
      </c>
      <c r="H47" s="20">
        <f t="shared" si="4"/>
        <v>93253335.410345465</v>
      </c>
    </row>
    <row r="48" spans="5:17" x14ac:dyDescent="0.25">
      <c r="E48">
        <v>25</v>
      </c>
      <c r="F48" s="21">
        <f t="shared" si="2"/>
        <v>3573136.3030861123</v>
      </c>
      <c r="G48" s="20">
        <f t="shared" si="3"/>
        <v>672106.93861050054</v>
      </c>
      <c r="H48" s="20">
        <f t="shared" si="4"/>
        <v>97498578.652042076</v>
      </c>
    </row>
    <row r="49" spans="5:8" x14ac:dyDescent="0.25">
      <c r="E49">
        <v>26</v>
      </c>
      <c r="F49" s="21">
        <f t="shared" si="2"/>
        <v>3573136.3030861123</v>
      </c>
      <c r="G49" s="20">
        <f t="shared" si="3"/>
        <v>702703.77920905233</v>
      </c>
      <c r="H49" s="20">
        <f t="shared" si="4"/>
        <v>101774418.73433724</v>
      </c>
    </row>
    <row r="50" spans="5:8" x14ac:dyDescent="0.25">
      <c r="E50">
        <v>27</v>
      </c>
      <c r="F50" s="21">
        <f t="shared" si="2"/>
        <v>3573136.3030861123</v>
      </c>
      <c r="G50" s="20">
        <f t="shared" si="3"/>
        <v>733521.14113025018</v>
      </c>
      <c r="H50" s="20">
        <f t="shared" si="4"/>
        <v>106081076.17855361</v>
      </c>
    </row>
    <row r="51" spans="5:8" x14ac:dyDescent="0.25">
      <c r="E51">
        <v>28</v>
      </c>
      <c r="F51" s="21">
        <f t="shared" si="2"/>
        <v>3573136.3030861123</v>
      </c>
      <c r="G51" s="20">
        <f t="shared" si="3"/>
        <v>764560.61374256457</v>
      </c>
      <c r="H51" s="20">
        <f t="shared" si="4"/>
        <v>110418773.09538229</v>
      </c>
    </row>
    <row r="52" spans="5:8" x14ac:dyDescent="0.25">
      <c r="E52">
        <v>29</v>
      </c>
      <c r="F52" s="21">
        <f t="shared" si="2"/>
        <v>3573136.3030861123</v>
      </c>
      <c r="G52" s="20">
        <f t="shared" si="3"/>
        <v>795823.79786955821</v>
      </c>
      <c r="H52" s="20">
        <f t="shared" si="4"/>
        <v>114787733.19633797</v>
      </c>
    </row>
    <row r="53" spans="5:8" x14ac:dyDescent="0.25">
      <c r="E53">
        <v>30</v>
      </c>
      <c r="F53" s="21">
        <f t="shared" si="2"/>
        <v>3573136.3030861123</v>
      </c>
      <c r="G53" s="20">
        <f t="shared" si="3"/>
        <v>827312.30587244709</v>
      </c>
      <c r="H53" s="20">
        <f t="shared" si="4"/>
        <v>119188181.80529653</v>
      </c>
    </row>
    <row r="54" spans="5:8" x14ac:dyDescent="0.25">
      <c r="E54">
        <v>31</v>
      </c>
      <c r="F54" s="21">
        <f t="shared" si="2"/>
        <v>3573136.3030861123</v>
      </c>
      <c r="G54" s="20">
        <f t="shared" si="3"/>
        <v>859027.76173325547</v>
      </c>
      <c r="H54" s="20">
        <f t="shared" si="4"/>
        <v>123620345.87011589</v>
      </c>
    </row>
    <row r="55" spans="5:8" x14ac:dyDescent="0.25">
      <c r="E55">
        <v>32</v>
      </c>
      <c r="F55" s="21">
        <f t="shared" si="2"/>
        <v>3573136.3030861123</v>
      </c>
      <c r="G55" s="20">
        <f t="shared" si="3"/>
        <v>890971.80113857135</v>
      </c>
      <c r="H55" s="20">
        <f t="shared" si="4"/>
        <v>128084453.97434057</v>
      </c>
    </row>
    <row r="56" spans="5:8" x14ac:dyDescent="0.25">
      <c r="E56">
        <v>33</v>
      </c>
      <c r="F56" s="21">
        <f t="shared" si="2"/>
        <v>3573136.3030861123</v>
      </c>
      <c r="G56" s="20">
        <f t="shared" si="3"/>
        <v>923146.07156390487</v>
      </c>
      <c r="H56" s="20">
        <f t="shared" si="4"/>
        <v>132580736.34899059</v>
      </c>
    </row>
    <row r="57" spans="5:8" x14ac:dyDescent="0.25">
      <c r="E57">
        <v>34</v>
      </c>
      <c r="F57" s="21">
        <f t="shared" si="2"/>
        <v>3573136.3030861123</v>
      </c>
      <c r="G57" s="20">
        <f t="shared" si="3"/>
        <v>955552.2323586545</v>
      </c>
      <c r="H57" s="20">
        <f t="shared" si="4"/>
        <v>137109424.88443536</v>
      </c>
    </row>
    <row r="58" spans="5:8" x14ac:dyDescent="0.25">
      <c r="E58">
        <v>35</v>
      </c>
      <c r="F58" s="21">
        <f t="shared" si="2"/>
        <v>3573136.3030861123</v>
      </c>
      <c r="G58" s="20">
        <f t="shared" si="3"/>
        <v>988191.95483168657</v>
      </c>
      <c r="H58" s="20">
        <f t="shared" si="4"/>
        <v>141670753.14235315</v>
      </c>
    </row>
    <row r="59" spans="5:8" x14ac:dyDescent="0.25">
      <c r="E59">
        <v>36</v>
      </c>
      <c r="F59" s="21">
        <f t="shared" si="2"/>
        <v>3573136.3030861123</v>
      </c>
      <c r="G59" s="20">
        <f t="shared" si="3"/>
        <v>1021066.9223375308</v>
      </c>
      <c r="H59" s="20">
        <f t="shared" si="4"/>
        <v>146264956.36777678</v>
      </c>
    </row>
    <row r="60" spans="5:8" x14ac:dyDescent="0.25">
      <c r="E60">
        <v>37</v>
      </c>
      <c r="F60" s="21">
        <f t="shared" si="2"/>
        <v>3573136.3030861123</v>
      </c>
      <c r="G60" s="20">
        <f t="shared" si="3"/>
        <v>1054178.830363197</v>
      </c>
      <c r="H60" s="20">
        <f t="shared" si="4"/>
        <v>150892271.50122607</v>
      </c>
    </row>
    <row r="61" spans="5:8" x14ac:dyDescent="0.25">
      <c r="E61">
        <v>38</v>
      </c>
      <c r="F61" s="21">
        <f t="shared" si="2"/>
        <v>3573136.3030861123</v>
      </c>
      <c r="G61" s="20">
        <f t="shared" si="3"/>
        <v>1087529.3866156184</v>
      </c>
      <c r="H61" s="20">
        <f t="shared" si="4"/>
        <v>155552937.19092777</v>
      </c>
    </row>
    <row r="62" spans="5:8" x14ac:dyDescent="0.25">
      <c r="E62">
        <v>39</v>
      </c>
      <c r="F62" s="21">
        <f t="shared" si="2"/>
        <v>3573136.3030861123</v>
      </c>
      <c r="G62" s="20">
        <f t="shared" si="3"/>
        <v>1121120.3111097238</v>
      </c>
      <c r="H62" s="20">
        <f t="shared" si="4"/>
        <v>160247193.8051236</v>
      </c>
    </row>
    <row r="63" spans="5:8" x14ac:dyDescent="0.25">
      <c r="E63">
        <v>40</v>
      </c>
      <c r="F63" s="21">
        <f t="shared" si="2"/>
        <v>3573136.3030861123</v>
      </c>
      <c r="G63" s="20">
        <f t="shared" si="3"/>
        <v>1154953.3362571464</v>
      </c>
      <c r="H63" s="20">
        <f t="shared" si="4"/>
        <v>164975283.44446686</v>
      </c>
    </row>
    <row r="64" spans="5:8" x14ac:dyDescent="0.25">
      <c r="E64">
        <v>41</v>
      </c>
      <c r="F64" s="21">
        <f t="shared" si="2"/>
        <v>3573136.3030861123</v>
      </c>
      <c r="G64" s="20">
        <f t="shared" si="3"/>
        <v>1189030.2069555696</v>
      </c>
      <c r="H64" s="20">
        <f t="shared" si="4"/>
        <v>169737449.95450854</v>
      </c>
    </row>
    <row r="65" spans="5:8" x14ac:dyDescent="0.25">
      <c r="E65">
        <v>42</v>
      </c>
      <c r="F65" s="21">
        <f t="shared" si="2"/>
        <v>3573136.3030861123</v>
      </c>
      <c r="G65" s="20">
        <f t="shared" si="3"/>
        <v>1223352.6806787183</v>
      </c>
      <c r="H65" s="20">
        <f t="shared" si="4"/>
        <v>174533938.93827337</v>
      </c>
    </row>
    <row r="66" spans="5:8" x14ac:dyDescent="0.25">
      <c r="E66">
        <v>43</v>
      </c>
      <c r="F66" s="21">
        <f t="shared" si="2"/>
        <v>3573136.3030861123</v>
      </c>
      <c r="G66" s="20">
        <f t="shared" si="3"/>
        <v>1257922.5275669994</v>
      </c>
      <c r="H66" s="20">
        <f t="shared" si="4"/>
        <v>179364997.76892647</v>
      </c>
    </row>
    <row r="67" spans="5:8" x14ac:dyDescent="0.25">
      <c r="E67">
        <v>44</v>
      </c>
      <c r="F67" s="21">
        <f t="shared" si="2"/>
        <v>3573136.3030861123</v>
      </c>
      <c r="G67" s="20">
        <f t="shared" si="3"/>
        <v>1292741.5305187937</v>
      </c>
      <c r="H67" s="20">
        <f t="shared" si="4"/>
        <v>184230875.60253137</v>
      </c>
    </row>
    <row r="68" spans="5:8" x14ac:dyDescent="0.25">
      <c r="E68">
        <v>45</v>
      </c>
      <c r="F68" s="21">
        <f t="shared" si="2"/>
        <v>3573136.3030861123</v>
      </c>
      <c r="G68" s="20">
        <f t="shared" si="3"/>
        <v>1327811.4852824071</v>
      </c>
      <c r="H68" s="20">
        <f t="shared" si="4"/>
        <v>189131823.3908999</v>
      </c>
    </row>
    <row r="69" spans="5:8" x14ac:dyDescent="0.25">
      <c r="E69">
        <v>46</v>
      </c>
      <c r="F69" s="21">
        <f t="shared" si="2"/>
        <v>3573136.3030861123</v>
      </c>
      <c r="G69" s="20">
        <f t="shared" si="3"/>
        <v>1363134.2005486842</v>
      </c>
      <c r="H69" s="20">
        <f t="shared" si="4"/>
        <v>194068093.89453468</v>
      </c>
    </row>
    <row r="70" spans="5:8" x14ac:dyDescent="0.25">
      <c r="E70">
        <v>47</v>
      </c>
      <c r="F70" s="21">
        <f t="shared" si="2"/>
        <v>3573136.3030861123</v>
      </c>
      <c r="G70" s="20">
        <f t="shared" si="3"/>
        <v>1398711.4980442892</v>
      </c>
      <c r="H70" s="20">
        <f t="shared" si="4"/>
        <v>199039941.69566506</v>
      </c>
    </row>
    <row r="71" spans="5:8" x14ac:dyDescent="0.25">
      <c r="E71">
        <v>48</v>
      </c>
      <c r="F71" s="21">
        <f t="shared" si="2"/>
        <v>3573136.3030861123</v>
      </c>
      <c r="G71" s="20">
        <f t="shared" si="3"/>
        <v>1434545.2126256593</v>
      </c>
      <c r="H71" s="20">
        <f t="shared" si="4"/>
        <v>204047623.21137682</v>
      </c>
    </row>
    <row r="72" spans="5:8" x14ac:dyDescent="0.25">
      <c r="E72">
        <v>49</v>
      </c>
      <c r="F72" s="21">
        <f t="shared" si="2"/>
        <v>3573136.3030861123</v>
      </c>
      <c r="G72" s="20">
        <f t="shared" si="3"/>
        <v>1470637.1923736355</v>
      </c>
      <c r="H72" s="20">
        <f t="shared" si="4"/>
        <v>209091396.70683655</v>
      </c>
    </row>
    <row r="73" spans="5:8" x14ac:dyDescent="0.25">
      <c r="E73">
        <v>50</v>
      </c>
      <c r="F73" s="21">
        <f t="shared" si="2"/>
        <v>3573136.3030861123</v>
      </c>
      <c r="G73" s="20">
        <f t="shared" si="3"/>
        <v>1506989.2986887747</v>
      </c>
      <c r="H73" s="20">
        <f t="shared" si="4"/>
        <v>214171522.30861142</v>
      </c>
    </row>
    <row r="74" spans="5:8" x14ac:dyDescent="0.25">
      <c r="E74">
        <v>51</v>
      </c>
      <c r="F74" s="21">
        <f t="shared" si="2"/>
        <v>3573136.3030861123</v>
      </c>
      <c r="G74" s="20">
        <f t="shared" si="3"/>
        <v>1543603.4063873498</v>
      </c>
      <c r="H74" s="20">
        <f t="shared" si="4"/>
        <v>219288262.01808488</v>
      </c>
    </row>
    <row r="75" spans="5:8" x14ac:dyDescent="0.25">
      <c r="E75">
        <v>52</v>
      </c>
      <c r="F75" s="21">
        <f t="shared" si="2"/>
        <v>3573136.3030861123</v>
      </c>
      <c r="G75" s="20">
        <f t="shared" si="3"/>
        <v>1580481.4037980405</v>
      </c>
      <c r="H75" s="20">
        <f t="shared" si="4"/>
        <v>224441879.72496903</v>
      </c>
    </row>
    <row r="76" spans="5:8" x14ac:dyDescent="0.25">
      <c r="E76">
        <v>53</v>
      </c>
      <c r="F76" s="21">
        <f t="shared" si="2"/>
        <v>3573136.3030861123</v>
      </c>
      <c r="G76" s="20">
        <f t="shared" si="3"/>
        <v>1617625.1928593216</v>
      </c>
      <c r="H76" s="20">
        <f t="shared" si="4"/>
        <v>229632641.22091445</v>
      </c>
    </row>
    <row r="77" spans="5:8" x14ac:dyDescent="0.25">
      <c r="E77">
        <v>54</v>
      </c>
      <c r="F77" s="21">
        <f t="shared" si="2"/>
        <v>3573136.3030861123</v>
      </c>
      <c r="G77" s="20">
        <f t="shared" si="3"/>
        <v>1655036.6892175537</v>
      </c>
      <c r="H77" s="20">
        <f t="shared" si="4"/>
        <v>234860814.21321812</v>
      </c>
    </row>
    <row r="78" spans="5:8" x14ac:dyDescent="0.25">
      <c r="E78">
        <v>55</v>
      </c>
      <c r="F78" s="21">
        <f t="shared" si="2"/>
        <v>3573136.3030861123</v>
      </c>
      <c r="G78" s="20">
        <f t="shared" si="3"/>
        <v>1692717.8223257803</v>
      </c>
      <c r="H78" s="20">
        <f t="shared" si="4"/>
        <v>240126668.33862999</v>
      </c>
    </row>
    <row r="79" spans="5:8" x14ac:dyDescent="0.25">
      <c r="E79">
        <v>56</v>
      </c>
      <c r="F79" s="21">
        <f t="shared" si="2"/>
        <v>3573136.3030861123</v>
      </c>
      <c r="G79" s="20">
        <f t="shared" si="3"/>
        <v>1730670.535543236</v>
      </c>
      <c r="H79" s="20">
        <f t="shared" si="4"/>
        <v>245430475.17725933</v>
      </c>
    </row>
    <row r="80" spans="5:8" x14ac:dyDescent="0.25">
      <c r="E80">
        <v>57</v>
      </c>
      <c r="F80" s="21">
        <f t="shared" si="2"/>
        <v>3573136.3030861123</v>
      </c>
      <c r="G80" s="20">
        <f t="shared" si="3"/>
        <v>1768896.7862355746</v>
      </c>
      <c r="H80" s="20">
        <f t="shared" si="4"/>
        <v>250772508.266581</v>
      </c>
    </row>
    <row r="81" spans="5:8" x14ac:dyDescent="0.25">
      <c r="E81">
        <v>58</v>
      </c>
      <c r="F81" s="21">
        <f t="shared" si="2"/>
        <v>3573136.3030861123</v>
      </c>
      <c r="G81" s="20">
        <f t="shared" si="3"/>
        <v>1807398.5458758166</v>
      </c>
      <c r="H81" s="20">
        <f t="shared" si="4"/>
        <v>256153043.11554292</v>
      </c>
    </row>
    <row r="82" spans="5:8" x14ac:dyDescent="0.25">
      <c r="E82">
        <v>59</v>
      </c>
      <c r="F82" s="21">
        <f t="shared" si="2"/>
        <v>3573136.3030861123</v>
      </c>
      <c r="G82" s="20">
        <f t="shared" si="3"/>
        <v>1846177.8001460258</v>
      </c>
      <c r="H82" s="20">
        <f t="shared" si="4"/>
        <v>261572357.21877503</v>
      </c>
    </row>
    <row r="83" spans="5:8" x14ac:dyDescent="0.25">
      <c r="E83">
        <v>60</v>
      </c>
      <c r="F83" s="21">
        <f t="shared" si="2"/>
        <v>3573136.3030861123</v>
      </c>
      <c r="G83" s="20">
        <f t="shared" si="3"/>
        <v>1885236.5490397192</v>
      </c>
      <c r="H83" s="20">
        <f t="shared" si="4"/>
        <v>267030730.07090086</v>
      </c>
    </row>
    <row r="84" spans="5:8" x14ac:dyDescent="0.25">
      <c r="E84">
        <v>61</v>
      </c>
      <c r="F84" s="21">
        <f t="shared" si="2"/>
        <v>3573136.3030861123</v>
      </c>
      <c r="G84" s="20">
        <f t="shared" si="3"/>
        <v>1924576.8069650133</v>
      </c>
      <c r="H84" s="20">
        <f t="shared" si="4"/>
        <v>272528443.18095195</v>
      </c>
    </row>
    <row r="85" spans="5:8" x14ac:dyDescent="0.25">
      <c r="E85">
        <v>62</v>
      </c>
      <c r="F85" s="21">
        <f t="shared" si="2"/>
        <v>3573136.3030861123</v>
      </c>
      <c r="G85" s="20">
        <f t="shared" si="3"/>
        <v>1964200.6028485151</v>
      </c>
      <c r="H85" s="20">
        <f t="shared" si="4"/>
        <v>278065780.08688658</v>
      </c>
    </row>
    <row r="86" spans="5:8" x14ac:dyDescent="0.25">
      <c r="E86">
        <v>63</v>
      </c>
      <c r="F86" s="21">
        <f t="shared" si="2"/>
        <v>3573136.3030861123</v>
      </c>
      <c r="G86" s="20">
        <f t="shared" si="3"/>
        <v>2004109.9802399622</v>
      </c>
      <c r="H86" s="20">
        <f t="shared" si="4"/>
        <v>283643026.37021267</v>
      </c>
    </row>
    <row r="87" spans="5:8" x14ac:dyDescent="0.25">
      <c r="E87">
        <v>64</v>
      </c>
      <c r="F87" s="21">
        <f t="shared" si="2"/>
        <v>3573136.3030861123</v>
      </c>
      <c r="G87" s="20">
        <f t="shared" si="3"/>
        <v>2044306.997417615</v>
      </c>
      <c r="H87" s="20">
        <f t="shared" si="4"/>
        <v>289260469.6707164</v>
      </c>
    </row>
    <row r="88" spans="5:8" x14ac:dyDescent="0.25">
      <c r="E88">
        <v>65</v>
      </c>
      <c r="F88" s="21">
        <f t="shared" si="2"/>
        <v>3573136.3030861123</v>
      </c>
      <c r="G88" s="20">
        <f t="shared" si="3"/>
        <v>2084793.7274944116</v>
      </c>
      <c r="H88" s="20">
        <f t="shared" si="4"/>
        <v>294918399.70129693</v>
      </c>
    </row>
    <row r="89" spans="5:8" x14ac:dyDescent="0.25">
      <c r="E89">
        <v>66</v>
      </c>
      <c r="F89" s="21">
        <f t="shared" ref="F89:F152" si="7">$G$20</f>
        <v>3573136.3030861123</v>
      </c>
      <c r="G89" s="20">
        <f t="shared" ref="G89:G152" si="8">H88*$G$18</f>
        <v>2125572.2585248849</v>
      </c>
      <c r="H89" s="20">
        <f t="shared" ref="H89:H152" si="9">H88+F89+G89</f>
        <v>300617108.26290792</v>
      </c>
    </row>
    <row r="90" spans="5:8" x14ac:dyDescent="0.25">
      <c r="E90">
        <v>67</v>
      </c>
      <c r="F90" s="21">
        <f t="shared" si="7"/>
        <v>3573136.3030861123</v>
      </c>
      <c r="G90" s="20">
        <f t="shared" si="8"/>
        <v>2166644.6936128517</v>
      </c>
      <c r="H90" s="20">
        <f t="shared" si="9"/>
        <v>306356889.2596069</v>
      </c>
    </row>
    <row r="91" spans="5:8" x14ac:dyDescent="0.25">
      <c r="E91">
        <v>68</v>
      </c>
      <c r="F91" s="21">
        <f t="shared" si="7"/>
        <v>3573136.3030861123</v>
      </c>
      <c r="G91" s="20">
        <f t="shared" si="8"/>
        <v>2208013.1510198787</v>
      </c>
      <c r="H91" s="20">
        <f t="shared" si="9"/>
        <v>312138038.71371287</v>
      </c>
    </row>
    <row r="92" spans="5:8" x14ac:dyDescent="0.25">
      <c r="E92">
        <v>69</v>
      </c>
      <c r="F92" s="21">
        <f t="shared" si="7"/>
        <v>3573136.3030861123</v>
      </c>
      <c r="G92" s="20">
        <f t="shared" si="8"/>
        <v>2249679.7642745278</v>
      </c>
      <c r="H92" s="20">
        <f t="shared" si="9"/>
        <v>317960854.78107351</v>
      </c>
    </row>
    <row r="93" spans="5:8" x14ac:dyDescent="0.25">
      <c r="E93">
        <v>70</v>
      </c>
      <c r="F93" s="21">
        <f t="shared" si="7"/>
        <v>3573136.3030861123</v>
      </c>
      <c r="G93" s="20">
        <f t="shared" si="8"/>
        <v>2291646.6822823915</v>
      </c>
      <c r="H93" s="20">
        <f t="shared" si="9"/>
        <v>323825637.766442</v>
      </c>
    </row>
    <row r="94" spans="5:8" x14ac:dyDescent="0.25">
      <c r="E94">
        <v>71</v>
      </c>
      <c r="F94" s="21">
        <f t="shared" si="7"/>
        <v>3573136.3030861123</v>
      </c>
      <c r="G94" s="20">
        <f t="shared" si="8"/>
        <v>2333916.0694369194</v>
      </c>
      <c r="H94" s="20">
        <f t="shared" si="9"/>
        <v>329732690.13896501</v>
      </c>
    </row>
    <row r="95" spans="5:8" x14ac:dyDescent="0.25">
      <c r="E95">
        <v>72</v>
      </c>
      <c r="F95" s="21">
        <f t="shared" si="7"/>
        <v>3573136.3030861123</v>
      </c>
      <c r="G95" s="20">
        <f t="shared" si="8"/>
        <v>2376490.1057310454</v>
      </c>
      <c r="H95" s="20">
        <f t="shared" si="9"/>
        <v>335682316.54778218</v>
      </c>
    </row>
    <row r="96" spans="5:8" x14ac:dyDescent="0.25">
      <c r="E96">
        <v>73</v>
      </c>
      <c r="F96" s="21">
        <f t="shared" si="7"/>
        <v>3573136.3030861123</v>
      </c>
      <c r="G96" s="20">
        <f t="shared" si="8"/>
        <v>2419370.986869616</v>
      </c>
      <c r="H96" s="20">
        <f t="shared" si="9"/>
        <v>341674823.83773792</v>
      </c>
    </row>
    <row r="97" spans="5:8" x14ac:dyDescent="0.25">
      <c r="E97">
        <v>74</v>
      </c>
      <c r="F97" s="21">
        <f t="shared" si="7"/>
        <v>3573136.3030861123</v>
      </c>
      <c r="G97" s="20">
        <f t="shared" si="8"/>
        <v>2462560.9243826335</v>
      </c>
      <c r="H97" s="20">
        <f t="shared" si="9"/>
        <v>347710521.06520665</v>
      </c>
    </row>
    <row r="98" spans="5:8" x14ac:dyDescent="0.25">
      <c r="E98">
        <v>75</v>
      </c>
      <c r="F98" s="21">
        <f t="shared" si="7"/>
        <v>3573136.3030861123</v>
      </c>
      <c r="G98" s="20">
        <f t="shared" si="8"/>
        <v>2506062.1457393104</v>
      </c>
      <c r="H98" s="20">
        <f t="shared" si="9"/>
        <v>353789719.51403207</v>
      </c>
    </row>
    <row r="99" spans="5:8" x14ac:dyDescent="0.25">
      <c r="E99">
        <v>76</v>
      </c>
      <c r="F99" s="21">
        <f t="shared" si="7"/>
        <v>3573136.3030861123</v>
      </c>
      <c r="G99" s="20">
        <f t="shared" si="8"/>
        <v>2549876.8944629519</v>
      </c>
      <c r="H99" s="20">
        <f t="shared" si="9"/>
        <v>359912732.71158111</v>
      </c>
    </row>
    <row r="100" spans="5:8" x14ac:dyDescent="0.25">
      <c r="E100">
        <v>77</v>
      </c>
      <c r="F100" s="21">
        <f t="shared" si="7"/>
        <v>3573136.3030861123</v>
      </c>
      <c r="G100" s="20">
        <f t="shared" si="8"/>
        <v>2594007.43024666</v>
      </c>
      <c r="H100" s="20">
        <f t="shared" si="9"/>
        <v>366079876.44491386</v>
      </c>
    </row>
    <row r="101" spans="5:8" x14ac:dyDescent="0.25">
      <c r="E101">
        <v>78</v>
      </c>
      <c r="F101" s="21">
        <f t="shared" si="7"/>
        <v>3573136.3030861123</v>
      </c>
      <c r="G101" s="20">
        <f t="shared" si="8"/>
        <v>2638456.0290698758</v>
      </c>
      <c r="H101" s="20">
        <f t="shared" si="9"/>
        <v>372291468.77706987</v>
      </c>
    </row>
    <row r="102" spans="5:8" x14ac:dyDescent="0.25">
      <c r="E102">
        <v>79</v>
      </c>
      <c r="F102" s="21">
        <f t="shared" si="7"/>
        <v>3573136.3030861123</v>
      </c>
      <c r="G102" s="20">
        <f t="shared" si="8"/>
        <v>2683224.9833157598</v>
      </c>
      <c r="H102" s="20">
        <f t="shared" si="9"/>
        <v>378547830.06347173</v>
      </c>
    </row>
    <row r="103" spans="5:8" x14ac:dyDescent="0.25">
      <c r="E103">
        <v>80</v>
      </c>
      <c r="F103" s="21">
        <f t="shared" si="7"/>
        <v>3573136.3030861123</v>
      </c>
      <c r="G103" s="20">
        <f t="shared" si="8"/>
        <v>2728316.6018894189</v>
      </c>
      <c r="H103" s="20">
        <f t="shared" si="9"/>
        <v>384849282.96844727</v>
      </c>
    </row>
    <row r="104" spans="5:8" x14ac:dyDescent="0.25">
      <c r="E104">
        <v>81</v>
      </c>
      <c r="F104" s="21">
        <f t="shared" si="7"/>
        <v>3573136.3030861123</v>
      </c>
      <c r="G104" s="20">
        <f t="shared" si="8"/>
        <v>2773733.2103369865</v>
      </c>
      <c r="H104" s="20">
        <f t="shared" si="9"/>
        <v>391196152.48187035</v>
      </c>
    </row>
    <row r="105" spans="5:8" x14ac:dyDescent="0.25">
      <c r="E105">
        <v>82</v>
      </c>
      <c r="F105" s="21">
        <f t="shared" si="7"/>
        <v>3573136.3030861123</v>
      </c>
      <c r="G105" s="20">
        <f t="shared" si="8"/>
        <v>2819477.1509655579</v>
      </c>
      <c r="H105" s="20">
        <f t="shared" si="9"/>
        <v>397588765.93592203</v>
      </c>
    </row>
    <row r="106" spans="5:8" x14ac:dyDescent="0.25">
      <c r="E106">
        <v>83</v>
      </c>
      <c r="F106" s="21">
        <f t="shared" si="7"/>
        <v>3573136.3030861123</v>
      </c>
      <c r="G106" s="20">
        <f t="shared" si="8"/>
        <v>2865550.782963994</v>
      </c>
      <c r="H106" s="20">
        <f t="shared" si="9"/>
        <v>404027453.02197212</v>
      </c>
    </row>
    <row r="107" spans="5:8" x14ac:dyDescent="0.25">
      <c r="E107">
        <v>84</v>
      </c>
      <c r="F107" s="21">
        <f t="shared" si="7"/>
        <v>3573136.3030861123</v>
      </c>
      <c r="G107" s="20">
        <f t="shared" si="8"/>
        <v>2911956.482524591</v>
      </c>
      <c r="H107" s="20">
        <f t="shared" si="9"/>
        <v>410512545.8075828</v>
      </c>
    </row>
    <row r="108" spans="5:8" x14ac:dyDescent="0.25">
      <c r="E108">
        <v>85</v>
      </c>
      <c r="F108" s="21">
        <f t="shared" si="7"/>
        <v>3573136.3030861123</v>
      </c>
      <c r="G108" s="20">
        <f t="shared" si="8"/>
        <v>2958696.642965633</v>
      </c>
      <c r="H108" s="20">
        <f t="shared" si="9"/>
        <v>417044378.75363451</v>
      </c>
    </row>
    <row r="109" spans="5:8" x14ac:dyDescent="0.25">
      <c r="E109">
        <v>86</v>
      </c>
      <c r="F109" s="21">
        <f t="shared" si="7"/>
        <v>3573136.3030861123</v>
      </c>
      <c r="G109" s="20">
        <f t="shared" si="8"/>
        <v>3005773.6748548215</v>
      </c>
      <c r="H109" s="20">
        <f t="shared" si="9"/>
        <v>423623288.73157543</v>
      </c>
    </row>
    <row r="110" spans="5:8" x14ac:dyDescent="0.25">
      <c r="E110">
        <v>87</v>
      </c>
      <c r="F110" s="21">
        <f t="shared" si="7"/>
        <v>3573136.3030861123</v>
      </c>
      <c r="G110" s="20">
        <f t="shared" si="8"/>
        <v>3053190.0061335997</v>
      </c>
      <c r="H110" s="20">
        <f t="shared" si="9"/>
        <v>430249615.04079515</v>
      </c>
    </row>
    <row r="111" spans="5:8" x14ac:dyDescent="0.25">
      <c r="E111">
        <v>88</v>
      </c>
      <c r="F111" s="21">
        <f t="shared" si="7"/>
        <v>3573136.3030861123</v>
      </c>
      <c r="G111" s="20">
        <f t="shared" si="8"/>
        <v>3100948.0822423692</v>
      </c>
      <c r="H111" s="20">
        <f t="shared" si="9"/>
        <v>436923699.42612362</v>
      </c>
    </row>
    <row r="112" spans="5:8" x14ac:dyDescent="0.25">
      <c r="E112">
        <v>89</v>
      </c>
      <c r="F112" s="21">
        <f t="shared" si="7"/>
        <v>3573136.3030861123</v>
      </c>
      <c r="G112" s="20">
        <f t="shared" si="8"/>
        <v>3149050.3662466109</v>
      </c>
      <c r="H112" s="20">
        <f t="shared" si="9"/>
        <v>443645886.09545636</v>
      </c>
    </row>
    <row r="113" spans="5:8" x14ac:dyDescent="0.25">
      <c r="E113">
        <v>90</v>
      </c>
      <c r="F113" s="21">
        <f t="shared" si="7"/>
        <v>3573136.3030861123</v>
      </c>
      <c r="G113" s="20">
        <f t="shared" si="8"/>
        <v>3197499.3389639161</v>
      </c>
      <c r="H113" s="20">
        <f t="shared" si="9"/>
        <v>450416521.73750639</v>
      </c>
    </row>
    <row r="114" spans="5:8" x14ac:dyDescent="0.25">
      <c r="E114">
        <v>91</v>
      </c>
      <c r="F114" s="21">
        <f t="shared" si="7"/>
        <v>3573136.3030861123</v>
      </c>
      <c r="G114" s="20">
        <f t="shared" si="8"/>
        <v>3246297.4990919298</v>
      </c>
      <c r="H114" s="20">
        <f t="shared" si="9"/>
        <v>457235955.53968441</v>
      </c>
    </row>
    <row r="115" spans="5:8" x14ac:dyDescent="0.25">
      <c r="E115">
        <v>92</v>
      </c>
      <c r="F115" s="21">
        <f t="shared" si="7"/>
        <v>3573136.3030861123</v>
      </c>
      <c r="G115" s="20">
        <f t="shared" si="8"/>
        <v>3295447.3633372183</v>
      </c>
      <c r="H115" s="20">
        <f t="shared" si="9"/>
        <v>464104539.20610774</v>
      </c>
    </row>
    <row r="116" spans="5:8" x14ac:dyDescent="0.25">
      <c r="E116">
        <v>93</v>
      </c>
      <c r="F116" s="21">
        <f t="shared" si="7"/>
        <v>3573136.3030861123</v>
      </c>
      <c r="G116" s="20">
        <f t="shared" si="8"/>
        <v>3344951.4665450668</v>
      </c>
      <c r="H116" s="20">
        <f t="shared" si="9"/>
        <v>471022626.97573888</v>
      </c>
    </row>
    <row r="117" spans="5:8" x14ac:dyDescent="0.25">
      <c r="E117">
        <v>94</v>
      </c>
      <c r="F117" s="21">
        <f t="shared" si="7"/>
        <v>3573136.3030861123</v>
      </c>
      <c r="G117" s="20">
        <f t="shared" si="8"/>
        <v>3394812.3618302094</v>
      </c>
      <c r="H117" s="20">
        <f t="shared" si="9"/>
        <v>477990575.64065522</v>
      </c>
    </row>
    <row r="118" spans="5:8" x14ac:dyDescent="0.25">
      <c r="E118">
        <v>95</v>
      </c>
      <c r="F118" s="21">
        <f t="shared" si="7"/>
        <v>3573136.3030861123</v>
      </c>
      <c r="G118" s="20">
        <f t="shared" si="8"/>
        <v>3445032.6207085047</v>
      </c>
      <c r="H118" s="20">
        <f t="shared" si="9"/>
        <v>485008744.56444985</v>
      </c>
    </row>
    <row r="119" spans="5:8" x14ac:dyDescent="0.25">
      <c r="E119">
        <v>96</v>
      </c>
      <c r="F119" s="21">
        <f t="shared" si="7"/>
        <v>3573136.3030861123</v>
      </c>
      <c r="G119" s="20">
        <f t="shared" si="8"/>
        <v>3495614.8332295557</v>
      </c>
      <c r="H119" s="20">
        <f t="shared" si="9"/>
        <v>492077495.70076549</v>
      </c>
    </row>
    <row r="120" spans="5:8" x14ac:dyDescent="0.25">
      <c r="E120">
        <v>97</v>
      </c>
      <c r="F120" s="21">
        <f t="shared" si="7"/>
        <v>3573136.3030861123</v>
      </c>
      <c r="G120" s="20">
        <f t="shared" si="8"/>
        <v>3546561.6081102914</v>
      </c>
      <c r="H120" s="20">
        <f t="shared" si="9"/>
        <v>499197193.6119619</v>
      </c>
    </row>
    <row r="121" spans="5:8" x14ac:dyDescent="0.25">
      <c r="E121">
        <v>98</v>
      </c>
      <c r="F121" s="21">
        <f t="shared" si="7"/>
        <v>3573136.3030861123</v>
      </c>
      <c r="G121" s="20">
        <f t="shared" si="8"/>
        <v>3597875.5728695071</v>
      </c>
      <c r="H121" s="20">
        <f t="shared" si="9"/>
        <v>506368205.48791748</v>
      </c>
    </row>
    <row r="122" spans="5:8" x14ac:dyDescent="0.25">
      <c r="E122">
        <v>99</v>
      </c>
      <c r="F122" s="21">
        <f t="shared" si="7"/>
        <v>3573136.3030861123</v>
      </c>
      <c r="G122" s="20">
        <f t="shared" si="8"/>
        <v>3649559.3739633751</v>
      </c>
      <c r="H122" s="20">
        <f t="shared" si="9"/>
        <v>513590901.16496694</v>
      </c>
    </row>
    <row r="123" spans="5:8" x14ac:dyDescent="0.25">
      <c r="E123">
        <v>100</v>
      </c>
      <c r="F123" s="21">
        <f t="shared" si="7"/>
        <v>3573136.3030861123</v>
      </c>
      <c r="G123" s="20">
        <f t="shared" si="8"/>
        <v>3701615.6769219339</v>
      </c>
      <c r="H123" s="20">
        <f t="shared" si="9"/>
        <v>520865653.14497495</v>
      </c>
    </row>
    <row r="124" spans="5:8" x14ac:dyDescent="0.25">
      <c r="E124">
        <v>101</v>
      </c>
      <c r="F124" s="21">
        <f t="shared" si="7"/>
        <v>3573136.3030861123</v>
      </c>
      <c r="G124" s="20">
        <f t="shared" si="8"/>
        <v>3754047.1664865571</v>
      </c>
      <c r="H124" s="20">
        <f t="shared" si="9"/>
        <v>528192836.61454761</v>
      </c>
    </row>
    <row r="125" spans="5:8" x14ac:dyDescent="0.25">
      <c r="E125">
        <v>102</v>
      </c>
      <c r="F125" s="21">
        <f t="shared" si="7"/>
        <v>3573136.3030861123</v>
      </c>
      <c r="G125" s="20">
        <f t="shared" si="8"/>
        <v>3806856.5467484198</v>
      </c>
      <c r="H125" s="20">
        <f t="shared" si="9"/>
        <v>535572829.46438211</v>
      </c>
    </row>
    <row r="126" spans="5:8" x14ac:dyDescent="0.25">
      <c r="E126">
        <v>103</v>
      </c>
      <c r="F126" s="21">
        <f t="shared" si="7"/>
        <v>3573136.3030861123</v>
      </c>
      <c r="G126" s="20">
        <f t="shared" si="8"/>
        <v>3860046.541287954</v>
      </c>
      <c r="H126" s="20">
        <f t="shared" si="9"/>
        <v>543006012.30875611</v>
      </c>
    </row>
    <row r="127" spans="5:8" x14ac:dyDescent="0.25">
      <c r="E127">
        <v>104</v>
      </c>
      <c r="F127" s="21">
        <f t="shared" si="7"/>
        <v>3573136.3030861123</v>
      </c>
      <c r="G127" s="20">
        <f t="shared" si="8"/>
        <v>3913619.8933153185</v>
      </c>
      <c r="H127" s="20">
        <f t="shared" si="9"/>
        <v>550492768.50515759</v>
      </c>
    </row>
    <row r="128" spans="5:8" x14ac:dyDescent="0.25">
      <c r="E128">
        <v>105</v>
      </c>
      <c r="F128" s="21">
        <f t="shared" si="7"/>
        <v>3573136.3030861123</v>
      </c>
      <c r="G128" s="20">
        <f t="shared" si="8"/>
        <v>3967579.3658118737</v>
      </c>
      <c r="H128" s="20">
        <f t="shared" si="9"/>
        <v>558033484.17405558</v>
      </c>
    </row>
    <row r="129" spans="5:8" x14ac:dyDescent="0.25">
      <c r="E129">
        <v>106</v>
      </c>
      <c r="F129" s="21">
        <f t="shared" si="7"/>
        <v>3573136.3030861123</v>
      </c>
      <c r="G129" s="20">
        <f t="shared" si="8"/>
        <v>4021927.7416726798</v>
      </c>
      <c r="H129" s="20">
        <f t="shared" si="9"/>
        <v>565628548.21881437</v>
      </c>
    </row>
    <row r="130" spans="5:8" x14ac:dyDescent="0.25">
      <c r="E130">
        <v>107</v>
      </c>
      <c r="F130" s="21">
        <f t="shared" si="7"/>
        <v>3573136.3030861123</v>
      </c>
      <c r="G130" s="20">
        <f t="shared" si="8"/>
        <v>4076667.8238500212</v>
      </c>
      <c r="H130" s="20">
        <f t="shared" si="9"/>
        <v>573278352.34575057</v>
      </c>
    </row>
    <row r="131" spans="5:8" x14ac:dyDescent="0.25">
      <c r="E131">
        <v>108</v>
      </c>
      <c r="F131" s="21">
        <f t="shared" si="7"/>
        <v>3573136.3030861123</v>
      </c>
      <c r="G131" s="20">
        <f t="shared" si="8"/>
        <v>4131802.4354979675</v>
      </c>
      <c r="H131" s="20">
        <f t="shared" si="9"/>
        <v>580983291.08433473</v>
      </c>
    </row>
    <row r="132" spans="5:8" x14ac:dyDescent="0.25">
      <c r="E132">
        <v>109</v>
      </c>
      <c r="F132" s="21">
        <f t="shared" si="7"/>
        <v>3573136.3030861123</v>
      </c>
      <c r="G132" s="20">
        <f t="shared" si="8"/>
        <v>4187334.4201179701</v>
      </c>
      <c r="H132" s="20">
        <f t="shared" si="9"/>
        <v>588743761.80753887</v>
      </c>
    </row>
    <row r="133" spans="5:8" x14ac:dyDescent="0.25">
      <c r="E133">
        <v>110</v>
      </c>
      <c r="F133" s="21">
        <f t="shared" si="7"/>
        <v>3573136.3030861123</v>
      </c>
      <c r="G133" s="20">
        <f t="shared" si="8"/>
        <v>4243266.6417055158</v>
      </c>
      <c r="H133" s="20">
        <f t="shared" si="9"/>
        <v>596560164.75233054</v>
      </c>
    </row>
    <row r="134" spans="5:8" x14ac:dyDescent="0.25">
      <c r="E134">
        <v>111</v>
      </c>
      <c r="F134" s="21">
        <f t="shared" si="7"/>
        <v>3573136.3030861123</v>
      </c>
      <c r="G134" s="20">
        <f t="shared" si="8"/>
        <v>4299601.9848978324</v>
      </c>
      <c r="H134" s="20">
        <f t="shared" si="9"/>
        <v>604432903.04031456</v>
      </c>
    </row>
    <row r="135" spans="5:8" x14ac:dyDescent="0.25">
      <c r="E135">
        <v>112</v>
      </c>
      <c r="F135" s="21">
        <f t="shared" si="7"/>
        <v>3573136.3030861123</v>
      </c>
      <c r="G135" s="20">
        <f t="shared" si="8"/>
        <v>4356343.3551226621</v>
      </c>
      <c r="H135" s="20">
        <f t="shared" si="9"/>
        <v>612362382.6985234</v>
      </c>
    </row>
    <row r="136" spans="5:8" x14ac:dyDescent="0.25">
      <c r="E136">
        <v>113</v>
      </c>
      <c r="F136" s="21">
        <f t="shared" si="7"/>
        <v>3573136.3030861123</v>
      </c>
      <c r="G136" s="20">
        <f t="shared" si="8"/>
        <v>4413493.6787481019</v>
      </c>
      <c r="H136" s="20">
        <f t="shared" si="9"/>
        <v>620349012.68035769</v>
      </c>
    </row>
    <row r="137" spans="5:8" x14ac:dyDescent="0.25">
      <c r="E137">
        <v>114</v>
      </c>
      <c r="F137" s="21">
        <f t="shared" si="7"/>
        <v>3573136.3030861123</v>
      </c>
      <c r="G137" s="20">
        <f t="shared" si="8"/>
        <v>4471055.9032335328</v>
      </c>
      <c r="H137" s="20">
        <f t="shared" si="9"/>
        <v>628393204.88667738</v>
      </c>
    </row>
    <row r="138" spans="5:8" x14ac:dyDescent="0.25">
      <c r="E138">
        <v>115</v>
      </c>
      <c r="F138" s="21">
        <f t="shared" si="7"/>
        <v>3573136.3030861123</v>
      </c>
      <c r="G138" s="20">
        <f t="shared" si="8"/>
        <v>4529032.9972816259</v>
      </c>
      <c r="H138" s="20">
        <f t="shared" si="9"/>
        <v>636495374.18704522</v>
      </c>
    </row>
    <row r="139" spans="5:8" x14ac:dyDescent="0.25">
      <c r="E139">
        <v>116</v>
      </c>
      <c r="F139" s="21">
        <f t="shared" si="7"/>
        <v>3573136.3030861123</v>
      </c>
      <c r="G139" s="20">
        <f t="shared" si="8"/>
        <v>4587427.9509914545</v>
      </c>
      <c r="H139" s="20">
        <f t="shared" si="9"/>
        <v>644655938.44112289</v>
      </c>
    </row>
    <row r="140" spans="5:8" x14ac:dyDescent="0.25">
      <c r="E140">
        <v>117</v>
      </c>
      <c r="F140" s="21">
        <f t="shared" si="7"/>
        <v>3573136.3030861123</v>
      </c>
      <c r="G140" s="20">
        <f t="shared" si="8"/>
        <v>4646243.7760127001</v>
      </c>
      <c r="H140" s="20">
        <f t="shared" si="9"/>
        <v>652875318.52022171</v>
      </c>
    </row>
    <row r="141" spans="5:8" x14ac:dyDescent="0.25">
      <c r="E141">
        <v>118</v>
      </c>
      <c r="F141" s="21">
        <f t="shared" si="7"/>
        <v>3573136.3030861123</v>
      </c>
      <c r="G141" s="20">
        <f t="shared" si="8"/>
        <v>4705483.5057009785</v>
      </c>
      <c r="H141" s="20">
        <f t="shared" si="9"/>
        <v>661153938.32900882</v>
      </c>
    </row>
    <row r="142" spans="5:8" x14ac:dyDescent="0.25">
      <c r="E142">
        <v>119</v>
      </c>
      <c r="F142" s="21">
        <f t="shared" si="7"/>
        <v>3573136.3030861123</v>
      </c>
      <c r="G142" s="20">
        <f t="shared" si="8"/>
        <v>4765150.1952742813</v>
      </c>
      <c r="H142" s="20">
        <f t="shared" si="9"/>
        <v>669492224.82736921</v>
      </c>
    </row>
    <row r="143" spans="5:8" x14ac:dyDescent="0.25">
      <c r="E143">
        <v>120</v>
      </c>
      <c r="F143" s="21">
        <f t="shared" si="7"/>
        <v>3573136.3030861123</v>
      </c>
      <c r="G143" s="20">
        <f t="shared" si="8"/>
        <v>4825246.9219705425</v>
      </c>
      <c r="H143" s="20">
        <f t="shared" si="9"/>
        <v>677890608.05242586</v>
      </c>
    </row>
    <row r="144" spans="5:8" x14ac:dyDescent="0.25">
      <c r="E144">
        <v>121</v>
      </c>
      <c r="F144" s="21">
        <f t="shared" si="7"/>
        <v>3573136.3030861123</v>
      </c>
      <c r="G144" s="20">
        <f t="shared" si="8"/>
        <v>4885776.7852063449</v>
      </c>
      <c r="H144" s="20">
        <f t="shared" si="9"/>
        <v>686349521.14071834</v>
      </c>
    </row>
    <row r="145" spans="5:8" x14ac:dyDescent="0.25">
      <c r="E145">
        <v>122</v>
      </c>
      <c r="F145" s="21">
        <f t="shared" si="7"/>
        <v>3573136.3030861123</v>
      </c>
      <c r="G145" s="20">
        <f t="shared" si="8"/>
        <v>4946742.9067367688</v>
      </c>
      <c r="H145" s="20">
        <f t="shared" si="9"/>
        <v>694869400.35054123</v>
      </c>
    </row>
    <row r="146" spans="5:8" x14ac:dyDescent="0.25">
      <c r="E146">
        <v>123</v>
      </c>
      <c r="F146" s="21">
        <f t="shared" si="7"/>
        <v>3573136.3030861123</v>
      </c>
      <c r="G146" s="20">
        <f t="shared" si="8"/>
        <v>5008148.4308163943</v>
      </c>
      <c r="H146" s="20">
        <f t="shared" si="9"/>
        <v>703450685.08444381</v>
      </c>
    </row>
    <row r="147" spans="5:8" x14ac:dyDescent="0.25">
      <c r="E147">
        <v>124</v>
      </c>
      <c r="F147" s="21">
        <f t="shared" si="7"/>
        <v>3573136.3030861123</v>
      </c>
      <c r="G147" s="20">
        <f t="shared" si="8"/>
        <v>5069996.5243614577</v>
      </c>
      <c r="H147" s="20">
        <f t="shared" si="9"/>
        <v>712093817.91189146</v>
      </c>
    </row>
    <row r="148" spans="5:8" x14ac:dyDescent="0.25">
      <c r="E148">
        <v>125</v>
      </c>
      <c r="F148" s="21">
        <f t="shared" si="7"/>
        <v>3573136.3030861123</v>
      </c>
      <c r="G148" s="20">
        <f t="shared" si="8"/>
        <v>5132290.3771131877</v>
      </c>
      <c r="H148" s="20">
        <f t="shared" si="9"/>
        <v>720799244.59209085</v>
      </c>
    </row>
    <row r="149" spans="5:8" x14ac:dyDescent="0.25">
      <c r="E149">
        <v>126</v>
      </c>
      <c r="F149" s="21">
        <f t="shared" si="7"/>
        <v>3573136.3030861123</v>
      </c>
      <c r="G149" s="20">
        <f t="shared" si="8"/>
        <v>5195033.2018023077</v>
      </c>
      <c r="H149" s="20">
        <f t="shared" si="9"/>
        <v>729567414.09697926</v>
      </c>
    </row>
    <row r="150" spans="5:8" x14ac:dyDescent="0.25">
      <c r="E150">
        <v>127</v>
      </c>
      <c r="F150" s="21">
        <f t="shared" si="7"/>
        <v>3573136.3030861123</v>
      </c>
      <c r="G150" s="20">
        <f t="shared" si="8"/>
        <v>5258228.2343147285</v>
      </c>
      <c r="H150" s="20">
        <f t="shared" si="9"/>
        <v>738398778.6343801</v>
      </c>
    </row>
    <row r="151" spans="5:8" x14ac:dyDescent="0.25">
      <c r="E151">
        <v>128</v>
      </c>
      <c r="F151" s="21">
        <f t="shared" si="7"/>
        <v>3573136.3030861123</v>
      </c>
      <c r="G151" s="20">
        <f t="shared" si="8"/>
        <v>5321878.733858441</v>
      </c>
      <c r="H151" s="20">
        <f t="shared" si="9"/>
        <v>747293793.67132473</v>
      </c>
    </row>
    <row r="152" spans="5:8" x14ac:dyDescent="0.25">
      <c r="E152">
        <v>129</v>
      </c>
      <c r="F152" s="21">
        <f t="shared" si="7"/>
        <v>3573136.3030861123</v>
      </c>
      <c r="G152" s="20">
        <f t="shared" si="8"/>
        <v>5385987.9831315987</v>
      </c>
      <c r="H152" s="20">
        <f t="shared" si="9"/>
        <v>756252917.95754254</v>
      </c>
    </row>
    <row r="153" spans="5:8" x14ac:dyDescent="0.25">
      <c r="E153">
        <v>130</v>
      </c>
      <c r="F153" s="21">
        <f t="shared" ref="F153:F203" si="10">$G$20</f>
        <v>3573136.3030861123</v>
      </c>
      <c r="G153" s="20">
        <f t="shared" ref="G153:G203" si="11">H152*$G$18</f>
        <v>5450559.2884918228</v>
      </c>
      <c r="H153" s="20">
        <f t="shared" ref="H153:H203" si="12">H152+F153+G153</f>
        <v>765276613.54912055</v>
      </c>
    </row>
    <row r="154" spans="5:8" x14ac:dyDescent="0.25">
      <c r="E154">
        <v>131</v>
      </c>
      <c r="F154" s="21">
        <f t="shared" si="10"/>
        <v>3573136.3030861123</v>
      </c>
      <c r="G154" s="20">
        <f t="shared" si="11"/>
        <v>5515595.9801267236</v>
      </c>
      <c r="H154" s="20">
        <f t="shared" si="12"/>
        <v>774365345.83233345</v>
      </c>
    </row>
    <row r="155" spans="5:8" x14ac:dyDescent="0.25">
      <c r="E155">
        <v>132</v>
      </c>
      <c r="F155" s="21">
        <f t="shared" si="10"/>
        <v>3573136.3030861123</v>
      </c>
      <c r="G155" s="20">
        <f t="shared" si="11"/>
        <v>5581101.4122256478</v>
      </c>
      <c r="H155" s="20">
        <f t="shared" si="12"/>
        <v>783519583.54764521</v>
      </c>
    </row>
    <row r="156" spans="5:8" x14ac:dyDescent="0.25">
      <c r="E156">
        <v>133</v>
      </c>
      <c r="F156" s="21">
        <f t="shared" si="10"/>
        <v>3573136.3030861123</v>
      </c>
      <c r="G156" s="20">
        <f t="shared" si="11"/>
        <v>5647078.9631526731</v>
      </c>
      <c r="H156" s="20">
        <f t="shared" si="12"/>
        <v>792739798.81388402</v>
      </c>
    </row>
    <row r="157" spans="5:8" x14ac:dyDescent="0.25">
      <c r="E157">
        <v>134</v>
      </c>
      <c r="F157" s="21">
        <f t="shared" si="10"/>
        <v>3573136.3030861123</v>
      </c>
      <c r="G157" s="20">
        <f t="shared" si="11"/>
        <v>5713532.0356208356</v>
      </c>
      <c r="H157" s="20">
        <f t="shared" si="12"/>
        <v>802026467.15259099</v>
      </c>
    </row>
    <row r="158" spans="5:8" x14ac:dyDescent="0.25">
      <c r="E158">
        <v>135</v>
      </c>
      <c r="F158" s="21">
        <f t="shared" si="10"/>
        <v>3573136.3030861123</v>
      </c>
      <c r="G158" s="20">
        <f t="shared" si="11"/>
        <v>5780464.0568676265</v>
      </c>
      <c r="H158" s="20">
        <f t="shared" si="12"/>
        <v>811380067.51254475</v>
      </c>
    </row>
    <row r="159" spans="5:8" x14ac:dyDescent="0.25">
      <c r="E159">
        <v>136</v>
      </c>
      <c r="F159" s="21">
        <f t="shared" si="10"/>
        <v>3573136.3030861123</v>
      </c>
      <c r="G159" s="20">
        <f t="shared" si="11"/>
        <v>5847878.4788317466</v>
      </c>
      <c r="H159" s="20">
        <f t="shared" si="12"/>
        <v>820801082.29446268</v>
      </c>
    </row>
    <row r="160" spans="5:8" x14ac:dyDescent="0.25">
      <c r="E160">
        <v>137</v>
      </c>
      <c r="F160" s="21">
        <f t="shared" si="10"/>
        <v>3573136.3030861123</v>
      </c>
      <c r="G160" s="20">
        <f t="shared" si="11"/>
        <v>5915778.7783311317</v>
      </c>
      <c r="H160" s="20">
        <f t="shared" si="12"/>
        <v>830289997.37588</v>
      </c>
    </row>
    <row r="161" spans="5:8" x14ac:dyDescent="0.25">
      <c r="E161">
        <v>138</v>
      </c>
      <c r="F161" s="21">
        <f t="shared" si="10"/>
        <v>3573136.3030861123</v>
      </c>
      <c r="G161" s="20">
        <f t="shared" si="11"/>
        <v>5984168.4572422728</v>
      </c>
      <c r="H161" s="20">
        <f t="shared" si="12"/>
        <v>839847302.13620842</v>
      </c>
    </row>
    <row r="162" spans="5:8" x14ac:dyDescent="0.25">
      <c r="E162">
        <v>139</v>
      </c>
      <c r="F162" s="21">
        <f t="shared" si="10"/>
        <v>3573136.3030861123</v>
      </c>
      <c r="G162" s="20">
        <f t="shared" si="11"/>
        <v>6053051.0426808121</v>
      </c>
      <c r="H162" s="20">
        <f t="shared" si="12"/>
        <v>849473489.48197544</v>
      </c>
    </row>
    <row r="163" spans="5:8" x14ac:dyDescent="0.25">
      <c r="E163">
        <v>140</v>
      </c>
      <c r="F163" s="21">
        <f t="shared" si="10"/>
        <v>3573136.3030861123</v>
      </c>
      <c r="G163" s="20">
        <f t="shared" si="11"/>
        <v>6122430.0871834587</v>
      </c>
      <c r="H163" s="20">
        <f t="shared" si="12"/>
        <v>859169055.87224507</v>
      </c>
    </row>
    <row r="164" spans="5:8" x14ac:dyDescent="0.25">
      <c r="E164">
        <v>141</v>
      </c>
      <c r="F164" s="21">
        <f t="shared" si="10"/>
        <v>3573136.3030861123</v>
      </c>
      <c r="G164" s="20">
        <f t="shared" si="11"/>
        <v>6192309.1688912008</v>
      </c>
      <c r="H164" s="20">
        <f t="shared" si="12"/>
        <v>868934501.34422243</v>
      </c>
    </row>
    <row r="165" spans="5:8" x14ac:dyDescent="0.25">
      <c r="E165">
        <v>142</v>
      </c>
      <c r="F165" s="21">
        <f t="shared" si="10"/>
        <v>3573136.3030861123</v>
      </c>
      <c r="G165" s="20">
        <f t="shared" si="11"/>
        <v>6262691.8917338448</v>
      </c>
      <c r="H165" s="20">
        <f t="shared" si="12"/>
        <v>878770329.53904247</v>
      </c>
    </row>
    <row r="166" spans="5:8" x14ac:dyDescent="0.25">
      <c r="E166">
        <v>143</v>
      </c>
      <c r="F166" s="21">
        <f t="shared" si="10"/>
        <v>3573136.3030861123</v>
      </c>
      <c r="G166" s="20">
        <f t="shared" si="11"/>
        <v>6333581.8856158862</v>
      </c>
      <c r="H166" s="20">
        <f t="shared" si="12"/>
        <v>888677047.72774458</v>
      </c>
    </row>
    <row r="167" spans="5:8" x14ac:dyDescent="0.25">
      <c r="E167">
        <v>144</v>
      </c>
      <c r="F167" s="21">
        <f t="shared" si="10"/>
        <v>3573136.3030861123</v>
      </c>
      <c r="G167" s="20">
        <f t="shared" si="11"/>
        <v>6404982.8066037148</v>
      </c>
      <c r="H167" s="20">
        <f t="shared" si="12"/>
        <v>898655166.83743441</v>
      </c>
    </row>
    <row r="168" spans="5:8" x14ac:dyDescent="0.25">
      <c r="E168">
        <v>145</v>
      </c>
      <c r="F168" s="21">
        <f t="shared" si="10"/>
        <v>3573136.3030861123</v>
      </c>
      <c r="G168" s="20">
        <f t="shared" si="11"/>
        <v>6476898.3371141711</v>
      </c>
      <c r="H168" s="20">
        <f t="shared" si="12"/>
        <v>908705201.47763479</v>
      </c>
    </row>
    <row r="169" spans="5:8" x14ac:dyDescent="0.25">
      <c r="E169">
        <v>146</v>
      </c>
      <c r="F169" s="21">
        <f t="shared" si="10"/>
        <v>3573136.3030861123</v>
      </c>
      <c r="G169" s="20">
        <f t="shared" si="11"/>
        <v>6549332.186104469</v>
      </c>
      <c r="H169" s="20">
        <f t="shared" si="12"/>
        <v>918827669.96682537</v>
      </c>
    </row>
    <row r="170" spans="5:8" x14ac:dyDescent="0.25">
      <c r="E170">
        <v>147</v>
      </c>
      <c r="F170" s="21">
        <f t="shared" si="10"/>
        <v>3573136.3030861123</v>
      </c>
      <c r="G170" s="20">
        <f t="shared" si="11"/>
        <v>6622288.0892634718</v>
      </c>
      <c r="H170" s="20">
        <f t="shared" si="12"/>
        <v>929023094.35917497</v>
      </c>
    </row>
    <row r="171" spans="5:8" x14ac:dyDescent="0.25">
      <c r="E171">
        <v>148</v>
      </c>
      <c r="F171" s="21">
        <f t="shared" si="10"/>
        <v>3573136.3030861123</v>
      </c>
      <c r="G171" s="20">
        <f t="shared" si="11"/>
        <v>6695769.8092043614</v>
      </c>
      <c r="H171" s="20">
        <f t="shared" si="12"/>
        <v>939292000.47146547</v>
      </c>
    </row>
    <row r="172" spans="5:8" x14ac:dyDescent="0.25">
      <c r="E172">
        <v>149</v>
      </c>
      <c r="F172" s="21">
        <f t="shared" si="10"/>
        <v>3573136.3030861123</v>
      </c>
      <c r="G172" s="20">
        <f t="shared" si="11"/>
        <v>6769781.1356586916</v>
      </c>
      <c r="H172" s="20">
        <f t="shared" si="12"/>
        <v>949634917.91021037</v>
      </c>
    </row>
    <row r="173" spans="5:8" x14ac:dyDescent="0.25">
      <c r="E173">
        <v>150</v>
      </c>
      <c r="F173" s="21">
        <f t="shared" si="10"/>
        <v>3573136.3030861123</v>
      </c>
      <c r="G173" s="20">
        <f t="shared" si="11"/>
        <v>6844325.8856718354</v>
      </c>
      <c r="H173" s="20">
        <f t="shared" si="12"/>
        <v>960052380.09896839</v>
      </c>
    </row>
    <row r="174" spans="5:8" x14ac:dyDescent="0.25">
      <c r="E174">
        <v>151</v>
      </c>
      <c r="F174" s="21">
        <f t="shared" si="10"/>
        <v>3573136.3030861123</v>
      </c>
      <c r="G174" s="20">
        <f t="shared" si="11"/>
        <v>6919407.903799843</v>
      </c>
      <c r="H174" s="20">
        <f t="shared" si="12"/>
        <v>970544924.30585444</v>
      </c>
    </row>
    <row r="175" spans="5:8" x14ac:dyDescent="0.25">
      <c r="E175">
        <v>152</v>
      </c>
      <c r="F175" s="21">
        <f t="shared" si="10"/>
        <v>3573136.3030861123</v>
      </c>
      <c r="G175" s="20">
        <f t="shared" si="11"/>
        <v>6995031.0623077285</v>
      </c>
      <c r="H175" s="20">
        <f t="shared" si="12"/>
        <v>981113091.67124832</v>
      </c>
    </row>
    <row r="176" spans="5:8" x14ac:dyDescent="0.25">
      <c r="E176">
        <v>153</v>
      </c>
      <c r="F176" s="21">
        <f t="shared" si="10"/>
        <v>3573136.3030861123</v>
      </c>
      <c r="G176" s="20">
        <f t="shared" si="11"/>
        <v>7071199.2613691669</v>
      </c>
      <c r="H176" s="20">
        <f t="shared" si="12"/>
        <v>991757427.23570359</v>
      </c>
    </row>
    <row r="177" spans="5:8" x14ac:dyDescent="0.25">
      <c r="E177">
        <v>154</v>
      </c>
      <c r="F177" s="21">
        <f t="shared" si="10"/>
        <v>3573136.3030861123</v>
      </c>
      <c r="G177" s="20">
        <f t="shared" si="11"/>
        <v>7147916.4292676486</v>
      </c>
      <c r="H177" s="20">
        <f t="shared" si="12"/>
        <v>1002478479.9680574</v>
      </c>
    </row>
    <row r="178" spans="5:8" x14ac:dyDescent="0.25">
      <c r="E178">
        <v>155</v>
      </c>
      <c r="F178" s="21">
        <f t="shared" si="10"/>
        <v>3573136.3030861123</v>
      </c>
      <c r="G178" s="20">
        <f t="shared" si="11"/>
        <v>7225186.5225990731</v>
      </c>
      <c r="H178" s="20">
        <f t="shared" si="12"/>
        <v>1013276802.7937427</v>
      </c>
    </row>
    <row r="179" spans="5:8" x14ac:dyDescent="0.25">
      <c r="E179">
        <v>156</v>
      </c>
      <c r="F179" s="21">
        <f t="shared" si="10"/>
        <v>3573136.3030861123</v>
      </c>
      <c r="G179" s="20">
        <f t="shared" si="11"/>
        <v>7303013.5264758058</v>
      </c>
      <c r="H179" s="20">
        <f t="shared" si="12"/>
        <v>1024152952.6233046</v>
      </c>
    </row>
    <row r="180" spans="5:8" x14ac:dyDescent="0.25">
      <c r="E180">
        <v>157</v>
      </c>
      <c r="F180" s="21">
        <f t="shared" si="10"/>
        <v>3573136.3030861123</v>
      </c>
      <c r="G180" s="20">
        <f t="shared" si="11"/>
        <v>7381401.4547322048</v>
      </c>
      <c r="H180" s="20">
        <f t="shared" si="12"/>
        <v>1035107490.3811229</v>
      </c>
    </row>
    <row r="181" spans="5:8" x14ac:dyDescent="0.25">
      <c r="E181">
        <v>158</v>
      </c>
      <c r="F181" s="21">
        <f t="shared" si="10"/>
        <v>3573136.3030861123</v>
      </c>
      <c r="G181" s="20">
        <f t="shared" si="11"/>
        <v>7460354.3501316281</v>
      </c>
      <c r="H181" s="20">
        <f t="shared" si="12"/>
        <v>1046140981.0343407</v>
      </c>
    </row>
    <row r="182" spans="5:8" x14ac:dyDescent="0.25">
      <c r="E182">
        <v>159</v>
      </c>
      <c r="F182" s="21">
        <f t="shared" si="10"/>
        <v>3573136.3030861123</v>
      </c>
      <c r="G182" s="20">
        <f t="shared" si="11"/>
        <v>7539876.2845749417</v>
      </c>
      <c r="H182" s="20">
        <f t="shared" si="12"/>
        <v>1057253993.6220019</v>
      </c>
    </row>
    <row r="183" spans="5:8" x14ac:dyDescent="0.25">
      <c r="E183">
        <v>160</v>
      </c>
      <c r="F183" s="21">
        <f t="shared" si="10"/>
        <v>3573136.3030861123</v>
      </c>
      <c r="G183" s="20">
        <f t="shared" si="11"/>
        <v>7619971.3593105124</v>
      </c>
      <c r="H183" s="20">
        <f t="shared" si="12"/>
        <v>1068447101.2843986</v>
      </c>
    </row>
    <row r="184" spans="5:8" x14ac:dyDescent="0.25">
      <c r="E184">
        <v>161</v>
      </c>
      <c r="F184" s="21">
        <f t="shared" si="10"/>
        <v>3573136.3030861123</v>
      </c>
      <c r="G184" s="20">
        <f t="shared" si="11"/>
        <v>7700643.7051457325</v>
      </c>
      <c r="H184" s="20">
        <f t="shared" si="12"/>
        <v>1079720881.2926304</v>
      </c>
    </row>
    <row r="185" spans="5:8" x14ac:dyDescent="0.25">
      <c r="E185">
        <v>162</v>
      </c>
      <c r="F185" s="21">
        <f t="shared" si="10"/>
        <v>3573136.3030861123</v>
      </c>
      <c r="G185" s="20">
        <f t="shared" si="11"/>
        <v>7781897.482660058</v>
      </c>
      <c r="H185" s="20">
        <f t="shared" si="12"/>
        <v>1091075915.0783765</v>
      </c>
    </row>
    <row r="186" spans="5:8" x14ac:dyDescent="0.25">
      <c r="E186">
        <v>163</v>
      </c>
      <c r="F186" s="21">
        <f t="shared" si="10"/>
        <v>3573136.3030861123</v>
      </c>
      <c r="G186" s="20">
        <f t="shared" si="11"/>
        <v>7863736.8824195862</v>
      </c>
      <c r="H186" s="20">
        <f t="shared" si="12"/>
        <v>1102512788.2638822</v>
      </c>
    </row>
    <row r="187" spans="5:8" x14ac:dyDescent="0.25">
      <c r="E187">
        <v>164</v>
      </c>
      <c r="F187" s="21">
        <f t="shared" si="10"/>
        <v>3573136.3030861123</v>
      </c>
      <c r="G187" s="20">
        <f t="shared" si="11"/>
        <v>7946166.1251931796</v>
      </c>
      <c r="H187" s="20">
        <f t="shared" si="12"/>
        <v>1114032090.6921613</v>
      </c>
    </row>
    <row r="188" spans="5:8" x14ac:dyDescent="0.25">
      <c r="E188">
        <v>165</v>
      </c>
      <c r="F188" s="21">
        <f t="shared" si="10"/>
        <v>3573136.3030861123</v>
      </c>
      <c r="G188" s="20">
        <f t="shared" si="11"/>
        <v>8029189.4621701464</v>
      </c>
      <c r="H188" s="20">
        <f t="shared" si="12"/>
        <v>1125634416.4574175</v>
      </c>
    </row>
    <row r="189" spans="5:8" x14ac:dyDescent="0.25">
      <c r="E189">
        <v>166</v>
      </c>
      <c r="F189" s="21">
        <f t="shared" si="10"/>
        <v>3573136.3030861123</v>
      </c>
      <c r="G189" s="20">
        <f t="shared" si="11"/>
        <v>8112811.1751794908</v>
      </c>
      <c r="H189" s="20">
        <f t="shared" si="12"/>
        <v>1137320363.935683</v>
      </c>
    </row>
    <row r="190" spans="5:8" x14ac:dyDescent="0.25">
      <c r="E190">
        <v>167</v>
      </c>
      <c r="F190" s="21">
        <f t="shared" si="10"/>
        <v>3573136.3030861123</v>
      </c>
      <c r="G190" s="20">
        <f t="shared" si="11"/>
        <v>8197035.5769107435</v>
      </c>
      <c r="H190" s="20">
        <f t="shared" si="12"/>
        <v>1149090535.8156798</v>
      </c>
    </row>
    <row r="191" spans="5:8" x14ac:dyDescent="0.25">
      <c r="E191">
        <v>168</v>
      </c>
      <c r="F191" s="21">
        <f t="shared" si="10"/>
        <v>3573136.3030861123</v>
      </c>
      <c r="G191" s="20">
        <f t="shared" si="11"/>
        <v>8281867.011136381</v>
      </c>
      <c r="H191" s="20">
        <f t="shared" si="12"/>
        <v>1160945539.1299021</v>
      </c>
    </row>
    <row r="192" spans="5:8" x14ac:dyDescent="0.25">
      <c r="E192">
        <v>169</v>
      </c>
      <c r="F192" s="21">
        <f t="shared" si="10"/>
        <v>3573136.3030861123</v>
      </c>
      <c r="G192" s="20">
        <f t="shared" si="11"/>
        <v>8367309.8529358534</v>
      </c>
      <c r="H192" s="20">
        <f t="shared" si="12"/>
        <v>1172885985.285924</v>
      </c>
    </row>
    <row r="193" spans="5:8" x14ac:dyDescent="0.25">
      <c r="E193">
        <v>170</v>
      </c>
      <c r="F193" s="21">
        <f t="shared" si="10"/>
        <v>3573136.3030861123</v>
      </c>
      <c r="G193" s="20">
        <f t="shared" si="11"/>
        <v>8453368.5089212246</v>
      </c>
      <c r="H193" s="20">
        <f t="shared" si="12"/>
        <v>1184912490.0979311</v>
      </c>
    </row>
    <row r="194" spans="5:8" x14ac:dyDescent="0.25">
      <c r="E194">
        <v>171</v>
      </c>
      <c r="F194" s="21">
        <f t="shared" si="10"/>
        <v>3573136.3030861123</v>
      </c>
      <c r="G194" s="20">
        <f t="shared" si="11"/>
        <v>8540047.4174644351</v>
      </c>
      <c r="H194" s="20">
        <f t="shared" si="12"/>
        <v>1197025673.8184817</v>
      </c>
    </row>
    <row r="195" spans="5:8" x14ac:dyDescent="0.25">
      <c r="E195">
        <v>172</v>
      </c>
      <c r="F195" s="21">
        <f t="shared" si="10"/>
        <v>3573136.3030861123</v>
      </c>
      <c r="G195" s="20">
        <f t="shared" si="11"/>
        <v>8627351.0489262063</v>
      </c>
      <c r="H195" s="20">
        <f t="shared" si="12"/>
        <v>1209226161.1704938</v>
      </c>
    </row>
    <row r="196" spans="5:8" x14ac:dyDescent="0.25">
      <c r="E196">
        <v>173</v>
      </c>
      <c r="F196" s="21">
        <f t="shared" si="10"/>
        <v>3573136.3030861123</v>
      </c>
      <c r="G196" s="20">
        <f t="shared" si="11"/>
        <v>8715283.9058865942</v>
      </c>
      <c r="H196" s="20">
        <f t="shared" si="12"/>
        <v>1221514581.3794665</v>
      </c>
    </row>
    <row r="197" spans="5:8" x14ac:dyDescent="0.25">
      <c r="E197">
        <v>174</v>
      </c>
      <c r="F197" s="21">
        <f t="shared" si="10"/>
        <v>3573136.3030861123</v>
      </c>
      <c r="G197" s="20">
        <f t="shared" si="11"/>
        <v>8803850.523377208</v>
      </c>
      <c r="H197" s="20">
        <f t="shared" si="12"/>
        <v>1233891568.2059298</v>
      </c>
    </row>
    <row r="198" spans="5:8" x14ac:dyDescent="0.25">
      <c r="E198">
        <v>175</v>
      </c>
      <c r="F198" s="21">
        <f t="shared" si="10"/>
        <v>3573136.3030861123</v>
      </c>
      <c r="G198" s="20">
        <f t="shared" si="11"/>
        <v>8893055.4691150934</v>
      </c>
      <c r="H198" s="20">
        <f t="shared" si="12"/>
        <v>1246357759.9781308</v>
      </c>
    </row>
    <row r="199" spans="5:8" x14ac:dyDescent="0.25">
      <c r="E199">
        <v>176</v>
      </c>
      <c r="F199" s="21">
        <f t="shared" si="10"/>
        <v>3573136.3030861123</v>
      </c>
      <c r="G199" s="20">
        <f t="shared" si="11"/>
        <v>8982903.34373831</v>
      </c>
      <c r="H199" s="20">
        <f t="shared" si="12"/>
        <v>1258913799.6249552</v>
      </c>
    </row>
    <row r="200" spans="5:8" x14ac:dyDescent="0.25">
      <c r="E200">
        <v>177</v>
      </c>
      <c r="F200" s="21">
        <f t="shared" si="10"/>
        <v>3573136.3030861123</v>
      </c>
      <c r="G200" s="20">
        <f t="shared" si="11"/>
        <v>9073398.7810432054</v>
      </c>
      <c r="H200" s="20">
        <f t="shared" si="12"/>
        <v>1271560334.7090845</v>
      </c>
    </row>
    <row r="201" spans="5:8" x14ac:dyDescent="0.25">
      <c r="E201">
        <v>178</v>
      </c>
      <c r="F201" s="21">
        <f t="shared" si="10"/>
        <v>3573136.3030861123</v>
      </c>
      <c r="G201" s="20">
        <f t="shared" si="11"/>
        <v>9164546.4482233915</v>
      </c>
      <c r="H201" s="20">
        <f t="shared" si="12"/>
        <v>1284298017.4603939</v>
      </c>
    </row>
    <row r="202" spans="5:8" x14ac:dyDescent="0.25">
      <c r="E202">
        <v>179</v>
      </c>
      <c r="F202" s="21">
        <f t="shared" si="10"/>
        <v>3573136.3030861123</v>
      </c>
      <c r="G202" s="20">
        <f t="shared" si="11"/>
        <v>9256351.0461104549</v>
      </c>
      <c r="H202" s="20">
        <f t="shared" si="12"/>
        <v>1297127504.8095903</v>
      </c>
    </row>
    <row r="203" spans="5:8" x14ac:dyDescent="0.25">
      <c r="E203">
        <v>180</v>
      </c>
      <c r="F203" s="21">
        <f t="shared" si="10"/>
        <v>3573136.3030861123</v>
      </c>
      <c r="G203" s="20">
        <f t="shared" si="11"/>
        <v>9348817.3094164003</v>
      </c>
      <c r="H203" s="20">
        <f t="shared" si="12"/>
        <v>1310049458.4220927</v>
      </c>
    </row>
    <row r="204" spans="5:8" x14ac:dyDescent="0.25">
      <c r="H204" s="22">
        <f>H203-H12</f>
        <v>0</v>
      </c>
    </row>
  </sheetData>
  <mergeCells count="2">
    <mergeCell ref="O17:T29"/>
    <mergeCell ref="O15:T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21B1-4F0C-4741-B4FC-90878936B222}">
  <dimension ref="B2:K38"/>
  <sheetViews>
    <sheetView showGridLines="0" workbookViewId="0">
      <selection activeCell="B3" sqref="B3"/>
    </sheetView>
  </sheetViews>
  <sheetFormatPr baseColWidth="10" defaultRowHeight="15" x14ac:dyDescent="0.25"/>
  <cols>
    <col min="2" max="2" width="14.85546875" bestFit="1" customWidth="1"/>
    <col min="3" max="3" width="13" bestFit="1" customWidth="1"/>
    <col min="5" max="5" width="12.140625" bestFit="1" customWidth="1"/>
    <col min="7" max="7" width="12.7109375" customWidth="1"/>
    <col min="8" max="8" width="13" bestFit="1" customWidth="1"/>
    <col min="9" max="9" width="18.28515625" bestFit="1" customWidth="1"/>
  </cols>
  <sheetData>
    <row r="2" spans="2:10" ht="21" x14ac:dyDescent="0.35">
      <c r="B2" s="14" t="s">
        <v>71</v>
      </c>
    </row>
    <row r="5" spans="2:10" x14ac:dyDescent="0.25">
      <c r="B5" t="s">
        <v>44</v>
      </c>
      <c r="C5" s="2">
        <v>350000</v>
      </c>
      <c r="D5" t="s">
        <v>55</v>
      </c>
      <c r="E5" t="s">
        <v>65</v>
      </c>
      <c r="F5" t="s">
        <v>49</v>
      </c>
      <c r="G5" s="5">
        <v>2.5000000000000001E-2</v>
      </c>
      <c r="H5" t="s">
        <v>66</v>
      </c>
      <c r="I5" t="s">
        <v>67</v>
      </c>
      <c r="J5" s="5">
        <f>C10</f>
        <v>2.5000000000000001E-2</v>
      </c>
    </row>
    <row r="6" spans="2:10" x14ac:dyDescent="0.25">
      <c r="B6" t="s">
        <v>45</v>
      </c>
      <c r="C6">
        <v>3</v>
      </c>
      <c r="D6" t="s">
        <v>25</v>
      </c>
      <c r="F6" t="s">
        <v>50</v>
      </c>
      <c r="G6" s="5">
        <f>G5/4</f>
        <v>6.2500000000000003E-3</v>
      </c>
      <c r="I6" t="s">
        <v>52</v>
      </c>
      <c r="J6" s="5">
        <f>EFFECT(J5*(12/7),(12/7))</f>
        <v>4.2857142857142927E-2</v>
      </c>
    </row>
    <row r="7" spans="2:10" x14ac:dyDescent="0.25">
      <c r="B7" t="s">
        <v>48</v>
      </c>
      <c r="C7" s="5">
        <v>2.5000000000000001E-2</v>
      </c>
      <c r="F7" t="s">
        <v>51</v>
      </c>
      <c r="G7" s="5">
        <f>G6/(1-G6)</f>
        <v>6.2893081761006293E-3</v>
      </c>
      <c r="I7" t="s">
        <v>68</v>
      </c>
      <c r="J7" s="5">
        <f>NOMINAL(J6,12)/12</f>
        <v>3.5031382879180395E-3</v>
      </c>
    </row>
    <row r="8" spans="2:10" x14ac:dyDescent="0.25">
      <c r="B8" s="44" t="s">
        <v>69</v>
      </c>
      <c r="C8" s="44"/>
      <c r="D8" s="44"/>
      <c r="F8" t="s">
        <v>52</v>
      </c>
      <c r="G8" s="5">
        <f>EFFECT(G7*4,4)</f>
        <v>2.5395561757371343E-2</v>
      </c>
    </row>
    <row r="9" spans="2:10" x14ac:dyDescent="0.25">
      <c r="B9" t="s">
        <v>46</v>
      </c>
      <c r="C9" s="2">
        <v>3950</v>
      </c>
      <c r="D9" t="s">
        <v>56</v>
      </c>
      <c r="F9" t="s">
        <v>53</v>
      </c>
      <c r="G9" s="5">
        <f>NOMINAL(G8,6)/6</f>
        <v>4.1884893136074908E-3</v>
      </c>
    </row>
    <row r="10" spans="2:10" x14ac:dyDescent="0.25">
      <c r="B10" t="s">
        <v>47</v>
      </c>
      <c r="C10" s="5">
        <v>2.5000000000000001E-2</v>
      </c>
      <c r="D10" t="s">
        <v>61</v>
      </c>
    </row>
    <row r="11" spans="2:10" x14ac:dyDescent="0.25">
      <c r="B11" t="s">
        <v>8</v>
      </c>
      <c r="C11" s="2">
        <f>PMT(G9,C6*6,-C12,,1)</f>
        <v>19576.974107946298</v>
      </c>
      <c r="D11" s="28" t="s">
        <v>17</v>
      </c>
      <c r="E11" s="44" t="s">
        <v>62</v>
      </c>
      <c r="F11" s="44"/>
      <c r="G11" s="30">
        <f>E16</f>
        <v>19576.974107946298</v>
      </c>
      <c r="H11" t="s">
        <v>63</v>
      </c>
      <c r="I11" s="29">
        <f>G11*C9</f>
        <v>77329047.726387873</v>
      </c>
    </row>
    <row r="12" spans="2:10" x14ac:dyDescent="0.25">
      <c r="B12" t="s">
        <v>70</v>
      </c>
      <c r="C12" s="2">
        <f>C5-PV(G9,B19,,-F19)</f>
        <v>340165.79981737281</v>
      </c>
      <c r="D12" s="28"/>
      <c r="E12" s="26"/>
      <c r="F12" s="26"/>
      <c r="G12" s="30"/>
      <c r="I12" s="29"/>
    </row>
    <row r="14" spans="2:10" x14ac:dyDescent="0.25">
      <c r="B14" t="s">
        <v>54</v>
      </c>
      <c r="C14" t="s">
        <v>57</v>
      </c>
      <c r="D14" t="s">
        <v>12</v>
      </c>
      <c r="E14" t="s">
        <v>58</v>
      </c>
      <c r="F14" t="s">
        <v>59</v>
      </c>
      <c r="G14" t="s">
        <v>13</v>
      </c>
      <c r="H14" t="s">
        <v>60</v>
      </c>
    </row>
    <row r="15" spans="2:10" x14ac:dyDescent="0.25">
      <c r="B15" cm="1">
        <f t="array" ref="B15:B32">_xlfn.SEQUENCE(18,,0,1)</f>
        <v>0</v>
      </c>
      <c r="C15" s="2">
        <f>C5</f>
        <v>350000</v>
      </c>
      <c r="D15" s="2"/>
      <c r="E15" s="2">
        <f>$C$11</f>
        <v>19576.974107946298</v>
      </c>
      <c r="F15" s="2"/>
      <c r="G15" s="2"/>
      <c r="H15" s="2">
        <f>C15-E15</f>
        <v>330423.02589205373</v>
      </c>
    </row>
    <row r="16" spans="2:10" x14ac:dyDescent="0.25">
      <c r="B16">
        <v>1</v>
      </c>
      <c r="C16" s="2">
        <f>H15</f>
        <v>330423.02589205373</v>
      </c>
      <c r="D16" s="2">
        <f>C16*$G$9</f>
        <v>1383.9733129187182</v>
      </c>
      <c r="E16" s="27">
        <f>$C$11</f>
        <v>19576.974107946298</v>
      </c>
      <c r="F16" s="2"/>
      <c r="G16" s="2">
        <f>E16-D16+F16</f>
        <v>18193.000795027579</v>
      </c>
      <c r="H16" s="2">
        <f>C16-G16</f>
        <v>312230.02509702614</v>
      </c>
    </row>
    <row r="17" spans="2:11" x14ac:dyDescent="0.25">
      <c r="B17">
        <v>2</v>
      </c>
      <c r="C17" s="2">
        <f t="shared" ref="C17:C32" si="0">H16</f>
        <v>312230.02509702614</v>
      </c>
      <c r="D17" s="2">
        <f>C17*$G$9</f>
        <v>1307.7721235062927</v>
      </c>
      <c r="E17" s="2">
        <f>$C$11</f>
        <v>19576.974107946298</v>
      </c>
      <c r="F17" s="2"/>
      <c r="G17" s="2">
        <f t="shared" ref="G17:G32" si="1">E17-D17+F17</f>
        <v>18269.201984440006</v>
      </c>
      <c r="H17" s="2">
        <f t="shared" ref="H17:H32" si="2">C17-G17</f>
        <v>293960.82311258616</v>
      </c>
    </row>
    <row r="18" spans="2:11" x14ac:dyDescent="0.25">
      <c r="B18">
        <v>3</v>
      </c>
      <c r="C18" s="2">
        <f t="shared" si="0"/>
        <v>293960.82311258616</v>
      </c>
      <c r="D18" s="2">
        <f>C18*$G$9</f>
        <v>1231.251766226329</v>
      </c>
      <c r="E18" s="2">
        <f>$C$11</f>
        <v>19576.974107946298</v>
      </c>
      <c r="F18" s="2"/>
      <c r="G18" s="2">
        <f t="shared" si="1"/>
        <v>18345.722341719971</v>
      </c>
      <c r="H18" s="2">
        <f t="shared" si="2"/>
        <v>275615.10077086621</v>
      </c>
    </row>
    <row r="19" spans="2:11" x14ac:dyDescent="0.25">
      <c r="B19">
        <v>4</v>
      </c>
      <c r="C19" s="2">
        <f t="shared" si="0"/>
        <v>275615.10077086621</v>
      </c>
      <c r="D19" s="2">
        <f>C19*$G$9</f>
        <v>1154.4109042476248</v>
      </c>
      <c r="E19" s="2">
        <f>$C$11</f>
        <v>19576.974107946298</v>
      </c>
      <c r="F19" s="2">
        <v>10000</v>
      </c>
      <c r="G19" s="2">
        <f t="shared" si="1"/>
        <v>28422.563203698672</v>
      </c>
      <c r="H19" s="27">
        <f t="shared" si="2"/>
        <v>247192.53756716754</v>
      </c>
    </row>
    <row r="20" spans="2:11" x14ac:dyDescent="0.25">
      <c r="B20">
        <v>5</v>
      </c>
      <c r="C20" s="2">
        <f t="shared" si="0"/>
        <v>247192.53756716754</v>
      </c>
      <c r="D20" s="2">
        <f>C20*$G$9</f>
        <v>1035.3633020035995</v>
      </c>
      <c r="E20" s="2">
        <f>$C$11</f>
        <v>19576.974107946298</v>
      </c>
      <c r="F20" s="2"/>
      <c r="G20" s="2">
        <f t="shared" si="1"/>
        <v>18541.610805942699</v>
      </c>
      <c r="H20" s="2">
        <f t="shared" si="2"/>
        <v>228650.92676122484</v>
      </c>
    </row>
    <row r="21" spans="2:11" x14ac:dyDescent="0.25">
      <c r="B21">
        <v>6</v>
      </c>
      <c r="C21" s="2">
        <f t="shared" si="0"/>
        <v>228650.92676122484</v>
      </c>
      <c r="D21" s="2">
        <f>C21*$G$9</f>
        <v>957.70196328583927</v>
      </c>
      <c r="E21" s="2">
        <f>$C$11</f>
        <v>19576.974107946298</v>
      </c>
      <c r="F21" s="2"/>
      <c r="G21" s="2">
        <f t="shared" si="1"/>
        <v>18619.272144660459</v>
      </c>
      <c r="H21" s="2">
        <f t="shared" si="2"/>
        <v>210031.65461656437</v>
      </c>
    </row>
    <row r="22" spans="2:11" x14ac:dyDescent="0.25">
      <c r="B22">
        <v>7</v>
      </c>
      <c r="C22" s="2">
        <f t="shared" si="0"/>
        <v>210031.65461656437</v>
      </c>
      <c r="D22" s="2">
        <f>C22*$G$9</f>
        <v>879.71534088077931</v>
      </c>
      <c r="E22" s="2">
        <f>$C$11</f>
        <v>19576.974107946298</v>
      </c>
      <c r="F22" s="2"/>
      <c r="G22" s="2">
        <f t="shared" si="1"/>
        <v>18697.258767065519</v>
      </c>
      <c r="H22" s="2">
        <f t="shared" si="2"/>
        <v>191334.39584949886</v>
      </c>
    </row>
    <row r="23" spans="2:11" x14ac:dyDescent="0.25">
      <c r="B23">
        <v>8</v>
      </c>
      <c r="C23" s="2">
        <f t="shared" si="0"/>
        <v>191334.39584949886</v>
      </c>
      <c r="D23" s="2">
        <f>C23*$G$9</f>
        <v>801.40207234117145</v>
      </c>
      <c r="E23" s="2">
        <f>$C$11</f>
        <v>19576.974107946298</v>
      </c>
      <c r="F23" s="2"/>
      <c r="G23" s="2">
        <f>E23-D23+F23</f>
        <v>18775.572035605128</v>
      </c>
      <c r="H23" s="2">
        <f t="shared" si="2"/>
        <v>172558.82381389374</v>
      </c>
    </row>
    <row r="24" spans="2:11" x14ac:dyDescent="0.25">
      <c r="B24">
        <v>9</v>
      </c>
      <c r="C24" s="2">
        <f t="shared" si="0"/>
        <v>172558.82381389374</v>
      </c>
      <c r="D24" s="2">
        <f>C24*$G$9</f>
        <v>722.76078951317174</v>
      </c>
      <c r="E24" s="2">
        <f>$C$11</f>
        <v>19576.974107946298</v>
      </c>
      <c r="F24" s="2"/>
      <c r="G24" s="2">
        <f t="shared" si="1"/>
        <v>18854.213318433125</v>
      </c>
      <c r="H24" s="2">
        <f t="shared" si="2"/>
        <v>153704.61049546063</v>
      </c>
    </row>
    <row r="25" spans="2:11" x14ac:dyDescent="0.25">
      <c r="B25">
        <v>10</v>
      </c>
      <c r="C25" s="2">
        <f t="shared" si="0"/>
        <v>153704.61049546063</v>
      </c>
      <c r="D25" s="2">
        <f>C25*$G$9</f>
        <v>643.79011851243865</v>
      </c>
      <c r="E25" s="2">
        <f>$C$11</f>
        <v>19576.974107946298</v>
      </c>
      <c r="F25" s="2"/>
      <c r="G25" s="2">
        <f t="shared" si="1"/>
        <v>18933.183989433859</v>
      </c>
      <c r="H25" s="2">
        <f t="shared" si="2"/>
        <v>134771.42650602676</v>
      </c>
    </row>
    <row r="26" spans="2:11" x14ac:dyDescent="0.25">
      <c r="B26">
        <v>11</v>
      </c>
      <c r="C26" s="2">
        <f t="shared" si="0"/>
        <v>134771.42650602676</v>
      </c>
      <c r="D26" s="2">
        <f>C26*$G$9</f>
        <v>564.48867970013043</v>
      </c>
      <c r="E26" s="2">
        <f>$C$11</f>
        <v>19576.974107946298</v>
      </c>
      <c r="F26" s="2"/>
      <c r="G26" s="2">
        <f t="shared" si="1"/>
        <v>19012.485428246167</v>
      </c>
      <c r="H26" s="2">
        <f t="shared" si="2"/>
        <v>115758.94107778059</v>
      </c>
    </row>
    <row r="27" spans="2:11" x14ac:dyDescent="0.25">
      <c r="B27">
        <v>12</v>
      </c>
      <c r="C27" s="2">
        <f t="shared" si="0"/>
        <v>115758.94107778059</v>
      </c>
      <c r="D27" s="2">
        <f>C27*$G$9</f>
        <v>484.8550876588032</v>
      </c>
      <c r="E27" s="2">
        <f>$C$11</f>
        <v>19576.974107946298</v>
      </c>
      <c r="F27" s="2"/>
      <c r="G27" s="2">
        <f t="shared" si="1"/>
        <v>19092.119020287497</v>
      </c>
      <c r="H27" s="2">
        <f t="shared" si="2"/>
        <v>96666.822057493089</v>
      </c>
    </row>
    <row r="28" spans="2:11" x14ac:dyDescent="0.25">
      <c r="B28">
        <v>13</v>
      </c>
      <c r="C28" s="2">
        <f t="shared" si="0"/>
        <v>96666.822057493089</v>
      </c>
      <c r="D28" s="2">
        <f>C28*$G$9</f>
        <v>404.88795116820665</v>
      </c>
      <c r="E28" s="2">
        <f>$C$11</f>
        <v>19576.974107946298</v>
      </c>
      <c r="F28" s="2"/>
      <c r="G28" s="2">
        <f t="shared" si="1"/>
        <v>19172.086156778092</v>
      </c>
      <c r="H28" s="2">
        <f t="shared" si="2"/>
        <v>77494.735900714993</v>
      </c>
    </row>
    <row r="29" spans="2:11" x14ac:dyDescent="0.25">
      <c r="B29">
        <v>14</v>
      </c>
      <c r="C29" s="2">
        <f t="shared" si="0"/>
        <v>77494.735900714993</v>
      </c>
      <c r="D29" s="2">
        <f>C29*$G$9</f>
        <v>324.58587318097949</v>
      </c>
      <c r="E29" s="2">
        <f>$C$11</f>
        <v>19576.974107946298</v>
      </c>
      <c r="F29" s="2"/>
      <c r="G29" s="2">
        <f t="shared" si="1"/>
        <v>19252.38823476532</v>
      </c>
      <c r="H29" s="2">
        <f t="shared" si="2"/>
        <v>58242.347665949674</v>
      </c>
      <c r="K29" s="11"/>
    </row>
    <row r="30" spans="2:11" x14ac:dyDescent="0.25">
      <c r="B30">
        <v>15</v>
      </c>
      <c r="C30" s="2">
        <f t="shared" si="0"/>
        <v>58242.347665949674</v>
      </c>
      <c r="D30" s="2">
        <f>C30*$G$9</f>
        <v>243.94745079824239</v>
      </c>
      <c r="E30" s="2">
        <f>$C$11</f>
        <v>19576.974107946298</v>
      </c>
      <c r="F30" s="2"/>
      <c r="G30" s="2">
        <f t="shared" si="1"/>
        <v>19333.026657148057</v>
      </c>
      <c r="H30" s="2">
        <f t="shared" si="2"/>
        <v>38909.32100880162</v>
      </c>
    </row>
    <row r="31" spans="2:11" x14ac:dyDescent="0.25">
      <c r="B31">
        <v>16</v>
      </c>
      <c r="C31" s="2">
        <f t="shared" si="0"/>
        <v>38909.32100880162</v>
      </c>
      <c r="D31" s="2">
        <f>C31*$G$9</f>
        <v>162.97127524508903</v>
      </c>
      <c r="E31" s="2">
        <f>$C$11</f>
        <v>19576.974107946298</v>
      </c>
      <c r="F31" s="2"/>
      <c r="G31" s="2">
        <f t="shared" si="1"/>
        <v>19414.002832701208</v>
      </c>
      <c r="H31" s="2">
        <f t="shared" si="2"/>
        <v>19495.318176100413</v>
      </c>
    </row>
    <row r="32" spans="2:11" x14ac:dyDescent="0.25">
      <c r="B32">
        <v>17</v>
      </c>
      <c r="C32" s="2">
        <f t="shared" si="0"/>
        <v>19495.318176100413</v>
      </c>
      <c r="D32" s="2">
        <f>C32*$G$9</f>
        <v>81.65593184597445</v>
      </c>
      <c r="E32" s="2">
        <f>$C$11</f>
        <v>19576.974107946298</v>
      </c>
      <c r="F32" s="2"/>
      <c r="G32" s="2">
        <f t="shared" si="1"/>
        <v>19495.318176100325</v>
      </c>
      <c r="H32" s="2">
        <f t="shared" si="2"/>
        <v>8.7311491370201111E-11</v>
      </c>
    </row>
    <row r="33" spans="3:9" x14ac:dyDescent="0.25">
      <c r="C33" s="2"/>
      <c r="D33" s="2"/>
      <c r="E33" s="2"/>
      <c r="F33" s="2"/>
      <c r="G33" s="2"/>
      <c r="H33" s="2"/>
    </row>
    <row r="35" spans="3:9" x14ac:dyDescent="0.25">
      <c r="C35" s="28" t="s">
        <v>18</v>
      </c>
      <c r="D35" t="s">
        <v>64</v>
      </c>
      <c r="G35" s="30">
        <f>H19</f>
        <v>247192.53756716754</v>
      </c>
      <c r="H35" t="s">
        <v>63</v>
      </c>
      <c r="I35" s="29">
        <f>G35*(C9*(1+J7)^8)</f>
        <v>1004112402.7731363</v>
      </c>
    </row>
    <row r="37" spans="3:9" x14ac:dyDescent="0.25">
      <c r="E37" s="3"/>
    </row>
    <row r="38" spans="3:9" x14ac:dyDescent="0.25">
      <c r="E38" s="20"/>
    </row>
  </sheetData>
  <mergeCells count="2">
    <mergeCell ref="B8:D8"/>
    <mergeCell ref="E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1</vt:lpstr>
      <vt:lpstr>Caso 2</vt:lpstr>
      <vt:lpstr>Caso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</dc:creator>
  <cp:lastModifiedBy>NICOLÁS GONZÁLEZ</cp:lastModifiedBy>
  <dcterms:created xsi:type="dcterms:W3CDTF">2022-11-29T23:01:02Z</dcterms:created>
  <dcterms:modified xsi:type="dcterms:W3CDTF">2022-12-02T18:07:07Z</dcterms:modified>
</cp:coreProperties>
</file>