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Downloads\"/>
    </mc:Choice>
  </mc:AlternateContent>
  <xr:revisionPtr revIDLastSave="0" documentId="13_ncr:1_{DF826566-7298-4BE0-B4EC-606679BAC8D9}" xr6:coauthVersionLast="47" xr6:coauthVersionMax="47" xr10:uidLastSave="{00000000-0000-0000-0000-000000000000}"/>
  <bookViews>
    <workbookView xWindow="-108" yWindow="-108" windowWidth="23256" windowHeight="12456" tabRatio="964" activeTab="1" xr2:uid="{00000000-000D-0000-FFFF-FFFF00000000}"/>
  </bookViews>
  <sheets>
    <sheet name="INSTRUCCIONES" sheetId="39" r:id="rId1"/>
    <sheet name="Problema 1" sheetId="25" r:id="rId2"/>
    <sheet name="Problema 2" sheetId="27" state="hidden" r:id="rId3"/>
    <sheet name="Problema 3" sheetId="32" r:id="rId4"/>
    <sheet name="Hoja1" sheetId="40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5" l="1"/>
  <c r="B16" i="25" s="1"/>
  <c r="B14" i="25"/>
  <c r="K5" i="32"/>
  <c r="I18" i="25"/>
  <c r="H18" i="25"/>
  <c r="G18" i="25"/>
  <c r="F18" i="25"/>
  <c r="E18" i="25"/>
  <c r="D18" i="25"/>
  <c r="C18" i="25"/>
  <c r="B18" i="25"/>
  <c r="J5" i="25"/>
  <c r="B4" i="32" l="1"/>
  <c r="C3" i="32"/>
  <c r="C4" i="32" s="1"/>
  <c r="D3" i="32" l="1"/>
  <c r="E3" i="32" s="1"/>
  <c r="E4" i="32" s="1"/>
  <c r="B4" i="27"/>
  <c r="C3" i="27"/>
  <c r="D3" i="27" s="1"/>
  <c r="E3" i="27" s="1"/>
  <c r="F3" i="27" s="1"/>
  <c r="G3" i="27" s="1"/>
  <c r="H3" i="27" s="1"/>
  <c r="I3" i="27" s="1"/>
  <c r="J3" i="27" s="1"/>
  <c r="K3" i="27" s="1"/>
  <c r="D10" i="27" l="1"/>
  <c r="E11" i="27"/>
  <c r="F3" i="32"/>
  <c r="C4" i="27"/>
  <c r="D4" i="32"/>
  <c r="F4" i="32"/>
  <c r="G3" i="32"/>
  <c r="H3" i="32" s="1"/>
  <c r="I3" i="32" s="1"/>
  <c r="J3" i="32" s="1"/>
  <c r="K3" i="32" s="1"/>
  <c r="E4" i="27"/>
  <c r="D4" i="27"/>
  <c r="C3" i="25"/>
  <c r="B4" i="25"/>
  <c r="C10" i="25" s="1"/>
  <c r="G4" i="32" l="1"/>
  <c r="F4" i="27"/>
  <c r="G4" i="27" l="1"/>
  <c r="H4" i="27" l="1"/>
  <c r="H4" i="32" l="1"/>
  <c r="I4" i="27"/>
  <c r="I4" i="32" l="1"/>
  <c r="J4" i="27"/>
  <c r="C4" i="25"/>
  <c r="D3" i="25"/>
  <c r="J4" i="32" l="1"/>
  <c r="K4" i="27"/>
  <c r="E3" i="25"/>
  <c r="D4" i="25"/>
  <c r="K4" i="32" l="1"/>
  <c r="L3" i="27"/>
  <c r="L4" i="27"/>
  <c r="F3" i="25"/>
  <c r="E4" i="25"/>
  <c r="F4" i="25" l="1"/>
  <c r="C11" i="25" s="1"/>
  <c r="G3" i="25"/>
  <c r="G4" i="25" l="1"/>
  <c r="H3" i="25"/>
  <c r="I3" i="25" l="1"/>
  <c r="H4" i="25"/>
  <c r="J3" i="25" l="1"/>
  <c r="I4" i="25"/>
  <c r="J4" i="25" s="1"/>
</calcChain>
</file>

<file path=xl/sharedStrings.xml><?xml version="1.0" encoding="utf-8"?>
<sst xmlns="http://schemas.openxmlformats.org/spreadsheetml/2006/main" count="59" uniqueCount="37">
  <si>
    <t>FCL</t>
  </si>
  <si>
    <t>HORIZONTE EXPLÍCITO (HE)</t>
  </si>
  <si>
    <t>Año</t>
  </si>
  <si>
    <t>Período</t>
  </si>
  <si>
    <t>WACC</t>
  </si>
  <si>
    <t>g crecimiento a perpetuidad</t>
  </si>
  <si>
    <t>VC (HNE)</t>
  </si>
  <si>
    <t>NPV FCL (HE)</t>
  </si>
  <si>
    <t>NPV FCL (VC)</t>
  </si>
  <si>
    <t>VALOR EMPRESA FCL</t>
  </si>
  <si>
    <t>XNPV FCL</t>
  </si>
  <si>
    <t>Use NPV (VNA) y XNPV (VNA.NO.PER)</t>
  </si>
  <si>
    <t>3- A que se debe la diferencia importante que hay entre los 2 valores?</t>
  </si>
  <si>
    <t>4- Si usted busca valor a largo plazo, ¿entraría a esta compañía como accionista? Explique.</t>
  </si>
  <si>
    <t>3- Usted es accionista de esta compañía y busca valor a largo plazo, ¿continuaría como accionista? Explique.</t>
  </si>
  <si>
    <t>Con los FCL estipulados arriba la empresa encontró los siguientes valores:</t>
  </si>
  <si>
    <t>1- Diga de cuanto es el wacc?</t>
  </si>
  <si>
    <t>2- Diga de cuanto es el g?</t>
  </si>
  <si>
    <t>3- El g encontrado lo estima razonable? Explique.</t>
  </si>
  <si>
    <t>1- Hay 3 pestañas con 3 problemas.</t>
  </si>
  <si>
    <t>2- Se deben contestar solo 2 problemas</t>
  </si>
  <si>
    <t>3- Como el parcial trata de evaluar lo visto en clase, deben ceñirse a las funciones financieras que vimos: XNPV (VNA:NO:PER) y NPV (VNA).</t>
  </si>
  <si>
    <t>4- Tiempo: 45 minutos</t>
  </si>
  <si>
    <t>EXAMEN PARCIAL 2 MEDELLIN</t>
  </si>
  <si>
    <t xml:space="preserve">1- Cuál es el valor de esta Compañía en: </t>
  </si>
  <si>
    <t xml:space="preserve">2- Cuál es el valor de esta Compañía en: </t>
  </si>
  <si>
    <t>1- Usando NPV (VNA) cuál es el valor de esta Compañía en:</t>
  </si>
  <si>
    <t xml:space="preserve">2- Usando XNPV (VNA.NO.PER) diga cuál es el valor de esta Compañía en: </t>
  </si>
  <si>
    <t>ADMINISTRACIÓN FINANCIERA</t>
  </si>
  <si>
    <t>Y VALORACIÓN DE EMPRESAS</t>
  </si>
  <si>
    <t>Abril 21 de 2023</t>
  </si>
  <si>
    <t>ARCHIVO PARA USO EN EL EXAMEN</t>
  </si>
  <si>
    <t>1.</t>
  </si>
  <si>
    <t>2.</t>
  </si>
  <si>
    <t>3.</t>
  </si>
  <si>
    <t>EL valor de la empresa no tiene un crecimiento en notable en el tiempo. Crece casi 3000 en 1 año y luego decrece por años más. Este comportamiento no me parece atractivo como accionista. Da indicios de ser una inversión riesgosa y puede haber mejores opciones en el mercado.</t>
  </si>
  <si>
    <t>Se encontró un g de 6,03% que puede ser considerado alto y nada razonable. Sin embargo depende de la empresa a tratar, una start up puede crecer mucho en poco tiempo. De todos modos, considerar un g mayor a 3%, en una empresa madura, a la perpetuidad es un locura.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</si>
</sst>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&quot;$&quot;\ * #,##0.00_);_(&quot;$&quot;\ * \(#,##0.00\);_(&quot;$&quot;\ * &quot;-&quot;??_);_(@_)"/>
    <numFmt numFmtId="168" formatCode="_(&quot;$&quot;\ * #,##0_);_(&quot;$&quot;\ * \(#,##0\);_(&quot;$&quot;\ * &quot;-&quot;??_);_(@_)"/>
    <numFmt numFmtId="169" formatCode="_(&quot;$&quot;* #,##0_);_(&quot;$&quot;* \(#,##0\);_(&quot;$&quot;* &quot;-&quot;??_);_(@_)"/>
    <numFmt numFmtId="171" formatCode="&quot;$&quot;\ #,##0.00;[Red]&quot;$&quot;\ #,##0.00"/>
    <numFmt numFmtId="173" formatCode="_-&quot;$&quot;\ * #,##0_-;\-&quot;$&quot;\ * #,##0_-;_-&quot;$&quot;\ * &quot;-&quot;??_-;_-@_-"/>
  </numFmts>
  <fonts count="1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Trebuchet MS"/>
      <family val="2"/>
    </font>
    <font>
      <sz val="10"/>
      <color rgb="FF0000FF"/>
      <name val="Trebuchet MS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b/>
      <sz val="10"/>
      <color rgb="FF0000FF"/>
      <name val="Trebuchet MS"/>
      <family val="2"/>
    </font>
    <font>
      <b/>
      <u/>
      <sz val="10"/>
      <color rgb="FF000000"/>
      <name val="Trebuchet MS"/>
      <family val="2"/>
    </font>
    <font>
      <b/>
      <sz val="18"/>
      <color rgb="FF0000FF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4"/>
      <color rgb="FF0000FF"/>
      <name val="Verdana"/>
      <family val="2"/>
    </font>
    <font>
      <b/>
      <sz val="14"/>
      <color rgb="FFFF0000"/>
      <name val="Verdana"/>
      <family val="2"/>
    </font>
    <font>
      <sz val="14"/>
      <name val="Verdana"/>
      <family val="2"/>
    </font>
    <font>
      <b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0" fontId="3" fillId="0" borderId="7" xfId="1" applyNumberFormat="1" applyFont="1" applyBorder="1"/>
    <xf numFmtId="10" fontId="3" fillId="0" borderId="13" xfId="1" applyNumberFormat="1" applyFont="1" applyBorder="1"/>
    <xf numFmtId="0" fontId="2" fillId="0" borderId="9" xfId="0" applyFont="1" applyBorder="1" applyAlignment="1">
      <alignment vertical="top" wrapText="1"/>
    </xf>
    <xf numFmtId="10" fontId="3" fillId="0" borderId="9" xfId="1" applyNumberFormat="1" applyFont="1" applyBorder="1"/>
    <xf numFmtId="10" fontId="3" fillId="0" borderId="14" xfId="1" applyNumberFormat="1" applyFont="1" applyBorder="1"/>
    <xf numFmtId="0" fontId="3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>
      <alignment horizontal="center"/>
    </xf>
    <xf numFmtId="169" fontId="2" fillId="0" borderId="0" xfId="0" applyNumberFormat="1" applyFont="1"/>
    <xf numFmtId="168" fontId="3" fillId="0" borderId="7" xfId="2" applyNumberFormat="1" applyFont="1" applyFill="1" applyBorder="1"/>
    <xf numFmtId="168" fontId="3" fillId="0" borderId="13" xfId="2" applyNumberFormat="1" applyFont="1" applyFill="1" applyBorder="1"/>
    <xf numFmtId="168" fontId="3" fillId="0" borderId="8" xfId="2" applyNumberFormat="1" applyFont="1" applyFill="1" applyBorder="1"/>
    <xf numFmtId="10" fontId="3" fillId="0" borderId="8" xfId="1" applyNumberFormat="1" applyFont="1" applyFill="1" applyBorder="1"/>
    <xf numFmtId="10" fontId="3" fillId="0" borderId="17" xfId="1" applyNumberFormat="1" applyFont="1" applyFill="1" applyBorder="1"/>
    <xf numFmtId="0" fontId="5" fillId="0" borderId="0" xfId="0" applyFont="1"/>
    <xf numFmtId="6" fontId="2" fillId="0" borderId="0" xfId="0" applyNumberFormat="1" applyFont="1"/>
    <xf numFmtId="0" fontId="4" fillId="0" borderId="0" xfId="0" applyFont="1"/>
    <xf numFmtId="6" fontId="4" fillId="0" borderId="0" xfId="0" applyNumberFormat="1" applyFont="1"/>
    <xf numFmtId="41" fontId="2" fillId="0" borderId="0" xfId="7" applyFont="1" applyFill="1" applyBorder="1"/>
    <xf numFmtId="14" fontId="2" fillId="0" borderId="20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21" xfId="0" applyFont="1" applyBorder="1"/>
    <xf numFmtId="165" fontId="2" fillId="0" borderId="0" xfId="0" applyNumberFormat="1" applyFont="1"/>
    <xf numFmtId="0" fontId="2" fillId="0" borderId="2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8" fontId="2" fillId="0" borderId="16" xfId="0" applyNumberFormat="1" applyFont="1" applyBorder="1"/>
    <xf numFmtId="0" fontId="2" fillId="0" borderId="26" xfId="0" applyFont="1" applyBorder="1"/>
    <xf numFmtId="0" fontId="2" fillId="0" borderId="20" xfId="0" applyFont="1" applyBorder="1"/>
    <xf numFmtId="168" fontId="3" fillId="0" borderId="27" xfId="2" applyNumberFormat="1" applyFont="1" applyFill="1" applyBorder="1"/>
    <xf numFmtId="10" fontId="3" fillId="0" borderId="27" xfId="1" applyNumberFormat="1" applyFont="1" applyBorder="1"/>
    <xf numFmtId="10" fontId="3" fillId="0" borderId="28" xfId="1" applyNumberFormat="1" applyFont="1" applyBorder="1"/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6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30" xfId="0" applyFont="1" applyBorder="1" applyAlignment="1">
      <alignment horizontal="center"/>
    </xf>
    <xf numFmtId="14" fontId="2" fillId="0" borderId="31" xfId="0" applyNumberFormat="1" applyFont="1" applyBorder="1" applyAlignment="1">
      <alignment horizontal="center"/>
    </xf>
    <xf numFmtId="168" fontId="3" fillId="0" borderId="32" xfId="2" applyNumberFormat="1" applyFont="1" applyFill="1" applyBorder="1"/>
    <xf numFmtId="10" fontId="3" fillId="0" borderId="32" xfId="1" applyNumberFormat="1" applyFont="1" applyFill="1" applyBorder="1"/>
    <xf numFmtId="10" fontId="3" fillId="0" borderId="33" xfId="1" applyNumberFormat="1" applyFont="1" applyFill="1" applyBorder="1"/>
    <xf numFmtId="10" fontId="3" fillId="0" borderId="27" xfId="1" applyNumberFormat="1" applyFont="1" applyFill="1" applyBorder="1"/>
    <xf numFmtId="10" fontId="3" fillId="0" borderId="28" xfId="1" applyNumberFormat="1" applyFont="1" applyFill="1" applyBorder="1"/>
    <xf numFmtId="10" fontId="3" fillId="0" borderId="13" xfId="1" applyNumberFormat="1" applyFont="1" applyFill="1" applyBorder="1"/>
    <xf numFmtId="10" fontId="3" fillId="0" borderId="14" xfId="1" applyNumberFormat="1" applyFont="1" applyFill="1" applyBorder="1"/>
    <xf numFmtId="164" fontId="2" fillId="0" borderId="21" xfId="0" applyNumberFormat="1" applyFont="1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14" fontId="6" fillId="0" borderId="0" xfId="0" applyNumberFormat="1" applyFo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8" fontId="2" fillId="0" borderId="0" xfId="0" applyNumberFormat="1" applyFont="1"/>
    <xf numFmtId="6" fontId="4" fillId="2" borderId="0" xfId="0" applyNumberFormat="1" applyFont="1" applyFill="1"/>
    <xf numFmtId="44" fontId="2" fillId="0" borderId="15" xfId="0" applyNumberFormat="1" applyFont="1" applyBorder="1"/>
    <xf numFmtId="0" fontId="2" fillId="0" borderId="34" xfId="0" applyFont="1" applyBorder="1"/>
    <xf numFmtId="171" fontId="2" fillId="0" borderId="0" xfId="0" applyNumberFormat="1" applyFont="1"/>
    <xf numFmtId="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168" fontId="3" fillId="0" borderId="3" xfId="2" applyNumberFormat="1" applyFont="1" applyFill="1" applyBorder="1"/>
    <xf numFmtId="168" fontId="3" fillId="0" borderId="12" xfId="2" applyNumberFormat="1" applyFont="1" applyFill="1" applyBorder="1"/>
    <xf numFmtId="168" fontId="3" fillId="0" borderId="4" xfId="2" applyNumberFormat="1" applyFont="1" applyFill="1" applyBorder="1"/>
    <xf numFmtId="49" fontId="14" fillId="0" borderId="13" xfId="1" applyNumberFormat="1" applyFont="1" applyBorder="1" applyAlignment="1">
      <alignment horizontal="right"/>
    </xf>
    <xf numFmtId="49" fontId="14" fillId="0" borderId="14" xfId="1" applyNumberFormat="1" applyFont="1" applyBorder="1" applyAlignment="1">
      <alignment horizontal="right"/>
    </xf>
    <xf numFmtId="10" fontId="6" fillId="2" borderId="8" xfId="1" applyNumberFormat="1" applyFont="1" applyFill="1" applyBorder="1"/>
    <xf numFmtId="10" fontId="6" fillId="2" borderId="17" xfId="1" applyNumberFormat="1" applyFont="1" applyFill="1" applyBorder="1"/>
    <xf numFmtId="0" fontId="2" fillId="0" borderId="0" xfId="0" applyFont="1" applyAlignment="1">
      <alignment horizontal="right"/>
    </xf>
    <xf numFmtId="173" fontId="2" fillId="2" borderId="21" xfId="8" applyNumberFormat="1" applyFont="1" applyFill="1" applyBorder="1"/>
  </cellXfs>
  <cellStyles count="9">
    <cellStyle name="Millares [0]" xfId="7" builtinId="6"/>
    <cellStyle name="Millares [0] 2" xfId="4" xr:uid="{00000000-0005-0000-0000-000000000000}"/>
    <cellStyle name="Millares 2" xfId="6" xr:uid="{00000000-0005-0000-0000-000001000000}"/>
    <cellStyle name="Moneda" xfId="8" builtinId="4"/>
    <cellStyle name="Moneda 2" xfId="2" xr:uid="{00000000-0005-0000-0000-000002000000}"/>
    <cellStyle name="Normal" xfId="0" builtinId="0"/>
    <cellStyle name="Normal 2" xfId="3" xr:uid="{00000000-0005-0000-0000-000004000000}"/>
    <cellStyle name="Porcentaje" xfId="1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539E-45C9-4904-8348-9791653FB3C7}">
  <dimension ref="B5:J19"/>
  <sheetViews>
    <sheetView showGridLines="0" topLeftCell="A5" workbookViewId="0">
      <selection activeCell="B11" sqref="B11:J12"/>
    </sheetView>
  </sheetViews>
  <sheetFormatPr baseColWidth="10" defaultColWidth="8.765625" defaultRowHeight="16.2" x14ac:dyDescent="0.3"/>
  <sheetData>
    <row r="5" spans="2:10" ht="17.399999999999999" x14ac:dyDescent="0.3">
      <c r="B5" s="63" t="s">
        <v>28</v>
      </c>
      <c r="C5" s="63"/>
      <c r="D5" s="63"/>
      <c r="E5" s="63"/>
      <c r="F5" s="63"/>
      <c r="G5" s="63"/>
      <c r="H5" s="63"/>
      <c r="I5" s="63"/>
      <c r="J5" s="63"/>
    </row>
    <row r="6" spans="2:10" ht="17.399999999999999" x14ac:dyDescent="0.3">
      <c r="B6" s="63" t="s">
        <v>29</v>
      </c>
      <c r="C6" s="63"/>
      <c r="D6" s="63"/>
      <c r="E6" s="63"/>
      <c r="F6" s="63"/>
      <c r="G6" s="63"/>
      <c r="H6" s="63"/>
      <c r="I6" s="63"/>
      <c r="J6" s="63"/>
    </row>
    <row r="7" spans="2:10" ht="15" customHeight="1" x14ac:dyDescent="0.3">
      <c r="B7" s="65" t="s">
        <v>23</v>
      </c>
      <c r="C7" s="65"/>
      <c r="D7" s="65"/>
      <c r="E7" s="65"/>
      <c r="F7" s="65"/>
      <c r="G7" s="65"/>
      <c r="H7" s="65"/>
      <c r="I7" s="65"/>
      <c r="J7" s="65"/>
    </row>
    <row r="8" spans="2:10" ht="15" customHeight="1" x14ac:dyDescent="0.3">
      <c r="B8" s="65"/>
      <c r="C8" s="65"/>
      <c r="D8" s="65"/>
      <c r="E8" s="65"/>
      <c r="F8" s="65"/>
      <c r="G8" s="65"/>
      <c r="H8" s="65"/>
      <c r="I8" s="65"/>
      <c r="J8" s="65"/>
    </row>
    <row r="9" spans="2:10" x14ac:dyDescent="0.3">
      <c r="B9" s="66" t="s">
        <v>30</v>
      </c>
      <c r="C9" s="66"/>
      <c r="D9" s="66"/>
      <c r="E9" s="66"/>
      <c r="F9" s="66"/>
      <c r="G9" s="66"/>
      <c r="H9" s="66"/>
      <c r="I9" s="66"/>
      <c r="J9" s="66"/>
    </row>
    <row r="11" spans="2:10" ht="15" customHeight="1" x14ac:dyDescent="0.3">
      <c r="B11" s="64" t="s">
        <v>19</v>
      </c>
      <c r="C11" s="64"/>
      <c r="D11" s="64"/>
      <c r="E11" s="64"/>
      <c r="F11" s="64"/>
      <c r="G11" s="64"/>
      <c r="H11" s="64"/>
      <c r="I11" s="64"/>
      <c r="J11" s="64"/>
    </row>
    <row r="12" spans="2:10" ht="15" customHeight="1" x14ac:dyDescent="0.3">
      <c r="B12" s="64"/>
      <c r="C12" s="64"/>
      <c r="D12" s="64"/>
      <c r="E12" s="64"/>
      <c r="F12" s="64"/>
      <c r="G12" s="64"/>
      <c r="H12" s="64"/>
      <c r="I12" s="64"/>
      <c r="J12" s="64"/>
    </row>
    <row r="13" spans="2:10" ht="15" customHeight="1" x14ac:dyDescent="0.3">
      <c r="B13" s="67" t="s">
        <v>20</v>
      </c>
      <c r="C13" s="67"/>
      <c r="D13" s="67"/>
      <c r="E13" s="67"/>
      <c r="F13" s="67"/>
      <c r="G13" s="67"/>
      <c r="H13" s="67"/>
      <c r="I13" s="67"/>
      <c r="J13" s="67"/>
    </row>
    <row r="14" spans="2:10" ht="15" customHeight="1" x14ac:dyDescent="0.3">
      <c r="B14" s="67"/>
      <c r="C14" s="67"/>
      <c r="D14" s="67"/>
      <c r="E14" s="67"/>
      <c r="F14" s="67"/>
      <c r="G14" s="67"/>
      <c r="H14" s="67"/>
      <c r="I14" s="67"/>
      <c r="J14" s="67"/>
    </row>
    <row r="15" spans="2:10" ht="15" customHeight="1" x14ac:dyDescent="0.3">
      <c r="B15" s="61"/>
      <c r="C15" s="61"/>
      <c r="D15" s="61"/>
      <c r="E15" s="61"/>
      <c r="F15" s="61"/>
      <c r="G15" s="61"/>
      <c r="H15" s="60"/>
      <c r="I15" s="60"/>
      <c r="J15" s="60"/>
    </row>
    <row r="16" spans="2:10" ht="36.75" customHeight="1" x14ac:dyDescent="0.3">
      <c r="B16" s="68" t="s">
        <v>21</v>
      </c>
      <c r="C16" s="68"/>
      <c r="D16" s="68"/>
      <c r="E16" s="68"/>
      <c r="F16" s="68"/>
      <c r="G16" s="68"/>
      <c r="H16" s="68"/>
      <c r="I16" s="68"/>
      <c r="J16" s="68"/>
    </row>
    <row r="17" spans="2:10" x14ac:dyDescent="0.3">
      <c r="B17" s="60"/>
      <c r="C17" s="60"/>
      <c r="D17" s="60"/>
      <c r="E17" s="60"/>
      <c r="F17" s="60"/>
      <c r="G17" s="60"/>
      <c r="H17" s="60"/>
      <c r="I17" s="60"/>
      <c r="J17" s="60"/>
    </row>
    <row r="18" spans="2:10" ht="15" customHeight="1" x14ac:dyDescent="0.3">
      <c r="B18" s="64" t="s">
        <v>22</v>
      </c>
      <c r="C18" s="64"/>
      <c r="D18" s="64"/>
      <c r="E18" s="64"/>
      <c r="F18" s="64"/>
      <c r="G18" s="64"/>
      <c r="H18" s="64"/>
      <c r="I18" s="64"/>
      <c r="J18" s="64"/>
    </row>
    <row r="19" spans="2:10" ht="15" customHeight="1" x14ac:dyDescent="0.3">
      <c r="B19" s="64"/>
      <c r="C19" s="64"/>
      <c r="D19" s="64"/>
      <c r="E19" s="64"/>
      <c r="F19" s="64"/>
      <c r="G19" s="64"/>
      <c r="H19" s="64"/>
      <c r="I19" s="64"/>
      <c r="J19" s="64"/>
    </row>
  </sheetData>
  <mergeCells count="8">
    <mergeCell ref="B6:J6"/>
    <mergeCell ref="B5:J5"/>
    <mergeCell ref="B18:J19"/>
    <mergeCell ref="B7:J8"/>
    <mergeCell ref="B9:J9"/>
    <mergeCell ref="B11:J12"/>
    <mergeCell ref="B13:J14"/>
    <mergeCell ref="B16:J1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1B31-06A5-4AAF-93C9-AFF7EDB7F485}">
  <dimension ref="A1:N30"/>
  <sheetViews>
    <sheetView showGridLines="0" tabSelected="1" zoomScale="90" zoomScaleNormal="90" workbookViewId="0">
      <selection activeCell="E13" sqref="E13"/>
    </sheetView>
  </sheetViews>
  <sheetFormatPr baseColWidth="10" defaultColWidth="11.23046875" defaultRowHeight="14.4" x14ac:dyDescent="0.35"/>
  <cols>
    <col min="1" max="1" width="18.69140625" style="1" customWidth="1"/>
    <col min="2" max="2" width="8.53515625" style="1" bestFit="1" customWidth="1"/>
    <col min="3" max="3" width="8.07421875" style="1" bestFit="1" customWidth="1"/>
    <col min="4" max="9" width="7.69140625" style="1" customWidth="1"/>
    <col min="10" max="10" width="7.69140625" style="1" bestFit="1" customWidth="1"/>
    <col min="11" max="11" width="11.23046875" style="1"/>
    <col min="12" max="13" width="8.3046875" style="1" bestFit="1" customWidth="1"/>
    <col min="14" max="14" width="9" style="1" bestFit="1" customWidth="1"/>
    <col min="15" max="16384" width="11.23046875" style="1"/>
  </cols>
  <sheetData>
    <row r="1" spans="1:14" ht="15" thickBot="1" x14ac:dyDescent="0.4"/>
    <row r="2" spans="1:14" ht="17.25" customHeight="1" thickBot="1" x14ac:dyDescent="0.4">
      <c r="C2" s="69" t="s">
        <v>1</v>
      </c>
      <c r="D2" s="70"/>
      <c r="E2" s="70"/>
      <c r="F2" s="70"/>
      <c r="G2" s="70"/>
      <c r="H2" s="70"/>
      <c r="I2" s="71"/>
      <c r="J2" s="36" t="s">
        <v>6</v>
      </c>
    </row>
    <row r="3" spans="1:14" ht="15" customHeight="1" x14ac:dyDescent="0.35">
      <c r="A3" s="10" t="s">
        <v>2</v>
      </c>
      <c r="B3" s="15">
        <v>2022</v>
      </c>
      <c r="C3" s="12">
        <f>B3+1</f>
        <v>2023</v>
      </c>
      <c r="D3" s="12">
        <f t="shared" ref="D3:F3" si="0">C3+1</f>
        <v>2024</v>
      </c>
      <c r="E3" s="12">
        <f t="shared" si="0"/>
        <v>2025</v>
      </c>
      <c r="F3" s="12">
        <f t="shared" si="0"/>
        <v>2026</v>
      </c>
      <c r="G3" s="12">
        <f>F3+1</f>
        <v>2027</v>
      </c>
      <c r="H3" s="14">
        <f t="shared" ref="H3:I3" si="1">G3+1</f>
        <v>2028</v>
      </c>
      <c r="I3" s="50">
        <f t="shared" si="1"/>
        <v>2029</v>
      </c>
      <c r="J3" s="37">
        <f>I3</f>
        <v>2029</v>
      </c>
      <c r="L3" s="17"/>
      <c r="M3" s="17"/>
      <c r="N3" s="17"/>
    </row>
    <row r="4" spans="1:14" ht="15" customHeight="1" thickBot="1" x14ac:dyDescent="0.4">
      <c r="A4" s="11" t="s">
        <v>3</v>
      </c>
      <c r="B4" s="29">
        <f t="shared" ref="B4:I4" si="2">DATE(B3,12,31)</f>
        <v>44926</v>
      </c>
      <c r="C4" s="31">
        <f t="shared" si="2"/>
        <v>45291</v>
      </c>
      <c r="D4" s="31">
        <f t="shared" si="2"/>
        <v>45657</v>
      </c>
      <c r="E4" s="31">
        <f t="shared" si="2"/>
        <v>46022</v>
      </c>
      <c r="F4" s="31">
        <f t="shared" si="2"/>
        <v>46387</v>
      </c>
      <c r="G4" s="31">
        <f t="shared" si="2"/>
        <v>46752</v>
      </c>
      <c r="H4" s="30">
        <f t="shared" si="2"/>
        <v>47118</v>
      </c>
      <c r="I4" s="51">
        <f t="shared" si="2"/>
        <v>47483</v>
      </c>
      <c r="J4" s="29">
        <f>I4</f>
        <v>47483</v>
      </c>
      <c r="L4" s="16"/>
      <c r="M4" s="16"/>
      <c r="N4" s="16"/>
    </row>
    <row r="5" spans="1:14" ht="15" customHeight="1" x14ac:dyDescent="0.35">
      <c r="A5" s="2" t="s">
        <v>0</v>
      </c>
      <c r="B5" s="44">
        <v>0</v>
      </c>
      <c r="C5" s="41">
        <v>3025</v>
      </c>
      <c r="D5" s="20">
        <v>3000</v>
      </c>
      <c r="E5" s="20">
        <v>2600</v>
      </c>
      <c r="F5" s="20">
        <v>2100</v>
      </c>
      <c r="G5" s="20">
        <v>1800</v>
      </c>
      <c r="H5" s="41">
        <v>1700</v>
      </c>
      <c r="I5" s="52">
        <v>1600</v>
      </c>
      <c r="J5" s="38">
        <f>I5*(1+I7)/(I6-I7)</f>
        <v>37155.555555555555</v>
      </c>
      <c r="L5" s="18"/>
      <c r="M5" s="18"/>
      <c r="N5" s="18"/>
    </row>
    <row r="6" spans="1:14" ht="15" customHeight="1" x14ac:dyDescent="0.35">
      <c r="A6" s="3" t="s">
        <v>4</v>
      </c>
      <c r="B6" s="45"/>
      <c r="C6" s="42"/>
      <c r="D6" s="5"/>
      <c r="E6" s="5"/>
      <c r="F6" s="5"/>
      <c r="G6" s="57"/>
      <c r="H6" s="55"/>
      <c r="I6" s="53">
        <v>0.09</v>
      </c>
      <c r="J6" s="39"/>
    </row>
    <row r="7" spans="1:14" ht="15" customHeight="1" thickBot="1" x14ac:dyDescent="0.4">
      <c r="A7" s="6" t="s">
        <v>5</v>
      </c>
      <c r="B7" s="46"/>
      <c r="C7" s="43"/>
      <c r="D7" s="8"/>
      <c r="E7" s="8"/>
      <c r="F7" s="8"/>
      <c r="G7" s="58"/>
      <c r="H7" s="56"/>
      <c r="I7" s="54">
        <v>4.4999999999999998E-2</v>
      </c>
      <c r="J7" s="40"/>
    </row>
    <row r="9" spans="1:14" x14ac:dyDescent="0.35">
      <c r="A9" s="24" t="s">
        <v>11</v>
      </c>
    </row>
    <row r="10" spans="1:14" x14ac:dyDescent="0.35">
      <c r="A10" s="47" t="s">
        <v>24</v>
      </c>
      <c r="C10" s="62">
        <f>B4</f>
        <v>44926</v>
      </c>
    </row>
    <row r="11" spans="1:14" x14ac:dyDescent="0.35">
      <c r="A11" s="47" t="s">
        <v>25</v>
      </c>
      <c r="C11" s="62">
        <f>F4</f>
        <v>46387</v>
      </c>
    </row>
    <row r="12" spans="1:14" x14ac:dyDescent="0.35">
      <c r="A12" s="48" t="s">
        <v>14</v>
      </c>
    </row>
    <row r="14" spans="1:14" x14ac:dyDescent="0.35">
      <c r="A14" s="1" t="s">
        <v>7</v>
      </c>
      <c r="B14" s="25">
        <f>NPV(I6,C5:I5)</f>
        <v>11854.425071774518</v>
      </c>
    </row>
    <row r="15" spans="1:14" x14ac:dyDescent="0.35">
      <c r="A15" s="1" t="s">
        <v>8</v>
      </c>
      <c r="B15" s="25">
        <f>PV(I6,COUNT(C5:I5),,-J5)</f>
        <v>20325.361275067255</v>
      </c>
    </row>
    <row r="16" spans="1:14" ht="15" thickBot="1" x14ac:dyDescent="0.4">
      <c r="A16" s="34" t="s">
        <v>9</v>
      </c>
      <c r="B16" s="89">
        <f>B14+B15</f>
        <v>32179.786346841771</v>
      </c>
      <c r="C16" s="26" t="s">
        <v>32</v>
      </c>
    </row>
    <row r="17" spans="1:12" ht="15" thickTop="1" x14ac:dyDescent="0.35">
      <c r="B17" s="25"/>
    </row>
    <row r="18" spans="1:12" x14ac:dyDescent="0.35">
      <c r="A18" s="1" t="s">
        <v>10</v>
      </c>
      <c r="B18" s="25">
        <f>XNPV($I$6,B5:$J$5,B4:$J$4)</f>
        <v>32167.601649155236</v>
      </c>
      <c r="C18" s="25">
        <f>XNPV($I$6,C5:$J$5,C4:$J$4)</f>
        <v>35062.685797579208</v>
      </c>
      <c r="D18" s="25">
        <f>XNPV($I$6,D5:$J$5,D4:$J$4)</f>
        <v>34929.323473623153</v>
      </c>
      <c r="E18" s="25">
        <f>XNPV($I$6,E5:$J$5,E4:$J$4)</f>
        <v>34802.962586249239</v>
      </c>
      <c r="F18" s="75">
        <f>XNPV($I$6,F5:$J$5,F4:$J$4)</f>
        <v>35101.229219011686</v>
      </c>
      <c r="G18" s="25">
        <f>XNPV($I$6,G5:$J$5,G4:$J$4)</f>
        <v>35971.339848722731</v>
      </c>
      <c r="H18" s="25">
        <f>XNPV($I$6,H5:$J$5,H4:$J$4)</f>
        <v>37255.555555555555</v>
      </c>
      <c r="I18" s="25">
        <f>XNPV($I$6,I5:$J$5,I4:$J$4)</f>
        <v>38755.555555555555</v>
      </c>
    </row>
    <row r="19" spans="1:12" x14ac:dyDescent="0.35">
      <c r="B19" s="25"/>
      <c r="F19" s="26" t="s">
        <v>33</v>
      </c>
    </row>
    <row r="20" spans="1:12" x14ac:dyDescent="0.35">
      <c r="B20" s="79" t="s">
        <v>34</v>
      </c>
      <c r="C20" s="80" t="s">
        <v>35</v>
      </c>
      <c r="D20" s="80"/>
      <c r="E20" s="80"/>
      <c r="F20" s="80"/>
      <c r="G20" s="80"/>
      <c r="H20" s="80"/>
      <c r="I20" s="80"/>
      <c r="J20" s="80"/>
    </row>
    <row r="21" spans="1:12" x14ac:dyDescent="0.35">
      <c r="A21" s="26"/>
      <c r="B21" s="27"/>
      <c r="C21" s="80"/>
      <c r="D21" s="80"/>
      <c r="E21" s="80"/>
      <c r="F21" s="80"/>
      <c r="G21" s="80"/>
      <c r="H21" s="80"/>
      <c r="I21" s="80"/>
      <c r="J21" s="80"/>
    </row>
    <row r="22" spans="1:12" x14ac:dyDescent="0.35">
      <c r="B22" s="25"/>
      <c r="C22" s="80"/>
      <c r="D22" s="80"/>
      <c r="E22" s="80"/>
      <c r="F22" s="80"/>
      <c r="G22" s="80"/>
      <c r="H22" s="80"/>
      <c r="I22" s="80"/>
      <c r="J22" s="80"/>
    </row>
    <row r="23" spans="1:12" x14ac:dyDescent="0.35">
      <c r="B23" s="25"/>
      <c r="C23" s="80"/>
      <c r="D23" s="80"/>
      <c r="E23" s="80"/>
      <c r="F23" s="80"/>
      <c r="G23" s="80"/>
      <c r="H23" s="80"/>
      <c r="I23" s="80"/>
      <c r="J23" s="80"/>
    </row>
    <row r="24" spans="1:12" x14ac:dyDescent="0.35">
      <c r="A24" s="26"/>
      <c r="B24" s="27"/>
    </row>
    <row r="26" spans="1:12" x14ac:dyDescent="0.35">
      <c r="A26" s="24"/>
    </row>
    <row r="28" spans="1:12" x14ac:dyDescent="0.3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x14ac:dyDescent="0.35">
      <c r="B29" s="28"/>
    </row>
    <row r="30" spans="1:12" x14ac:dyDescent="0.35">
      <c r="B30" s="28"/>
    </row>
  </sheetData>
  <mergeCells count="2">
    <mergeCell ref="C2:I2"/>
    <mergeCell ref="C20:J23"/>
  </mergeCells>
  <pageMargins left="0.7" right="0.7" top="0.75" bottom="0.75" header="0.3" footer="0.3"/>
  <pageSetup orientation="portrait" horizontalDpi="4294967293" verticalDpi="4294967293" r:id="rId1"/>
  <ignoredErrors>
    <ignoredError sqref="B14:B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9458-B83B-4D15-8BE7-9E0662C357BD}">
  <dimension ref="A1:P30"/>
  <sheetViews>
    <sheetView showGridLines="0" zoomScale="90" zoomScaleNormal="90" workbookViewId="0">
      <selection activeCell="H29" sqref="H29"/>
    </sheetView>
  </sheetViews>
  <sheetFormatPr baseColWidth="10" defaultColWidth="11.23046875" defaultRowHeight="14.4" x14ac:dyDescent="0.35"/>
  <cols>
    <col min="1" max="1" width="18.69140625" style="1" customWidth="1"/>
    <col min="2" max="2" width="7.69140625" style="1" bestFit="1" customWidth="1"/>
    <col min="3" max="3" width="7.69140625" style="1" customWidth="1"/>
    <col min="4" max="5" width="8.07421875" style="1" bestFit="1" customWidth="1"/>
    <col min="6" max="11" width="7.69140625" style="1" customWidth="1"/>
    <col min="12" max="12" width="7.61328125" style="1" bestFit="1" customWidth="1"/>
    <col min="13" max="13" width="11.23046875" style="1"/>
    <col min="14" max="15" width="8.3046875" style="1" bestFit="1" customWidth="1"/>
    <col min="16" max="16" width="9" style="1" bestFit="1" customWidth="1"/>
    <col min="17" max="16384" width="11.23046875" style="1"/>
  </cols>
  <sheetData>
    <row r="1" spans="1:16" ht="15" thickBot="1" x14ac:dyDescent="0.4"/>
    <row r="2" spans="1:16" ht="15" thickBot="1" x14ac:dyDescent="0.4">
      <c r="C2" s="72" t="s">
        <v>1</v>
      </c>
      <c r="D2" s="73"/>
      <c r="E2" s="73"/>
      <c r="F2" s="73"/>
      <c r="G2" s="73"/>
      <c r="H2" s="73"/>
      <c r="I2" s="73"/>
      <c r="J2" s="73"/>
      <c r="K2" s="73"/>
      <c r="L2" s="36" t="s">
        <v>6</v>
      </c>
    </row>
    <row r="3" spans="1:16" ht="15" customHeight="1" x14ac:dyDescent="0.35">
      <c r="A3" s="10" t="s">
        <v>2</v>
      </c>
      <c r="B3" s="15">
        <v>2022</v>
      </c>
      <c r="C3" s="14">
        <f>B3+1</f>
        <v>2023</v>
      </c>
      <c r="D3" s="12">
        <f t="shared" ref="D3" si="0">C3+1</f>
        <v>2024</v>
      </c>
      <c r="E3" s="12">
        <f t="shared" ref="E3" si="1">D3+1</f>
        <v>2025</v>
      </c>
      <c r="F3" s="12">
        <f t="shared" ref="F3" si="2">E3+1</f>
        <v>2026</v>
      </c>
      <c r="G3" s="12">
        <f t="shared" ref="G3" si="3">F3+1</f>
        <v>2027</v>
      </c>
      <c r="H3" s="12">
        <f t="shared" ref="H3" si="4">G3+1</f>
        <v>2028</v>
      </c>
      <c r="I3" s="12">
        <f t="shared" ref="I3" si="5">H3+1</f>
        <v>2029</v>
      </c>
      <c r="J3" s="12">
        <f t="shared" ref="J3" si="6">I3+1</f>
        <v>2030</v>
      </c>
      <c r="K3" s="12">
        <f t="shared" ref="K3" si="7">J3+1</f>
        <v>2031</v>
      </c>
      <c r="L3" s="37">
        <f>K3</f>
        <v>2031</v>
      </c>
      <c r="N3" s="17"/>
      <c r="O3" s="17"/>
      <c r="P3" s="17"/>
    </row>
    <row r="4" spans="1:16" ht="15" customHeight="1" thickBot="1" x14ac:dyDescent="0.4">
      <c r="A4" s="11" t="s">
        <v>3</v>
      </c>
      <c r="B4" s="29">
        <f t="shared" ref="B4:D4" si="8">DATE(B3,12,31)</f>
        <v>44926</v>
      </c>
      <c r="C4" s="30">
        <f t="shared" si="8"/>
        <v>45291</v>
      </c>
      <c r="D4" s="31">
        <f t="shared" si="8"/>
        <v>45657</v>
      </c>
      <c r="E4" s="31">
        <f>DATE(E3,1,30)</f>
        <v>45687</v>
      </c>
      <c r="F4" s="31">
        <f t="shared" ref="F4:J4" si="9">DATE(F3,12,31)</f>
        <v>46387</v>
      </c>
      <c r="G4" s="31">
        <f>DATE(G3,1,30)</f>
        <v>46417</v>
      </c>
      <c r="H4" s="31">
        <f t="shared" si="9"/>
        <v>47118</v>
      </c>
      <c r="I4" s="31">
        <f>DATE(I3,3,31)</f>
        <v>47208</v>
      </c>
      <c r="J4" s="31">
        <f t="shared" si="9"/>
        <v>47848</v>
      </c>
      <c r="K4" s="32">
        <f>DATE(K3,5,31)</f>
        <v>47999</v>
      </c>
      <c r="L4" s="29">
        <f>K4</f>
        <v>47999</v>
      </c>
      <c r="N4" s="16"/>
      <c r="O4" s="16"/>
      <c r="P4" s="16"/>
    </row>
    <row r="5" spans="1:16" ht="15" customHeight="1" x14ac:dyDescent="0.35">
      <c r="A5" s="2" t="s">
        <v>0</v>
      </c>
      <c r="B5" s="9">
        <v>0</v>
      </c>
      <c r="C5" s="19">
        <v>400</v>
      </c>
      <c r="D5" s="20">
        <v>600</v>
      </c>
      <c r="E5" s="20">
        <v>3000</v>
      </c>
      <c r="F5" s="20">
        <v>1000</v>
      </c>
      <c r="G5" s="20">
        <v>5000</v>
      </c>
      <c r="H5" s="20">
        <v>800</v>
      </c>
      <c r="I5" s="20">
        <v>5540</v>
      </c>
      <c r="J5" s="20">
        <v>500</v>
      </c>
      <c r="K5" s="21">
        <v>6200</v>
      </c>
      <c r="L5" s="38"/>
      <c r="N5" s="18"/>
      <c r="O5" s="18"/>
      <c r="P5" s="18"/>
    </row>
    <row r="6" spans="1:16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22">
        <v>0.25</v>
      </c>
      <c r="L6" s="39"/>
    </row>
    <row r="7" spans="1:16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23">
        <v>0.03</v>
      </c>
      <c r="L7" s="40"/>
    </row>
    <row r="9" spans="1:16" x14ac:dyDescent="0.35">
      <c r="A9" s="24" t="s">
        <v>11</v>
      </c>
    </row>
    <row r="10" spans="1:16" x14ac:dyDescent="0.35">
      <c r="A10" s="47" t="s">
        <v>26</v>
      </c>
      <c r="D10" s="62">
        <f>B4</f>
        <v>44926</v>
      </c>
    </row>
    <row r="11" spans="1:16" x14ac:dyDescent="0.35">
      <c r="A11" s="47" t="s">
        <v>27</v>
      </c>
      <c r="E11" s="62">
        <f>B4</f>
        <v>44926</v>
      </c>
    </row>
    <row r="12" spans="1:16" x14ac:dyDescent="0.35">
      <c r="A12" s="48" t="s">
        <v>12</v>
      </c>
    </row>
    <row r="13" spans="1:16" x14ac:dyDescent="0.35">
      <c r="A13" s="48" t="s">
        <v>13</v>
      </c>
    </row>
    <row r="14" spans="1:16" x14ac:dyDescent="0.35">
      <c r="A14" s="24"/>
    </row>
    <row r="16" spans="1:16" x14ac:dyDescent="0.35">
      <c r="B16" s="25"/>
    </row>
    <row r="17" spans="1:14" x14ac:dyDescent="0.35">
      <c r="B17" s="25"/>
    </row>
    <row r="18" spans="1:14" x14ac:dyDescent="0.35">
      <c r="A18" s="26"/>
      <c r="B18" s="27"/>
    </row>
    <row r="19" spans="1:14" x14ac:dyDescent="0.35">
      <c r="B19" s="25"/>
    </row>
    <row r="20" spans="1:14" x14ac:dyDescent="0.35">
      <c r="B20" s="25"/>
    </row>
    <row r="21" spans="1:14" x14ac:dyDescent="0.35">
      <c r="A21" s="26"/>
      <c r="B21" s="27"/>
      <c r="E21" s="27"/>
    </row>
    <row r="22" spans="1:14" x14ac:dyDescent="0.35">
      <c r="B22" s="25"/>
    </row>
    <row r="23" spans="1:14" x14ac:dyDescent="0.35">
      <c r="B23" s="25"/>
    </row>
    <row r="24" spans="1:14" x14ac:dyDescent="0.35">
      <c r="A24" s="26"/>
      <c r="B24" s="27"/>
      <c r="E24" s="27"/>
    </row>
    <row r="26" spans="1:14" x14ac:dyDescent="0.35">
      <c r="A26" s="24"/>
    </row>
    <row r="28" spans="1:14" x14ac:dyDescent="0.35">
      <c r="B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x14ac:dyDescent="0.35">
      <c r="B29" s="28"/>
    </row>
    <row r="30" spans="1:14" x14ac:dyDescent="0.35">
      <c r="B30" s="28"/>
    </row>
  </sheetData>
  <mergeCells count="1">
    <mergeCell ref="C2:K2"/>
  </mergeCells>
  <pageMargins left="0.7" right="0.7" top="0.75" bottom="0.75" header="0.3" footer="0.3"/>
  <pageSetup orientation="portrait" horizontalDpi="4294967293" verticalDpi="4294967293" r:id="rId1"/>
  <ignoredErrors>
    <ignoredError sqref="E4 G4 I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A4D6-A837-409C-8B5E-A3772998EB50}">
  <dimension ref="A1:O29"/>
  <sheetViews>
    <sheetView showGridLines="0" zoomScale="90" zoomScaleNormal="90" workbookViewId="0">
      <selection activeCell="D23" sqref="D23"/>
    </sheetView>
  </sheetViews>
  <sheetFormatPr baseColWidth="10" defaultColWidth="11.23046875" defaultRowHeight="14.4" x14ac:dyDescent="0.35"/>
  <cols>
    <col min="1" max="1" width="18.69140625" style="1" customWidth="1"/>
    <col min="2" max="2" width="7.69140625" style="1" bestFit="1" customWidth="1"/>
    <col min="3" max="10" width="7.69140625" style="1" customWidth="1"/>
    <col min="11" max="11" width="8.53515625" style="1" bestFit="1" customWidth="1"/>
    <col min="12" max="12" width="11.23046875" style="1"/>
    <col min="13" max="14" width="8.3046875" style="1" bestFit="1" customWidth="1"/>
    <col min="15" max="15" width="9" style="1" bestFit="1" customWidth="1"/>
    <col min="16" max="16384" width="11.23046875" style="1"/>
  </cols>
  <sheetData>
    <row r="1" spans="1:15" ht="15" thickBot="1" x14ac:dyDescent="0.4"/>
    <row r="2" spans="1:15" ht="15" thickBot="1" x14ac:dyDescent="0.4">
      <c r="C2" s="72" t="s">
        <v>1</v>
      </c>
      <c r="D2" s="73"/>
      <c r="E2" s="73"/>
      <c r="F2" s="73"/>
      <c r="G2" s="73"/>
      <c r="H2" s="73"/>
      <c r="I2" s="73"/>
      <c r="J2" s="73"/>
      <c r="K2" s="36" t="s">
        <v>6</v>
      </c>
    </row>
    <row r="3" spans="1:15" ht="15" customHeight="1" x14ac:dyDescent="0.35">
      <c r="A3" s="10" t="s">
        <v>2</v>
      </c>
      <c r="B3" s="15">
        <v>2022</v>
      </c>
      <c r="C3" s="14">
        <f>B3+1</f>
        <v>2023</v>
      </c>
      <c r="D3" s="12">
        <f t="shared" ref="D3:G3" si="0">C3+1</f>
        <v>2024</v>
      </c>
      <c r="E3" s="12">
        <f t="shared" si="0"/>
        <v>2025</v>
      </c>
      <c r="F3" s="12">
        <f t="shared" si="0"/>
        <v>2026</v>
      </c>
      <c r="G3" s="12">
        <f t="shared" si="0"/>
        <v>2027</v>
      </c>
      <c r="H3" s="12">
        <f t="shared" ref="H3" si="1">G3+1</f>
        <v>2028</v>
      </c>
      <c r="I3" s="12">
        <f t="shared" ref="I3" si="2">H3+1</f>
        <v>2029</v>
      </c>
      <c r="J3" s="13">
        <f t="shared" ref="J3" si="3">I3+1</f>
        <v>2030</v>
      </c>
      <c r="K3" s="37">
        <f t="shared" ref="K3" si="4">J3+1</f>
        <v>2031</v>
      </c>
      <c r="M3" s="17"/>
      <c r="N3" s="17"/>
      <c r="O3" s="17"/>
    </row>
    <row r="4" spans="1:15" ht="15" customHeight="1" thickBot="1" x14ac:dyDescent="0.4">
      <c r="A4" s="11" t="s">
        <v>3</v>
      </c>
      <c r="B4" s="29">
        <f t="shared" ref="B4:J4" si="5">DATE(B3,12,31)</f>
        <v>44926</v>
      </c>
      <c r="C4" s="30">
        <f t="shared" si="5"/>
        <v>45291</v>
      </c>
      <c r="D4" s="31">
        <f t="shared" si="5"/>
        <v>45657</v>
      </c>
      <c r="E4" s="31">
        <f t="shared" si="5"/>
        <v>46022</v>
      </c>
      <c r="F4" s="31">
        <f t="shared" si="5"/>
        <v>46387</v>
      </c>
      <c r="G4" s="31">
        <f t="shared" si="5"/>
        <v>46752</v>
      </c>
      <c r="H4" s="31">
        <f t="shared" si="5"/>
        <v>47118</v>
      </c>
      <c r="I4" s="31">
        <f t="shared" si="5"/>
        <v>47483</v>
      </c>
      <c r="J4" s="32">
        <f t="shared" si="5"/>
        <v>47848</v>
      </c>
      <c r="K4" s="29">
        <f>J4</f>
        <v>47848</v>
      </c>
      <c r="M4" s="16"/>
      <c r="N4" s="16"/>
      <c r="O4" s="16"/>
    </row>
    <row r="5" spans="1:15" ht="15" customHeight="1" x14ac:dyDescent="0.35">
      <c r="A5" s="2" t="s">
        <v>0</v>
      </c>
      <c r="B5" s="9">
        <v>0</v>
      </c>
      <c r="C5" s="81">
        <v>712</v>
      </c>
      <c r="D5" s="82">
        <v>815</v>
      </c>
      <c r="E5" s="82">
        <v>928</v>
      </c>
      <c r="F5" s="82">
        <v>1020</v>
      </c>
      <c r="G5" s="82">
        <v>1200</v>
      </c>
      <c r="H5" s="82">
        <v>1300</v>
      </c>
      <c r="I5" s="82">
        <v>1450</v>
      </c>
      <c r="J5" s="83">
        <v>1564</v>
      </c>
      <c r="K5" s="76">
        <f>J5*(1+J7)/(J6-J7)</f>
        <v>62108.958571751136</v>
      </c>
      <c r="M5" s="18"/>
      <c r="N5" s="18"/>
      <c r="O5" s="18"/>
    </row>
    <row r="6" spans="1:15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84" t="s">
        <v>32</v>
      </c>
      <c r="J6" s="86">
        <v>8.6999999874855724E-2</v>
      </c>
      <c r="K6" s="77"/>
    </row>
    <row r="7" spans="1:15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5" t="s">
        <v>33</v>
      </c>
      <c r="J7" s="87">
        <v>6.0299999781589772E-2</v>
      </c>
      <c r="K7" s="40"/>
    </row>
    <row r="9" spans="1:15" x14ac:dyDescent="0.35">
      <c r="A9" s="49" t="s">
        <v>15</v>
      </c>
      <c r="J9" s="35"/>
    </row>
    <row r="10" spans="1:15" x14ac:dyDescent="0.35">
      <c r="A10" s="1" t="s">
        <v>7</v>
      </c>
      <c r="B10" s="33">
        <v>5987.7949323428302</v>
      </c>
      <c r="C10" s="25"/>
      <c r="D10" s="33"/>
    </row>
    <row r="11" spans="1:15" x14ac:dyDescent="0.35">
      <c r="A11" s="1" t="s">
        <v>8</v>
      </c>
      <c r="B11" s="33">
        <v>31865.291526884244</v>
      </c>
      <c r="C11" s="74"/>
      <c r="D11" s="78"/>
      <c r="E11" s="35"/>
    </row>
    <row r="12" spans="1:15" ht="15" thickBot="1" x14ac:dyDescent="0.4">
      <c r="A12" s="34" t="s">
        <v>9</v>
      </c>
      <c r="B12" s="59">
        <v>37853.086459227074</v>
      </c>
    </row>
    <row r="13" spans="1:15" ht="15" thickTop="1" x14ac:dyDescent="0.35">
      <c r="A13" s="24"/>
    </row>
    <row r="14" spans="1:15" x14ac:dyDescent="0.35">
      <c r="A14" s="1" t="s">
        <v>10</v>
      </c>
      <c r="B14" s="33">
        <v>37836.426840114276</v>
      </c>
      <c r="C14" s="33">
        <v>41137.596995361149</v>
      </c>
      <c r="D14" s="33">
        <v>43942.623933957577</v>
      </c>
      <c r="E14" s="33">
        <v>46879.727216211882</v>
      </c>
      <c r="F14" s="33">
        <v>49949.527484022314</v>
      </c>
      <c r="G14" s="33">
        <v>53198.553640301361</v>
      </c>
      <c r="H14" s="33">
        <v>56522.427807007582</v>
      </c>
      <c r="I14" s="33">
        <v>60026.779026217235</v>
      </c>
      <c r="J14" s="33">
        <v>63672.958801498135</v>
      </c>
      <c r="K14" s="33">
        <v>62108.958801498135</v>
      </c>
    </row>
    <row r="15" spans="1:15" ht="6" customHeight="1" x14ac:dyDescent="0.35">
      <c r="B15" s="25"/>
    </row>
    <row r="16" spans="1:15" x14ac:dyDescent="0.35">
      <c r="A16" s="48" t="s">
        <v>16</v>
      </c>
      <c r="B16" s="25"/>
    </row>
    <row r="17" spans="1:13" x14ac:dyDescent="0.35">
      <c r="A17" s="48" t="s">
        <v>17</v>
      </c>
      <c r="B17" s="27"/>
    </row>
    <row r="18" spans="1:13" x14ac:dyDescent="0.35">
      <c r="A18" s="48" t="s">
        <v>18</v>
      </c>
      <c r="B18" s="25"/>
      <c r="H18" s="35"/>
    </row>
    <row r="19" spans="1:13" x14ac:dyDescent="0.35">
      <c r="B19" s="25"/>
    </row>
    <row r="20" spans="1:13" x14ac:dyDescent="0.35">
      <c r="A20" s="26"/>
      <c r="B20" s="27"/>
      <c r="C20" s="88" t="s">
        <v>34</v>
      </c>
      <c r="D20" s="80" t="s">
        <v>36</v>
      </c>
      <c r="E20" s="80"/>
      <c r="F20" s="80"/>
      <c r="G20" s="80"/>
      <c r="H20" s="80"/>
      <c r="I20" s="80"/>
      <c r="J20" s="80"/>
      <c r="K20" s="80"/>
    </row>
    <row r="21" spans="1:13" x14ac:dyDescent="0.35">
      <c r="B21" s="25"/>
      <c r="D21" s="80"/>
      <c r="E21" s="80"/>
      <c r="F21" s="80"/>
      <c r="G21" s="80"/>
      <c r="H21" s="80"/>
      <c r="I21" s="80"/>
      <c r="J21" s="80"/>
      <c r="K21" s="80"/>
    </row>
    <row r="22" spans="1:13" x14ac:dyDescent="0.35">
      <c r="B22" s="25"/>
      <c r="D22" s="80"/>
      <c r="E22" s="80"/>
      <c r="F22" s="80"/>
      <c r="G22" s="80"/>
      <c r="H22" s="80"/>
      <c r="I22" s="80"/>
      <c r="J22" s="80"/>
      <c r="K22" s="80"/>
    </row>
    <row r="23" spans="1:13" x14ac:dyDescent="0.35">
      <c r="A23" s="26"/>
      <c r="B23" s="27"/>
      <c r="F23" s="27"/>
    </row>
    <row r="25" spans="1:13" x14ac:dyDescent="0.35">
      <c r="A25" s="24"/>
    </row>
    <row r="27" spans="1:13" x14ac:dyDescent="0.35">
      <c r="B27" s="28"/>
      <c r="F27" s="28"/>
      <c r="G27" s="28"/>
      <c r="H27" s="28"/>
      <c r="I27" s="28"/>
      <c r="J27" s="28"/>
      <c r="K27" s="28"/>
      <c r="L27" s="28"/>
      <c r="M27" s="28"/>
    </row>
    <row r="28" spans="1:13" x14ac:dyDescent="0.35">
      <c r="B28" s="28"/>
    </row>
    <row r="29" spans="1:13" x14ac:dyDescent="0.35">
      <c r="B29" s="28"/>
    </row>
  </sheetData>
  <mergeCells count="2">
    <mergeCell ref="C2:J2"/>
    <mergeCell ref="D20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46E-7B9A-48A6-920E-7D86E5A4A97B}">
  <dimension ref="B5"/>
  <sheetViews>
    <sheetView workbookViewId="0">
      <selection activeCell="E5" sqref="E5"/>
    </sheetView>
  </sheetViews>
  <sheetFormatPr baseColWidth="10" defaultRowHeight="16.2" x14ac:dyDescent="0.3"/>
  <sheetData>
    <row r="5" spans="2:2" x14ac:dyDescent="0.3">
      <c r="B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Problema 1</vt:lpstr>
      <vt:lpstr>Problema 2</vt:lpstr>
      <vt:lpstr>Problema 3</vt:lpstr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2017-09-08T01:27:36Z</cp:lastPrinted>
  <dcterms:created xsi:type="dcterms:W3CDTF">2011-01-01T22:12:31Z</dcterms:created>
  <dcterms:modified xsi:type="dcterms:W3CDTF">2023-04-21T23:59:58Z</dcterms:modified>
</cp:coreProperties>
</file>