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GOJ\OneDrive\Desktop\NICO\MAF\Semestre 2\Administración y Valoración Financiera\Trabajo Final\"/>
    </mc:Choice>
  </mc:AlternateContent>
  <xr:revisionPtr revIDLastSave="0" documentId="13_ncr:1_{8C3FADC9-9DBE-4B26-9A4B-5A677A13DE18}" xr6:coauthVersionLast="47" xr6:coauthVersionMax="47" xr10:uidLastSave="{00000000-0000-0000-0000-000000000000}"/>
  <bookViews>
    <workbookView xWindow="-120" yWindow="-120" windowWidth="29040" windowHeight="15720" tabRatio="902" activeTab="3" xr2:uid="{3CF2CE5B-43D7-4358-B9B9-2D0E19DA167E}"/>
  </bookViews>
  <sheets>
    <sheet name="ESF 2021-2020" sheetId="2" r:id="rId1"/>
    <sheet name="ER 2021-2020 " sheetId="1" r:id="rId2"/>
    <sheet name="EVA 2021-2022" sheetId="5" r:id="rId3"/>
    <sheet name="CF 2021-2022" sheetId="7" r:id="rId4"/>
    <sheet name="KPI's" sheetId="8" r:id="rId5"/>
    <sheet name="ESF 2022-2021" sheetId="3" r:id="rId6"/>
    <sheet name="ER 2022-2021 " sheetId="4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\0" localSheetId="6">#REF!</definedName>
    <definedName name="\0" localSheetId="5">#REF!</definedName>
    <definedName name="\0">#REF!</definedName>
    <definedName name="\a" localSheetId="6">#REF!</definedName>
    <definedName name="\a" localSheetId="5">#REF!</definedName>
    <definedName name="\a">#REF!</definedName>
    <definedName name="\m" localSheetId="6">#REF!</definedName>
    <definedName name="\m" localSheetId="5">#REF!</definedName>
    <definedName name="\m">#REF!</definedName>
    <definedName name="\q" localSheetId="6">#REF!</definedName>
    <definedName name="\q" localSheetId="5">#REF!</definedName>
    <definedName name="\q">#REF!</definedName>
    <definedName name="\v" localSheetId="6">#REF!</definedName>
    <definedName name="\v" localSheetId="5">#REF!</definedName>
    <definedName name="\v">#REF!</definedName>
    <definedName name="____act1" localSheetId="6">#REF!</definedName>
    <definedName name="____act1" localSheetId="5">#REF!</definedName>
    <definedName name="____act1">#REF!</definedName>
    <definedName name="____act2" localSheetId="6">#REF!</definedName>
    <definedName name="____act2" localSheetId="5">#REF!</definedName>
    <definedName name="____act2">#REF!</definedName>
    <definedName name="____act3" localSheetId="6">#REF!</definedName>
    <definedName name="____act3" localSheetId="5">#REF!</definedName>
    <definedName name="____act3">#REF!</definedName>
    <definedName name="____apf1" localSheetId="6">#REF!</definedName>
    <definedName name="____apf1" localSheetId="5">#REF!</definedName>
    <definedName name="____apf1">#REF!</definedName>
    <definedName name="____arp1" localSheetId="6">#REF!</definedName>
    <definedName name="____arp1" localSheetId="5">#REF!</definedName>
    <definedName name="____arp1">#REF!</definedName>
    <definedName name="____cmd1" localSheetId="6">#REF!</definedName>
    <definedName name="____cmd1" localSheetId="5">#REF!</definedName>
    <definedName name="____cmd1">#REF!</definedName>
    <definedName name="____END1" localSheetId="6">#REF!</definedName>
    <definedName name="____END1" localSheetId="5">#REF!</definedName>
    <definedName name="____END1">#REF!</definedName>
    <definedName name="____gas1" localSheetId="6">#REF!</definedName>
    <definedName name="____gas1" localSheetId="5">#REF!</definedName>
    <definedName name="____gas1">#REF!</definedName>
    <definedName name="____gas2" localSheetId="6">#REF!</definedName>
    <definedName name="____gas2" localSheetId="5">#REF!</definedName>
    <definedName name="____gas2">#REF!</definedName>
    <definedName name="____gas3" localSheetId="6">#REF!</definedName>
    <definedName name="____gas3" localSheetId="5">#REF!</definedName>
    <definedName name="____gas3">#REF!</definedName>
    <definedName name="____gas4" localSheetId="6">#REF!</definedName>
    <definedName name="____gas4" localSheetId="5">#REF!</definedName>
    <definedName name="____gas4">#REF!</definedName>
    <definedName name="____gas5" localSheetId="6">#REF!</definedName>
    <definedName name="____gas5" localSheetId="5">#REF!</definedName>
    <definedName name="____gas5">#REF!</definedName>
    <definedName name="____GND1" localSheetId="6">#REF!</definedName>
    <definedName name="____GND1" localSheetId="5">#REF!</definedName>
    <definedName name="____GND1">#REF!</definedName>
    <definedName name="____GND2" localSheetId="6">#REF!</definedName>
    <definedName name="____GND2" localSheetId="5">#REF!</definedName>
    <definedName name="____GND2">#REF!</definedName>
    <definedName name="____GND3" localSheetId="6">#REF!</definedName>
    <definedName name="____GND3" localSheetId="5">#REF!</definedName>
    <definedName name="____GND3">#REF!</definedName>
    <definedName name="____GND4" localSheetId="6">#REF!</definedName>
    <definedName name="____GND4" localSheetId="5">#REF!</definedName>
    <definedName name="____GND4">#REF!</definedName>
    <definedName name="____GND5" localSheetId="6">#REF!</definedName>
    <definedName name="____GND5" localSheetId="5">#REF!</definedName>
    <definedName name="____GND5">#REF!</definedName>
    <definedName name="____GTO1" localSheetId="6">#REF!</definedName>
    <definedName name="____GTO1" localSheetId="5">#REF!</definedName>
    <definedName name="____GTO1">#REF!</definedName>
    <definedName name="____IMP1" localSheetId="6">#REF!</definedName>
    <definedName name="____IMP1" localSheetId="5">#REF!</definedName>
    <definedName name="____IMP1">#REF!</definedName>
    <definedName name="____ing1" localSheetId="6">#REF!</definedName>
    <definedName name="____ing1" localSheetId="5">#REF!</definedName>
    <definedName name="____ing1">#REF!</definedName>
    <definedName name="____ing2" localSheetId="6">#REF!</definedName>
    <definedName name="____ing2" localSheetId="5">#REF!</definedName>
    <definedName name="____ing2">#REF!</definedName>
    <definedName name="____ing3" localSheetId="6">#REF!</definedName>
    <definedName name="____ing3" localSheetId="5">#REF!</definedName>
    <definedName name="____ing3">#REF!</definedName>
    <definedName name="____pas1" localSheetId="6">#REF!</definedName>
    <definedName name="____pas1" localSheetId="5">#REF!</definedName>
    <definedName name="____pas1">#REF!</definedName>
    <definedName name="____pas2" localSheetId="6">#REF!</definedName>
    <definedName name="____pas2" localSheetId="5">#REF!</definedName>
    <definedName name="____pas2">#REF!</definedName>
    <definedName name="____pat1" localSheetId="6">#REF!</definedName>
    <definedName name="____pat1" localSheetId="5">#REF!</definedName>
    <definedName name="____pat1">#REF!</definedName>
    <definedName name="____PF1" localSheetId="6">#REF!</definedName>
    <definedName name="____PF1" localSheetId="5">#REF!</definedName>
    <definedName name="____PF1">#REF!</definedName>
    <definedName name="____PF2" localSheetId="6">#REF!</definedName>
    <definedName name="____PF2" localSheetId="5">#REF!</definedName>
    <definedName name="____PF2">#REF!</definedName>
    <definedName name="____PF3" localSheetId="6">#REF!</definedName>
    <definedName name="____PF3" localSheetId="5">#REF!</definedName>
    <definedName name="____PF3">#REF!</definedName>
    <definedName name="____PF4" localSheetId="6">#REF!</definedName>
    <definedName name="____PF4" localSheetId="5">#REF!</definedName>
    <definedName name="____PF4">#REF!</definedName>
    <definedName name="____PF5" localSheetId="6">#REF!</definedName>
    <definedName name="____PF5" localSheetId="5">#REF!</definedName>
    <definedName name="____PF5">#REF!</definedName>
    <definedName name="____TR10" localSheetId="6">#REF!</definedName>
    <definedName name="____TR10" localSheetId="5">#REF!</definedName>
    <definedName name="____TR10">#REF!</definedName>
    <definedName name="____TR11" localSheetId="6">#REF!</definedName>
    <definedName name="____TR11" localSheetId="5">#REF!</definedName>
    <definedName name="____TR11">#REF!</definedName>
    <definedName name="____TR12" localSheetId="6">#REF!</definedName>
    <definedName name="____TR12" localSheetId="5">#REF!</definedName>
    <definedName name="____TR12">#REF!</definedName>
    <definedName name="____TR13" localSheetId="6">#REF!</definedName>
    <definedName name="____TR13" localSheetId="5">#REF!</definedName>
    <definedName name="____TR13">#REF!</definedName>
    <definedName name="____TR14" localSheetId="6">#REF!</definedName>
    <definedName name="____TR14" localSheetId="5">#REF!</definedName>
    <definedName name="____TR14">#REF!</definedName>
    <definedName name="____TR15" localSheetId="6">#REF!</definedName>
    <definedName name="____TR15" localSheetId="5">#REF!</definedName>
    <definedName name="____TR15">#REF!</definedName>
    <definedName name="____TR16" localSheetId="6">#REF!</definedName>
    <definedName name="____TR16" localSheetId="5">#REF!</definedName>
    <definedName name="____TR16">#REF!</definedName>
    <definedName name="____XX1" localSheetId="6">#REF!</definedName>
    <definedName name="____XX1" localSheetId="5">#REF!</definedName>
    <definedName name="____XX1">#REF!</definedName>
    <definedName name="____XX10" localSheetId="6">#REF!</definedName>
    <definedName name="____XX10" localSheetId="5">#REF!</definedName>
    <definedName name="____XX10">#REF!</definedName>
    <definedName name="____XX11" localSheetId="6">#REF!</definedName>
    <definedName name="____XX11" localSheetId="5">#REF!</definedName>
    <definedName name="____XX11">#REF!</definedName>
    <definedName name="____XX12" localSheetId="6">#REF!</definedName>
    <definedName name="____XX12" localSheetId="5">#REF!</definedName>
    <definedName name="____XX12">#REF!</definedName>
    <definedName name="____XX2" localSheetId="6">#REF!</definedName>
    <definedName name="____XX2" localSheetId="5">#REF!</definedName>
    <definedName name="____XX2">#REF!</definedName>
    <definedName name="____XX3" localSheetId="6">#REF!</definedName>
    <definedName name="____XX3" localSheetId="5">#REF!</definedName>
    <definedName name="____XX3">#REF!</definedName>
    <definedName name="____XX4" localSheetId="6">#REF!</definedName>
    <definedName name="____XX4" localSheetId="5">#REF!</definedName>
    <definedName name="____XX4">#REF!</definedName>
    <definedName name="____XX5" localSheetId="6">#REF!</definedName>
    <definedName name="____XX5" localSheetId="5">#REF!</definedName>
    <definedName name="____XX5">#REF!</definedName>
    <definedName name="____XX6" localSheetId="6">#REF!</definedName>
    <definedName name="____XX6" localSheetId="5">#REF!</definedName>
    <definedName name="____XX6">#REF!</definedName>
    <definedName name="____XX7" localSheetId="6">#REF!</definedName>
    <definedName name="____XX7" localSheetId="5">#REF!</definedName>
    <definedName name="____XX7">#REF!</definedName>
    <definedName name="____XX8" localSheetId="6">#REF!</definedName>
    <definedName name="____XX8" localSheetId="5">#REF!</definedName>
    <definedName name="____XX8">#REF!</definedName>
    <definedName name="____XX9" localSheetId="6">#REF!</definedName>
    <definedName name="____XX9" localSheetId="5">#REF!</definedName>
    <definedName name="____XX9">#REF!</definedName>
    <definedName name="___act1" localSheetId="6">#REF!</definedName>
    <definedName name="___act1" localSheetId="5">#REF!</definedName>
    <definedName name="___act1">#REF!</definedName>
    <definedName name="___act2" localSheetId="6">#REF!</definedName>
    <definedName name="___act2" localSheetId="5">#REF!</definedName>
    <definedName name="___act2">#REF!</definedName>
    <definedName name="___act3" localSheetId="6">#REF!</definedName>
    <definedName name="___act3" localSheetId="5">#REF!</definedName>
    <definedName name="___act3">#REF!</definedName>
    <definedName name="___apf1" localSheetId="6">#REF!</definedName>
    <definedName name="___apf1" localSheetId="5">#REF!</definedName>
    <definedName name="___apf1">#REF!</definedName>
    <definedName name="___arp1" localSheetId="6">#REF!</definedName>
    <definedName name="___arp1" localSheetId="5">#REF!</definedName>
    <definedName name="___arp1">#REF!</definedName>
    <definedName name="___cmd1" localSheetId="6">#REF!</definedName>
    <definedName name="___cmd1" localSheetId="5">#REF!</definedName>
    <definedName name="___cmd1">#REF!</definedName>
    <definedName name="___END1" localSheetId="6">#REF!</definedName>
    <definedName name="___END1" localSheetId="5">#REF!</definedName>
    <definedName name="___END1">#REF!</definedName>
    <definedName name="___gas1" localSheetId="6">#REF!</definedName>
    <definedName name="___gas1" localSheetId="5">#REF!</definedName>
    <definedName name="___gas1">#REF!</definedName>
    <definedName name="___gas2" localSheetId="6">#REF!</definedName>
    <definedName name="___gas2" localSheetId="5">#REF!</definedName>
    <definedName name="___gas2">#REF!</definedName>
    <definedName name="___gas3" localSheetId="6">#REF!</definedName>
    <definedName name="___gas3" localSheetId="5">#REF!</definedName>
    <definedName name="___gas3">#REF!</definedName>
    <definedName name="___gas4" localSheetId="6">#REF!</definedName>
    <definedName name="___gas4" localSheetId="5">#REF!</definedName>
    <definedName name="___gas4">#REF!</definedName>
    <definedName name="___gas5" localSheetId="6">#REF!</definedName>
    <definedName name="___gas5" localSheetId="5">#REF!</definedName>
    <definedName name="___gas5">#REF!</definedName>
    <definedName name="___GND1" localSheetId="6">#REF!</definedName>
    <definedName name="___GND1" localSheetId="5">#REF!</definedName>
    <definedName name="___GND1">#REF!</definedName>
    <definedName name="___GND2" localSheetId="6">#REF!</definedName>
    <definedName name="___GND2" localSheetId="5">#REF!</definedName>
    <definedName name="___GND2">#REF!</definedName>
    <definedName name="___GND3" localSheetId="6">#REF!</definedName>
    <definedName name="___GND3" localSheetId="5">#REF!</definedName>
    <definedName name="___GND3">#REF!</definedName>
    <definedName name="___GND4" localSheetId="6">#REF!</definedName>
    <definedName name="___GND4" localSheetId="5">#REF!</definedName>
    <definedName name="___GND4">#REF!</definedName>
    <definedName name="___GND5" localSheetId="6">#REF!</definedName>
    <definedName name="___GND5" localSheetId="5">#REF!</definedName>
    <definedName name="___GND5">#REF!</definedName>
    <definedName name="___GTO1" localSheetId="6">#REF!</definedName>
    <definedName name="___GTO1" localSheetId="5">#REF!</definedName>
    <definedName name="___GTO1">#REF!</definedName>
    <definedName name="___IMP1" localSheetId="6">#REF!</definedName>
    <definedName name="___IMP1" localSheetId="5">#REF!</definedName>
    <definedName name="___IMP1">#REF!</definedName>
    <definedName name="___ing1" localSheetId="6">#REF!</definedName>
    <definedName name="___ing1" localSheetId="5">#REF!</definedName>
    <definedName name="___ing1">#REF!</definedName>
    <definedName name="___ing2" localSheetId="6">#REF!</definedName>
    <definedName name="___ing2" localSheetId="5">#REF!</definedName>
    <definedName name="___ing2">#REF!</definedName>
    <definedName name="___ing3" localSheetId="6">#REF!</definedName>
    <definedName name="___ing3" localSheetId="5">#REF!</definedName>
    <definedName name="___ing3">#REF!</definedName>
    <definedName name="___pas1" localSheetId="6">#REF!</definedName>
    <definedName name="___pas1" localSheetId="5">#REF!</definedName>
    <definedName name="___pas1">#REF!</definedName>
    <definedName name="___pas2" localSheetId="6">#REF!</definedName>
    <definedName name="___pas2" localSheetId="5">#REF!</definedName>
    <definedName name="___pas2">#REF!</definedName>
    <definedName name="___pat1" localSheetId="6">#REF!</definedName>
    <definedName name="___pat1" localSheetId="5">#REF!</definedName>
    <definedName name="___pat1">#REF!</definedName>
    <definedName name="___PF1" localSheetId="6">#REF!</definedName>
    <definedName name="___PF1" localSheetId="5">#REF!</definedName>
    <definedName name="___PF1">#REF!</definedName>
    <definedName name="___PF2" localSheetId="6">#REF!</definedName>
    <definedName name="___PF2" localSheetId="5">#REF!</definedName>
    <definedName name="___PF2">#REF!</definedName>
    <definedName name="___PF3" localSheetId="6">#REF!</definedName>
    <definedName name="___PF3" localSheetId="5">#REF!</definedName>
    <definedName name="___PF3">#REF!</definedName>
    <definedName name="___PF4" localSheetId="6">#REF!</definedName>
    <definedName name="___PF4" localSheetId="5">#REF!</definedName>
    <definedName name="___PF4">#REF!</definedName>
    <definedName name="___PF5" localSheetId="6">#REF!</definedName>
    <definedName name="___PF5" localSheetId="5">#REF!</definedName>
    <definedName name="___PF5">#REF!</definedName>
    <definedName name="___TR10" localSheetId="6">#REF!</definedName>
    <definedName name="___TR10" localSheetId="5">#REF!</definedName>
    <definedName name="___TR10">#REF!</definedName>
    <definedName name="___TR11" localSheetId="6">#REF!</definedName>
    <definedName name="___TR11" localSheetId="5">#REF!</definedName>
    <definedName name="___TR11">#REF!</definedName>
    <definedName name="___TR12" localSheetId="6">#REF!</definedName>
    <definedName name="___TR12" localSheetId="5">#REF!</definedName>
    <definedName name="___TR12">#REF!</definedName>
    <definedName name="___TR13" localSheetId="6">#REF!</definedName>
    <definedName name="___TR13" localSheetId="5">#REF!</definedName>
    <definedName name="___TR13">#REF!</definedName>
    <definedName name="___TR14" localSheetId="6">#REF!</definedName>
    <definedName name="___TR14" localSheetId="5">#REF!</definedName>
    <definedName name="___TR14">#REF!</definedName>
    <definedName name="___TR15" localSheetId="6">#REF!</definedName>
    <definedName name="___TR15" localSheetId="5">#REF!</definedName>
    <definedName name="___TR15">#REF!</definedName>
    <definedName name="___TR16" localSheetId="6">#REF!</definedName>
    <definedName name="___TR16" localSheetId="5">#REF!</definedName>
    <definedName name="___TR16">#REF!</definedName>
    <definedName name="___XX1" localSheetId="6">#REF!</definedName>
    <definedName name="___XX1" localSheetId="5">#REF!</definedName>
    <definedName name="___XX1">#REF!</definedName>
    <definedName name="___XX10" localSheetId="6">#REF!</definedName>
    <definedName name="___XX10" localSheetId="5">#REF!</definedName>
    <definedName name="___XX10">#REF!</definedName>
    <definedName name="___XX11" localSheetId="6">#REF!</definedName>
    <definedName name="___XX11" localSheetId="5">#REF!</definedName>
    <definedName name="___XX11">#REF!</definedName>
    <definedName name="___XX12" localSheetId="6">#REF!</definedName>
    <definedName name="___XX12" localSheetId="5">#REF!</definedName>
    <definedName name="___XX12">#REF!</definedName>
    <definedName name="___XX2" localSheetId="6">#REF!</definedName>
    <definedName name="___XX2" localSheetId="5">#REF!</definedName>
    <definedName name="___XX2">#REF!</definedName>
    <definedName name="___XX3" localSheetId="6">#REF!</definedName>
    <definedName name="___XX3" localSheetId="5">#REF!</definedName>
    <definedName name="___XX3">#REF!</definedName>
    <definedName name="___XX4" localSheetId="6">#REF!</definedName>
    <definedName name="___XX4" localSheetId="5">#REF!</definedName>
    <definedName name="___XX4">#REF!</definedName>
    <definedName name="___XX5" localSheetId="6">#REF!</definedName>
    <definedName name="___XX5" localSheetId="5">#REF!</definedName>
    <definedName name="___XX5">#REF!</definedName>
    <definedName name="___XX6" localSheetId="6">#REF!</definedName>
    <definedName name="___XX6" localSheetId="5">#REF!</definedName>
    <definedName name="___XX6">#REF!</definedName>
    <definedName name="___XX7" localSheetId="6">#REF!</definedName>
    <definedName name="___XX7" localSheetId="5">#REF!</definedName>
    <definedName name="___XX7">#REF!</definedName>
    <definedName name="___XX8" localSheetId="6">#REF!</definedName>
    <definedName name="___XX8" localSheetId="5">#REF!</definedName>
    <definedName name="___XX8">#REF!</definedName>
    <definedName name="___XX9" localSheetId="6">#REF!</definedName>
    <definedName name="___XX9" localSheetId="5">#REF!</definedName>
    <definedName name="___XX9">#REF!</definedName>
    <definedName name="__act1" localSheetId="6">#REF!</definedName>
    <definedName name="__act1" localSheetId="5">#REF!</definedName>
    <definedName name="__act1">#REF!</definedName>
    <definedName name="__act2" localSheetId="6">#REF!</definedName>
    <definedName name="__act2" localSheetId="5">#REF!</definedName>
    <definedName name="__act2">#REF!</definedName>
    <definedName name="__act3" localSheetId="6">#REF!</definedName>
    <definedName name="__act3" localSheetId="5">#REF!</definedName>
    <definedName name="__act3">#REF!</definedName>
    <definedName name="__apf1" localSheetId="6">#REF!</definedName>
    <definedName name="__apf1" localSheetId="5">#REF!</definedName>
    <definedName name="__apf1">#REF!</definedName>
    <definedName name="__arp1" localSheetId="6">#REF!</definedName>
    <definedName name="__arp1" localSheetId="5">#REF!</definedName>
    <definedName name="__arp1">#REF!</definedName>
    <definedName name="__cmd1" localSheetId="6">#REF!</definedName>
    <definedName name="__cmd1" localSheetId="5">#REF!</definedName>
    <definedName name="__cmd1">#REF!</definedName>
    <definedName name="__END1" localSheetId="6">#REF!</definedName>
    <definedName name="__END1" localSheetId="5">#REF!</definedName>
    <definedName name="__END1">#REF!</definedName>
    <definedName name="__gas1" localSheetId="6">#REF!</definedName>
    <definedName name="__gas1" localSheetId="5">#REF!</definedName>
    <definedName name="__gas1">#REF!</definedName>
    <definedName name="__gas2" localSheetId="6">#REF!</definedName>
    <definedName name="__gas2" localSheetId="5">#REF!</definedName>
    <definedName name="__gas2">#REF!</definedName>
    <definedName name="__gas3" localSheetId="6">#REF!</definedName>
    <definedName name="__gas3" localSheetId="5">#REF!</definedName>
    <definedName name="__gas3">#REF!</definedName>
    <definedName name="__gas4" localSheetId="6">#REF!</definedName>
    <definedName name="__gas4" localSheetId="5">#REF!</definedName>
    <definedName name="__gas4">#REF!</definedName>
    <definedName name="__gas5" localSheetId="6">#REF!</definedName>
    <definedName name="__gas5" localSheetId="5">#REF!</definedName>
    <definedName name="__gas5">#REF!</definedName>
    <definedName name="__GND1" localSheetId="6">#REF!</definedName>
    <definedName name="__GND1" localSheetId="5">#REF!</definedName>
    <definedName name="__GND1">#REF!</definedName>
    <definedName name="__GND2" localSheetId="6">#REF!</definedName>
    <definedName name="__GND2" localSheetId="5">#REF!</definedName>
    <definedName name="__GND2">#REF!</definedName>
    <definedName name="__GND3" localSheetId="6">#REF!</definedName>
    <definedName name="__GND3" localSheetId="5">#REF!</definedName>
    <definedName name="__GND3">#REF!</definedName>
    <definedName name="__GND4" localSheetId="6">#REF!</definedName>
    <definedName name="__GND4" localSheetId="5">#REF!</definedName>
    <definedName name="__GND4">#REF!</definedName>
    <definedName name="__GND5" localSheetId="6">#REF!</definedName>
    <definedName name="__GND5" localSheetId="5">#REF!</definedName>
    <definedName name="__GND5">#REF!</definedName>
    <definedName name="__GTO1" localSheetId="6">#REF!</definedName>
    <definedName name="__GTO1" localSheetId="5">#REF!</definedName>
    <definedName name="__GTO1">#REF!</definedName>
    <definedName name="__IMP1" localSheetId="6">#REF!</definedName>
    <definedName name="__IMP1" localSheetId="5">#REF!</definedName>
    <definedName name="__IMP1">#REF!</definedName>
    <definedName name="__ing1" localSheetId="6">#REF!</definedName>
    <definedName name="__ing1" localSheetId="5">#REF!</definedName>
    <definedName name="__ing1">#REF!</definedName>
    <definedName name="__ing2" localSheetId="6">#REF!</definedName>
    <definedName name="__ing2" localSheetId="5">#REF!</definedName>
    <definedName name="__ing2">#REF!</definedName>
    <definedName name="__ing3" localSheetId="6">#REF!</definedName>
    <definedName name="__ing3" localSheetId="5">#REF!</definedName>
    <definedName name="__ing3">#REF!</definedName>
    <definedName name="__pas1" localSheetId="6">#REF!</definedName>
    <definedName name="__pas1" localSheetId="5">#REF!</definedName>
    <definedName name="__pas1">#REF!</definedName>
    <definedName name="__pas2" localSheetId="6">#REF!</definedName>
    <definedName name="__pas2" localSheetId="5">#REF!</definedName>
    <definedName name="__pas2">#REF!</definedName>
    <definedName name="__pat1" localSheetId="6">#REF!</definedName>
    <definedName name="__pat1" localSheetId="5">#REF!</definedName>
    <definedName name="__pat1">#REF!</definedName>
    <definedName name="__PF1" localSheetId="6">#REF!</definedName>
    <definedName name="__PF1" localSheetId="5">#REF!</definedName>
    <definedName name="__PF1">#REF!</definedName>
    <definedName name="__PF2" localSheetId="6">#REF!</definedName>
    <definedName name="__PF2" localSheetId="5">#REF!</definedName>
    <definedName name="__PF2">#REF!</definedName>
    <definedName name="__PF3" localSheetId="6">#REF!</definedName>
    <definedName name="__PF3" localSheetId="5">#REF!</definedName>
    <definedName name="__PF3">#REF!</definedName>
    <definedName name="__PF4" localSheetId="6">#REF!</definedName>
    <definedName name="__PF4" localSheetId="5">#REF!</definedName>
    <definedName name="__PF4">#REF!</definedName>
    <definedName name="__PF5" localSheetId="6">#REF!</definedName>
    <definedName name="__PF5" localSheetId="5">#REF!</definedName>
    <definedName name="__PF5">#REF!</definedName>
    <definedName name="__RAN1" localSheetId="6">#REF!</definedName>
    <definedName name="__RAN1" localSheetId="5">#REF!</definedName>
    <definedName name="__RAN1">#REF!</definedName>
    <definedName name="__RAN10" localSheetId="6">#REF!</definedName>
    <definedName name="__RAN10" localSheetId="5">#REF!</definedName>
    <definedName name="__RAN10">#REF!</definedName>
    <definedName name="__RAN11" localSheetId="6">#REF!</definedName>
    <definedName name="__RAN11" localSheetId="5">#REF!</definedName>
    <definedName name="__RAN11">#REF!</definedName>
    <definedName name="__RAN12" localSheetId="6">#REF!</definedName>
    <definedName name="__RAN12" localSheetId="5">#REF!</definedName>
    <definedName name="__RAN12">#REF!</definedName>
    <definedName name="__RAN13" localSheetId="6">#REF!</definedName>
    <definedName name="__RAN13" localSheetId="5">#REF!</definedName>
    <definedName name="__RAN13">#REF!</definedName>
    <definedName name="__RAN14" localSheetId="6">#REF!</definedName>
    <definedName name="__RAN14" localSheetId="5">#REF!</definedName>
    <definedName name="__RAN14">#REF!</definedName>
    <definedName name="__RAN15" localSheetId="6">#REF!</definedName>
    <definedName name="__RAN15" localSheetId="5">#REF!</definedName>
    <definedName name="__RAN15">#REF!</definedName>
    <definedName name="__RAN16" localSheetId="6">#REF!</definedName>
    <definedName name="__RAN16" localSheetId="5">#REF!</definedName>
    <definedName name="__RAN16">#REF!</definedName>
    <definedName name="__RAN17" localSheetId="6">#REF!</definedName>
    <definedName name="__RAN17" localSheetId="5">#REF!</definedName>
    <definedName name="__RAN17">#REF!</definedName>
    <definedName name="__RAN18" localSheetId="6">#REF!</definedName>
    <definedName name="__RAN18" localSheetId="5">#REF!</definedName>
    <definedName name="__RAN18">#REF!</definedName>
    <definedName name="__RAN19" localSheetId="6">#REF!</definedName>
    <definedName name="__RAN19" localSheetId="5">#REF!</definedName>
    <definedName name="__RAN19">#REF!</definedName>
    <definedName name="__RAN2" localSheetId="6">#REF!</definedName>
    <definedName name="__RAN2" localSheetId="5">#REF!</definedName>
    <definedName name="__RAN2">#REF!</definedName>
    <definedName name="__RAN20" localSheetId="6">#REF!</definedName>
    <definedName name="__RAN20" localSheetId="5">#REF!</definedName>
    <definedName name="__RAN20">#REF!</definedName>
    <definedName name="__RAN21" localSheetId="6">#REF!</definedName>
    <definedName name="__RAN21" localSheetId="5">#REF!</definedName>
    <definedName name="__RAN21">#REF!</definedName>
    <definedName name="__RAN22" localSheetId="6">#REF!</definedName>
    <definedName name="__RAN22" localSheetId="5">#REF!</definedName>
    <definedName name="__RAN22">#REF!</definedName>
    <definedName name="__RAN23" localSheetId="6">#REF!</definedName>
    <definedName name="__RAN23" localSheetId="5">#REF!</definedName>
    <definedName name="__RAN23">#REF!</definedName>
    <definedName name="__RAN24" localSheetId="6">#REF!</definedName>
    <definedName name="__RAN24" localSheetId="5">#REF!</definedName>
    <definedName name="__RAN24">#REF!</definedName>
    <definedName name="__RAN25" localSheetId="6">#REF!</definedName>
    <definedName name="__RAN25" localSheetId="5">#REF!</definedName>
    <definedName name="__RAN25">#REF!</definedName>
    <definedName name="__RAN26" localSheetId="6">#REF!</definedName>
    <definedName name="__RAN26" localSheetId="5">#REF!</definedName>
    <definedName name="__RAN26">#REF!</definedName>
    <definedName name="__RAN27" localSheetId="6">#REF!</definedName>
    <definedName name="__RAN27" localSheetId="5">#REF!</definedName>
    <definedName name="__RAN27">#REF!</definedName>
    <definedName name="__RAN28" localSheetId="6">#REF!</definedName>
    <definedName name="__RAN28" localSheetId="5">#REF!</definedName>
    <definedName name="__RAN28">#REF!</definedName>
    <definedName name="__RAN29" localSheetId="6">#REF!</definedName>
    <definedName name="__RAN29" localSheetId="5">#REF!</definedName>
    <definedName name="__RAN29">#REF!</definedName>
    <definedName name="__RAN3" localSheetId="6">#REF!</definedName>
    <definedName name="__RAN3" localSheetId="5">#REF!</definedName>
    <definedName name="__RAN3">#REF!</definedName>
    <definedName name="__RAN30" localSheetId="6">#REF!</definedName>
    <definedName name="__RAN30" localSheetId="5">#REF!</definedName>
    <definedName name="__RAN30">#REF!</definedName>
    <definedName name="__RAN4" localSheetId="6">#REF!</definedName>
    <definedName name="__RAN4" localSheetId="5">#REF!</definedName>
    <definedName name="__RAN4">#REF!</definedName>
    <definedName name="__RAN5" localSheetId="6">#REF!</definedName>
    <definedName name="__RAN5" localSheetId="5">#REF!</definedName>
    <definedName name="__RAN5">#REF!</definedName>
    <definedName name="__RAN6" localSheetId="6">#REF!</definedName>
    <definedName name="__RAN6" localSheetId="5">#REF!</definedName>
    <definedName name="__RAN6">#REF!</definedName>
    <definedName name="__RAN7" localSheetId="6">#REF!</definedName>
    <definedName name="__RAN7" localSheetId="5">#REF!</definedName>
    <definedName name="__RAN7">#REF!</definedName>
    <definedName name="__RAN8" localSheetId="6">#REF!</definedName>
    <definedName name="__RAN8" localSheetId="5">#REF!</definedName>
    <definedName name="__RAN8">#REF!</definedName>
    <definedName name="__RAN9" localSheetId="6">#REF!</definedName>
    <definedName name="__RAN9" localSheetId="5">#REF!</definedName>
    <definedName name="__RAN9">#REF!</definedName>
    <definedName name="__TR10" localSheetId="6">#REF!</definedName>
    <definedName name="__TR10" localSheetId="5">#REF!</definedName>
    <definedName name="__TR10">#REF!</definedName>
    <definedName name="__TR11" localSheetId="6">#REF!</definedName>
    <definedName name="__TR11" localSheetId="5">#REF!</definedName>
    <definedName name="__TR11">#REF!</definedName>
    <definedName name="__TR12" localSheetId="6">#REF!</definedName>
    <definedName name="__TR12" localSheetId="5">#REF!</definedName>
    <definedName name="__TR12">#REF!</definedName>
    <definedName name="__TR13" localSheetId="6">#REF!</definedName>
    <definedName name="__TR13" localSheetId="5">#REF!</definedName>
    <definedName name="__TR13">#REF!</definedName>
    <definedName name="__TR14" localSheetId="6">#REF!</definedName>
    <definedName name="__TR14" localSheetId="5">#REF!</definedName>
    <definedName name="__TR14">#REF!</definedName>
    <definedName name="__TR15" localSheetId="6">#REF!</definedName>
    <definedName name="__TR15" localSheetId="5">#REF!</definedName>
    <definedName name="__TR15">#REF!</definedName>
    <definedName name="__TR16" localSheetId="6">#REF!</definedName>
    <definedName name="__TR16" localSheetId="5">#REF!</definedName>
    <definedName name="__TR16">#REF!</definedName>
    <definedName name="__XX1" localSheetId="6">#REF!</definedName>
    <definedName name="__XX1" localSheetId="5">#REF!</definedName>
    <definedName name="__XX1">#REF!</definedName>
    <definedName name="__XX10" localSheetId="6">#REF!</definedName>
    <definedName name="__XX10" localSheetId="5">#REF!</definedName>
    <definedName name="__XX10">#REF!</definedName>
    <definedName name="__XX11" localSheetId="6">#REF!</definedName>
    <definedName name="__XX11" localSheetId="5">#REF!</definedName>
    <definedName name="__XX11">#REF!</definedName>
    <definedName name="__XX12" localSheetId="6">#REF!</definedName>
    <definedName name="__XX12" localSheetId="5">#REF!</definedName>
    <definedName name="__XX12">#REF!</definedName>
    <definedName name="__XX2" localSheetId="6">#REF!</definedName>
    <definedName name="__XX2" localSheetId="5">#REF!</definedName>
    <definedName name="__XX2">#REF!</definedName>
    <definedName name="__XX3" localSheetId="6">#REF!</definedName>
    <definedName name="__XX3" localSheetId="5">#REF!</definedName>
    <definedName name="__XX3">#REF!</definedName>
    <definedName name="__XX4" localSheetId="6">#REF!</definedName>
    <definedName name="__XX4" localSheetId="5">#REF!</definedName>
    <definedName name="__XX4">#REF!</definedName>
    <definedName name="__XX5" localSheetId="6">#REF!</definedName>
    <definedName name="__XX5" localSheetId="5">#REF!</definedName>
    <definedName name="__XX5">#REF!</definedName>
    <definedName name="__XX6" localSheetId="6">#REF!</definedName>
    <definedName name="__XX6" localSheetId="5">#REF!</definedName>
    <definedName name="__XX6">#REF!</definedName>
    <definedName name="__XX7" localSheetId="6">#REF!</definedName>
    <definedName name="__XX7" localSheetId="5">#REF!</definedName>
    <definedName name="__XX7">#REF!</definedName>
    <definedName name="__XX8" localSheetId="6">#REF!</definedName>
    <definedName name="__XX8" localSheetId="5">#REF!</definedName>
    <definedName name="__XX8">#REF!</definedName>
    <definedName name="__XX9" localSheetId="6">#REF!</definedName>
    <definedName name="__XX9" localSheetId="5">#REF!</definedName>
    <definedName name="__XX9">#REF!</definedName>
    <definedName name="_1" localSheetId="6">#REF!</definedName>
    <definedName name="_1" localSheetId="5">#REF!</definedName>
    <definedName name="_1">#REF!</definedName>
    <definedName name="_A100000" localSheetId="6">#REF!</definedName>
    <definedName name="_A100000" localSheetId="5">#REF!</definedName>
    <definedName name="_A100000">#REF!</definedName>
    <definedName name="_act1" localSheetId="6">#REF!</definedName>
    <definedName name="_act1" localSheetId="5">#REF!</definedName>
    <definedName name="_act1">#REF!</definedName>
    <definedName name="_act2" localSheetId="6">#REF!</definedName>
    <definedName name="_act2" localSheetId="5">#REF!</definedName>
    <definedName name="_act2">#REF!</definedName>
    <definedName name="_act3" localSheetId="6">#REF!</definedName>
    <definedName name="_act3" localSheetId="5">#REF!</definedName>
    <definedName name="_act3">#REF!</definedName>
    <definedName name="_apf1" localSheetId="6">#REF!</definedName>
    <definedName name="_apf1" localSheetId="5">#REF!</definedName>
    <definedName name="_apf1">#REF!</definedName>
    <definedName name="_arp1" localSheetId="6">#REF!</definedName>
    <definedName name="_arp1" localSheetId="5">#REF!</definedName>
    <definedName name="_arp1">#REF!</definedName>
    <definedName name="_cmd1" localSheetId="6">#REF!</definedName>
    <definedName name="_cmd1" localSheetId="5">#REF!</definedName>
    <definedName name="_cmd1">#REF!</definedName>
    <definedName name="_END1" localSheetId="6">#REF!</definedName>
    <definedName name="_END1" localSheetId="5">#REF!</definedName>
    <definedName name="_END1">#REF!</definedName>
    <definedName name="_Fill" localSheetId="6" hidden="1">#REF!</definedName>
    <definedName name="_Fill" localSheetId="5" hidden="1">#REF!</definedName>
    <definedName name="_Fill" hidden="1">#REF!</definedName>
    <definedName name="_gas1" localSheetId="6">#REF!</definedName>
    <definedName name="_gas1" localSheetId="5">#REF!</definedName>
    <definedName name="_gas1">#REF!</definedName>
    <definedName name="_gas2" localSheetId="6">#REF!</definedName>
    <definedName name="_gas2" localSheetId="5">#REF!</definedName>
    <definedName name="_gas2">#REF!</definedName>
    <definedName name="_gas3" localSheetId="6">#REF!</definedName>
    <definedName name="_gas3" localSheetId="5">#REF!</definedName>
    <definedName name="_gas3">#REF!</definedName>
    <definedName name="_gas4" localSheetId="6">#REF!</definedName>
    <definedName name="_gas4" localSheetId="5">#REF!</definedName>
    <definedName name="_gas4">#REF!</definedName>
    <definedName name="_gas5" localSheetId="6">#REF!</definedName>
    <definedName name="_gas5" localSheetId="5">#REF!</definedName>
    <definedName name="_gas5">#REF!</definedName>
    <definedName name="_GND1" localSheetId="6">#REF!</definedName>
    <definedName name="_GND1" localSheetId="5">#REF!</definedName>
    <definedName name="_GND1">#REF!</definedName>
    <definedName name="_GND2" localSheetId="6">#REF!</definedName>
    <definedName name="_GND2" localSheetId="5">#REF!</definedName>
    <definedName name="_GND2">#REF!</definedName>
    <definedName name="_GND3" localSheetId="6">#REF!</definedName>
    <definedName name="_GND3" localSheetId="5">#REF!</definedName>
    <definedName name="_GND3">#REF!</definedName>
    <definedName name="_GND4" localSheetId="6">#REF!</definedName>
    <definedName name="_GND4" localSheetId="5">#REF!</definedName>
    <definedName name="_GND4">#REF!</definedName>
    <definedName name="_GND5" localSheetId="6">#REF!</definedName>
    <definedName name="_GND5" localSheetId="5">#REF!</definedName>
    <definedName name="_GND5">#REF!</definedName>
    <definedName name="_GTO1" localSheetId="6">#REF!</definedName>
    <definedName name="_GTO1" localSheetId="5">#REF!</definedName>
    <definedName name="_GTO1">#REF!</definedName>
    <definedName name="_IMP1" localSheetId="6">#REF!</definedName>
    <definedName name="_IMP1" localSheetId="5">#REF!</definedName>
    <definedName name="_IMP1">#REF!</definedName>
    <definedName name="_ing1" localSheetId="6">#REF!</definedName>
    <definedName name="_ing1" localSheetId="5">#REF!</definedName>
    <definedName name="_ing1">#REF!</definedName>
    <definedName name="_ing2" localSheetId="6">#REF!</definedName>
    <definedName name="_ing2" localSheetId="5">#REF!</definedName>
    <definedName name="_ing2">#REF!</definedName>
    <definedName name="_ing3" localSheetId="6">#REF!</definedName>
    <definedName name="_ing3" localSheetId="5">#REF!</definedName>
    <definedName name="_ing3">#REF!</definedName>
    <definedName name="_IVA35">[1]Formulario!$U$59</definedName>
    <definedName name="_Parse_Out" localSheetId="6" hidden="1">#REF!</definedName>
    <definedName name="_Parse_Out" localSheetId="5" hidden="1">#REF!</definedName>
    <definedName name="_Parse_Out" hidden="1">#REF!</definedName>
    <definedName name="_pas1" localSheetId="6">#REF!</definedName>
    <definedName name="_pas1" localSheetId="5">#REF!</definedName>
    <definedName name="_pas1">#REF!</definedName>
    <definedName name="_pas2" localSheetId="6">#REF!</definedName>
    <definedName name="_pas2" localSheetId="5">#REF!</definedName>
    <definedName name="_pas2">#REF!</definedName>
    <definedName name="_pat1" localSheetId="6">#REF!</definedName>
    <definedName name="_pat1" localSheetId="5">#REF!</definedName>
    <definedName name="_pat1">#REF!</definedName>
    <definedName name="_PF1" localSheetId="6">#REF!</definedName>
    <definedName name="_PF1" localSheetId="5">#REF!</definedName>
    <definedName name="_PF1">#REF!</definedName>
    <definedName name="_PF2" localSheetId="6">#REF!</definedName>
    <definedName name="_PF2" localSheetId="5">#REF!</definedName>
    <definedName name="_PF2">#REF!</definedName>
    <definedName name="_PF3" localSheetId="6">#REF!</definedName>
    <definedName name="_PF3" localSheetId="5">#REF!</definedName>
    <definedName name="_PF3">#REF!</definedName>
    <definedName name="_PF4" localSheetId="6">#REF!</definedName>
    <definedName name="_PF4" localSheetId="5">#REF!</definedName>
    <definedName name="_PF4">#REF!</definedName>
    <definedName name="_PF5" localSheetId="6">#REF!</definedName>
    <definedName name="_PF5" localSheetId="5">#REF!</definedName>
    <definedName name="_PF5">#REF!</definedName>
    <definedName name="_RAN1" localSheetId="6">#REF!</definedName>
    <definedName name="_RAN1" localSheetId="5">#REF!</definedName>
    <definedName name="_RAN1">#REF!</definedName>
    <definedName name="_RAN10" localSheetId="6">#REF!</definedName>
    <definedName name="_RAN10" localSheetId="5">#REF!</definedName>
    <definedName name="_RAN10">#REF!</definedName>
    <definedName name="_RAN11" localSheetId="6">#REF!</definedName>
    <definedName name="_RAN11" localSheetId="5">#REF!</definedName>
    <definedName name="_RAN11">#REF!</definedName>
    <definedName name="_RAN12" localSheetId="6">#REF!</definedName>
    <definedName name="_RAN12" localSheetId="5">#REF!</definedName>
    <definedName name="_RAN12">#REF!</definedName>
    <definedName name="_RAN13" localSheetId="6">#REF!</definedName>
    <definedName name="_RAN13" localSheetId="5">#REF!</definedName>
    <definedName name="_RAN13">#REF!</definedName>
    <definedName name="_RAN14" localSheetId="6">#REF!</definedName>
    <definedName name="_RAN14" localSheetId="5">#REF!</definedName>
    <definedName name="_RAN14">#REF!</definedName>
    <definedName name="_RAN15" localSheetId="6">#REF!</definedName>
    <definedName name="_RAN15" localSheetId="5">#REF!</definedName>
    <definedName name="_RAN15">#REF!</definedName>
    <definedName name="_RAN16" localSheetId="6">#REF!</definedName>
    <definedName name="_RAN16" localSheetId="5">#REF!</definedName>
    <definedName name="_RAN16">#REF!</definedName>
    <definedName name="_RAN17" localSheetId="6">#REF!</definedName>
    <definedName name="_RAN17" localSheetId="5">#REF!</definedName>
    <definedName name="_RAN17">#REF!</definedName>
    <definedName name="_RAN18" localSheetId="6">#REF!</definedName>
    <definedName name="_RAN18" localSheetId="5">#REF!</definedName>
    <definedName name="_RAN18">#REF!</definedName>
    <definedName name="_RAN19" localSheetId="6">#REF!</definedName>
    <definedName name="_RAN19" localSheetId="5">#REF!</definedName>
    <definedName name="_RAN19">#REF!</definedName>
    <definedName name="_RAN2" localSheetId="6">#REF!</definedName>
    <definedName name="_RAN2" localSheetId="5">#REF!</definedName>
    <definedName name="_RAN2">#REF!</definedName>
    <definedName name="_RAN20" localSheetId="6">#REF!</definedName>
    <definedName name="_RAN20" localSheetId="5">#REF!</definedName>
    <definedName name="_RAN20">#REF!</definedName>
    <definedName name="_RAN21" localSheetId="6">#REF!</definedName>
    <definedName name="_RAN21" localSheetId="5">#REF!</definedName>
    <definedName name="_RAN21">#REF!</definedName>
    <definedName name="_RAN22" localSheetId="6">#REF!</definedName>
    <definedName name="_RAN22" localSheetId="5">#REF!</definedName>
    <definedName name="_RAN22">#REF!</definedName>
    <definedName name="_RAN23" localSheetId="6">#REF!</definedName>
    <definedName name="_RAN23" localSheetId="5">#REF!</definedName>
    <definedName name="_RAN23">#REF!</definedName>
    <definedName name="_RAN24" localSheetId="6">#REF!</definedName>
    <definedName name="_RAN24" localSheetId="5">#REF!</definedName>
    <definedName name="_RAN24">#REF!</definedName>
    <definedName name="_RAN25" localSheetId="6">#REF!</definedName>
    <definedName name="_RAN25" localSheetId="5">#REF!</definedName>
    <definedName name="_RAN25">#REF!</definedName>
    <definedName name="_RAN26" localSheetId="6">#REF!</definedName>
    <definedName name="_RAN26" localSheetId="5">#REF!</definedName>
    <definedName name="_RAN26">#REF!</definedName>
    <definedName name="_RAN27" localSheetId="6">#REF!</definedName>
    <definedName name="_RAN27" localSheetId="5">#REF!</definedName>
    <definedName name="_RAN27">#REF!</definedName>
    <definedName name="_RAN28" localSheetId="6">#REF!</definedName>
    <definedName name="_RAN28" localSheetId="5">#REF!</definedName>
    <definedName name="_RAN28">#REF!</definedName>
    <definedName name="_RAN29" localSheetId="6">#REF!</definedName>
    <definedName name="_RAN29" localSheetId="5">#REF!</definedName>
    <definedName name="_RAN29">#REF!</definedName>
    <definedName name="_RAN3" localSheetId="6">#REF!</definedName>
    <definedName name="_RAN3" localSheetId="5">#REF!</definedName>
    <definedName name="_RAN3">#REF!</definedName>
    <definedName name="_RAN30" localSheetId="6">#REF!</definedName>
    <definedName name="_RAN30" localSheetId="5">#REF!</definedName>
    <definedName name="_RAN30">#REF!</definedName>
    <definedName name="_RAN4" localSheetId="6">#REF!</definedName>
    <definedName name="_RAN4" localSheetId="5">#REF!</definedName>
    <definedName name="_RAN4">#REF!</definedName>
    <definedName name="_RAN5" localSheetId="6">#REF!</definedName>
    <definedName name="_RAN5" localSheetId="5">#REF!</definedName>
    <definedName name="_RAN5">#REF!</definedName>
    <definedName name="_RAN6" localSheetId="6">#REF!</definedName>
    <definedName name="_RAN6" localSheetId="5">#REF!</definedName>
    <definedName name="_RAN6">#REF!</definedName>
    <definedName name="_RAN7" localSheetId="6">#REF!</definedName>
    <definedName name="_RAN7" localSheetId="5">#REF!</definedName>
    <definedName name="_RAN7">#REF!</definedName>
    <definedName name="_RAN8" localSheetId="6">#REF!</definedName>
    <definedName name="_RAN8" localSheetId="5">#REF!</definedName>
    <definedName name="_RAN8">#REF!</definedName>
    <definedName name="_RAN9" localSheetId="6">#REF!</definedName>
    <definedName name="_RAN9" localSheetId="5">#REF!</definedName>
    <definedName name="_RAN9">#REF!</definedName>
    <definedName name="_Regression_Int" hidden="1">1</definedName>
    <definedName name="_TR10" localSheetId="6">#REF!</definedName>
    <definedName name="_TR10" localSheetId="5">#REF!</definedName>
    <definedName name="_TR10">#REF!</definedName>
    <definedName name="_TR11" localSheetId="6">#REF!</definedName>
    <definedName name="_TR11" localSheetId="5">#REF!</definedName>
    <definedName name="_TR11">#REF!</definedName>
    <definedName name="_TR12" localSheetId="6">#REF!</definedName>
    <definedName name="_TR12" localSheetId="5">#REF!</definedName>
    <definedName name="_TR12">#REF!</definedName>
    <definedName name="_TR13" localSheetId="6">#REF!</definedName>
    <definedName name="_TR13" localSheetId="5">#REF!</definedName>
    <definedName name="_TR13">#REF!</definedName>
    <definedName name="_TR14" localSheetId="6">#REF!</definedName>
    <definedName name="_TR14" localSheetId="5">#REF!</definedName>
    <definedName name="_TR14">#REF!</definedName>
    <definedName name="_TR15" localSheetId="6">#REF!</definedName>
    <definedName name="_TR15" localSheetId="5">#REF!</definedName>
    <definedName name="_TR15">#REF!</definedName>
    <definedName name="_TR16" localSheetId="6">#REF!</definedName>
    <definedName name="_TR16" localSheetId="5">#REF!</definedName>
    <definedName name="_TR16">#REF!</definedName>
    <definedName name="_XX1" localSheetId="6">#REF!</definedName>
    <definedName name="_XX1" localSheetId="5">#REF!</definedName>
    <definedName name="_XX1">#REF!</definedName>
    <definedName name="_XX10" localSheetId="6">#REF!</definedName>
    <definedName name="_XX10" localSheetId="5">#REF!</definedName>
    <definedName name="_XX10">#REF!</definedName>
    <definedName name="_XX11" localSheetId="6">#REF!</definedName>
    <definedName name="_XX11" localSheetId="5">#REF!</definedName>
    <definedName name="_XX11">#REF!</definedName>
    <definedName name="_XX12" localSheetId="6">#REF!</definedName>
    <definedName name="_XX12" localSheetId="5">#REF!</definedName>
    <definedName name="_XX12">#REF!</definedName>
    <definedName name="_XX2" localSheetId="6">#REF!</definedName>
    <definedName name="_XX2" localSheetId="5">#REF!</definedName>
    <definedName name="_XX2">#REF!</definedName>
    <definedName name="_XX3" localSheetId="6">#REF!</definedName>
    <definedName name="_XX3" localSheetId="5">#REF!</definedName>
    <definedName name="_XX3">#REF!</definedName>
    <definedName name="_XX4" localSheetId="6">#REF!</definedName>
    <definedName name="_XX4" localSheetId="5">#REF!</definedName>
    <definedName name="_XX4">#REF!</definedName>
    <definedName name="_XX5" localSheetId="6">#REF!</definedName>
    <definedName name="_XX5" localSheetId="5">#REF!</definedName>
    <definedName name="_XX5">#REF!</definedName>
    <definedName name="_XX6" localSheetId="6">#REF!</definedName>
    <definedName name="_XX6" localSheetId="5">#REF!</definedName>
    <definedName name="_XX6">#REF!</definedName>
    <definedName name="_XX7" localSheetId="6">#REF!</definedName>
    <definedName name="_XX7" localSheetId="5">#REF!</definedName>
    <definedName name="_XX7">#REF!</definedName>
    <definedName name="_XX8" localSheetId="6">#REF!</definedName>
    <definedName name="_XX8" localSheetId="5">#REF!</definedName>
    <definedName name="_XX8">#REF!</definedName>
    <definedName name="_XX9" localSheetId="6">#REF!</definedName>
    <definedName name="_XX9" localSheetId="5">#REF!</definedName>
    <definedName name="_XX9">#REF!</definedName>
    <definedName name="_zz1">'[2]Estados Financieros'!#REF!</definedName>
    <definedName name="A" localSheetId="6">#REF!</definedName>
    <definedName name="A" localSheetId="5">#REF!</definedName>
    <definedName name="A">#REF!</definedName>
    <definedName name="A_IMPRESIÓN_IM" localSheetId="6">#REF!</definedName>
    <definedName name="A_IMPRESIÓN_IM" localSheetId="5">#REF!</definedName>
    <definedName name="A_IMPRESIÓN_IM">#REF!</definedName>
    <definedName name="ABRIL" localSheetId="6">#REF!</definedName>
    <definedName name="ABRIL" localSheetId="5">#REF!</definedName>
    <definedName name="ABRIL">#REF!</definedName>
    <definedName name="AccessDatabase" hidden="1">"F:\AndersonLegal\Modificado\ANEXOC2000 PARA SOCIEDADES.mdb"</definedName>
    <definedName name="ACT" localSheetId="6">#REF!</definedName>
    <definedName name="ACT" localSheetId="5">#REF!</definedName>
    <definedName name="ACT">#REF!</definedName>
    <definedName name="ACTIVO" localSheetId="6">#REF!</definedName>
    <definedName name="ACTIVO" localSheetId="5">#REF!</definedName>
    <definedName name="ACTIVO">#REF!</definedName>
    <definedName name="ACTIVO1" localSheetId="6">#REF!</definedName>
    <definedName name="ACTIVO1" localSheetId="5">#REF!</definedName>
    <definedName name="ACTIVO1">#REF!</definedName>
    <definedName name="ACTIVO1A" localSheetId="6">#REF!</definedName>
    <definedName name="ACTIVO1A" localSheetId="5">#REF!</definedName>
    <definedName name="ACTIVO1A">#REF!</definedName>
    <definedName name="ACTIVOA" localSheetId="6">#REF!</definedName>
    <definedName name="ACTIVOA" localSheetId="5">#REF!</definedName>
    <definedName name="ACTIVOA">#REF!</definedName>
    <definedName name="af" localSheetId="6">#REF!</definedName>
    <definedName name="af" localSheetId="5">#REF!</definedName>
    <definedName name="af">#REF!</definedName>
    <definedName name="af_1" localSheetId="6">#REF!</definedName>
    <definedName name="af_1" localSheetId="5">#REF!</definedName>
    <definedName name="af_1">#REF!</definedName>
    <definedName name="af_2" localSheetId="6">#REF!</definedName>
    <definedName name="af_2" localSheetId="5">#REF!</definedName>
    <definedName name="af_2">#REF!</definedName>
    <definedName name="an">'[3]Anticipo al 2006'!$G$3:$H$6</definedName>
    <definedName name="ANAIVA" localSheetId="6">#REF!</definedName>
    <definedName name="ANAIVA" localSheetId="5">#REF!</definedName>
    <definedName name="ANAIVA">#REF!</definedName>
    <definedName name="andres" localSheetId="6">#REF!</definedName>
    <definedName name="andres" localSheetId="5">#REF!</definedName>
    <definedName name="andres">#REF!</definedName>
    <definedName name="ANEXO" localSheetId="6">#REF!</definedName>
    <definedName name="ANEXO" localSheetId="5">#REF!</definedName>
    <definedName name="ANEXO">#REF!</definedName>
    <definedName name="ANEXO_No._1" localSheetId="6">#REF!</definedName>
    <definedName name="ANEXO_No._1" localSheetId="5">#REF!</definedName>
    <definedName name="ANEXO_No._1">#REF!</definedName>
    <definedName name="ANEXO_No._2" localSheetId="6">#REF!</definedName>
    <definedName name="ANEXO_No._2" localSheetId="5">#REF!</definedName>
    <definedName name="ANEXO_No._2">#REF!</definedName>
    <definedName name="ANEXO_No._3" localSheetId="6">#REF!</definedName>
    <definedName name="ANEXO_No._3" localSheetId="5">#REF!</definedName>
    <definedName name="ANEXO_No._3">#REF!</definedName>
    <definedName name="ANEXO21" localSheetId="6">#REF!</definedName>
    <definedName name="ANEXO21" localSheetId="5">#REF!</definedName>
    <definedName name="ANEXO21">#REF!</definedName>
    <definedName name="ANEXOC2000_PARA_SOCIEDADES_Hoja1_Lista" localSheetId="6">#REF!</definedName>
    <definedName name="ANEXOC2000_PARA_SOCIEDADES_Hoja1_Lista" localSheetId="5">#REF!</definedName>
    <definedName name="ANEXOC2000_PARA_SOCIEDADES_Hoja1_Lista">#REF!</definedName>
    <definedName name="ANEXOS" localSheetId="6">#REF!</definedName>
    <definedName name="ANEXOS" localSheetId="5">#REF!</definedName>
    <definedName name="ANEXOS">#REF!</definedName>
    <definedName name="ANEXOS4" localSheetId="6">#REF!</definedName>
    <definedName name="ANEXOS4" localSheetId="5">#REF!</definedName>
    <definedName name="ANEXOS4">#REF!</definedName>
    <definedName name="anticipanteriorA">'[4]1- DATOS INICIALES'!$C$68</definedName>
    <definedName name="ANTICIPO" localSheetId="6">#REF!</definedName>
    <definedName name="ANTICIPO" localSheetId="5">#REF!</definedName>
    <definedName name="ANTICIPO">#REF!</definedName>
    <definedName name="ANTICIPO1" localSheetId="6">#REF!</definedName>
    <definedName name="ANTICIPO1" localSheetId="5">#REF!</definedName>
    <definedName name="ANTICIPO1">#REF!</definedName>
    <definedName name="anticipoC">'[4]4 CÁLCULOS PRESUNT-ANTICIP.'!$D$45</definedName>
    <definedName name="AÑO" localSheetId="6">#REF!</definedName>
    <definedName name="AÑO" localSheetId="5">#REF!</definedName>
    <definedName name="AÑO">#REF!</definedName>
    <definedName name="_xlnm.Print_Area" localSheetId="1">'ER 2021-2020 '!$A$1:$J$42</definedName>
    <definedName name="_xlnm.Print_Area" localSheetId="6">'ER 2022-2021 '!$A$1:$J$42</definedName>
    <definedName name="_xlnm.Print_Area" localSheetId="0">'ESF 2021-2020'!$A$1:$I$60</definedName>
    <definedName name="_xlnm.Print_Area" localSheetId="5">'ESF 2022-2021'!$A$1:$I$63</definedName>
    <definedName name="_xlnm.Print_Area">[5]PYG0003!$A$54:$J$89</definedName>
    <definedName name="arp" localSheetId="6">#REF!</definedName>
    <definedName name="arp" localSheetId="5">#REF!</definedName>
    <definedName name="arp">#REF!</definedName>
    <definedName name="ASFASGH" localSheetId="6">#REF!</definedName>
    <definedName name="ASFASGH" localSheetId="5">#REF!</definedName>
    <definedName name="ASFASGH">#REF!</definedName>
    <definedName name="asfasghh" localSheetId="6">#REF!</definedName>
    <definedName name="asfasghh" localSheetId="5">#REF!</definedName>
    <definedName name="asfasghh">#REF!</definedName>
    <definedName name="AXEXOS" localSheetId="6">#REF!</definedName>
    <definedName name="AXEXOS" localSheetId="5">#REF!</definedName>
    <definedName name="AXEXOS">#REF!</definedName>
    <definedName name="axipat" localSheetId="6">#REF!</definedName>
    <definedName name="axipat" localSheetId="5">#REF!</definedName>
    <definedName name="axipat">#REF!</definedName>
    <definedName name="AYUDA" localSheetId="6">#REF!</definedName>
    <definedName name="AYUDA" localSheetId="5">#REF!</definedName>
    <definedName name="AYUDA">#REF!</definedName>
    <definedName name="B">[6]RESULTADOS!#REF!</definedName>
    <definedName name="BALANCE1" localSheetId="6">#REF!</definedName>
    <definedName name="BALANCE1" localSheetId="5">#REF!</definedName>
    <definedName name="BALANCE1">#REF!</definedName>
    <definedName name="BASE">'[7]Anexo pagos exterior'!#REF!</definedName>
    <definedName name="_xlnm.Database" localSheetId="6">#REF!</definedName>
    <definedName name="_xlnm.Database" localSheetId="5">#REF!</definedName>
    <definedName name="_xlnm.Database">#REF!</definedName>
    <definedName name="BAUCHER" localSheetId="6">#REF!</definedName>
    <definedName name="BAUCHER" localSheetId="5">#REF!</definedName>
    <definedName name="BAUCHER">#REF!</definedName>
    <definedName name="BORRAR" localSheetId="6">#REF!</definedName>
    <definedName name="BORRAR" localSheetId="5">#REF!</definedName>
    <definedName name="BORRAR">#REF!</definedName>
    <definedName name="BOYACA" localSheetId="6">#REF!</definedName>
    <definedName name="BOYACA" localSheetId="5">#REF!</definedName>
    <definedName name="BOYACA">#REF!</definedName>
    <definedName name="Button_1">"ANEXOC2000_PARA_SOCIEDADES_Hoja1_Lista"</definedName>
    <definedName name="C_" localSheetId="6">#REF!</definedName>
    <definedName name="C_" localSheetId="5">#REF!</definedName>
    <definedName name="C_">#REF!</definedName>
    <definedName name="CANT" localSheetId="6">#REF!</definedName>
    <definedName name="CANT" localSheetId="5">#REF!</definedName>
    <definedName name="CANT">#REF!</definedName>
    <definedName name="CAPI" localSheetId="6">#REF!</definedName>
    <definedName name="CAPI" localSheetId="5">#REF!</definedName>
    <definedName name="CAPI">#REF!</definedName>
    <definedName name="CARTERA_SEP05" localSheetId="6">#REF!</definedName>
    <definedName name="CARTERA_SEP05" localSheetId="5">#REF!</definedName>
    <definedName name="CARTERA_SEP05">#REF!</definedName>
    <definedName name="CATORCE" localSheetId="6">#REF!</definedName>
    <definedName name="CATORCE" localSheetId="5">#REF!</definedName>
    <definedName name="CATORCE">#REF!</definedName>
    <definedName name="CC">[8]Hoja1!$A$2:$B$44</definedName>
    <definedName name="CCOSTO">[9]Hoja1!$A$2:$B$44</definedName>
    <definedName name="CEDED" localSheetId="6">#REF!</definedName>
    <definedName name="CEDED" localSheetId="5">#REF!</definedName>
    <definedName name="CEDED">#REF!</definedName>
    <definedName name="CERO" localSheetId="6">#REF!</definedName>
    <definedName name="CERO" localSheetId="5">#REF!</definedName>
    <definedName name="CERO">#REF!</definedName>
    <definedName name="CERTS" localSheetId="6">#REF!</definedName>
    <definedName name="CERTS" localSheetId="5">#REF!</definedName>
    <definedName name="CERTS">#REF!</definedName>
    <definedName name="CERTS1" localSheetId="6">'[10]Datos de entrada'!#REF!</definedName>
    <definedName name="CERTS1" localSheetId="5">'[10]Datos de entrada'!#REF!</definedName>
    <definedName name="CERTS1">'[10]Datos de entrada'!#REF!</definedName>
    <definedName name="CERTS11" localSheetId="6">'[11]Datos de entrada'!#REF!</definedName>
    <definedName name="CERTS11" localSheetId="5">'[11]Datos de entrada'!#REF!</definedName>
    <definedName name="CERTS11">'[11]Datos de entrada'!#REF!</definedName>
    <definedName name="CERTS2" localSheetId="6">#REF!</definedName>
    <definedName name="CERTS2" localSheetId="5">#REF!</definedName>
    <definedName name="CERTS2">#REF!</definedName>
    <definedName name="cm" localSheetId="6">#REF!</definedName>
    <definedName name="cm" localSheetId="5">#REF!</definedName>
    <definedName name="cm">#REF!</definedName>
    <definedName name="CMD" localSheetId="6">#REF!</definedName>
    <definedName name="CMD" localSheetId="5">#REF!</definedName>
    <definedName name="CMD">#REF!</definedName>
    <definedName name="COMBINAR" localSheetId="6">#REF!</definedName>
    <definedName name="COMBINAR" localSheetId="5">#REF!</definedName>
    <definedName name="COMBINAR">#REF!</definedName>
    <definedName name="COMBINAR1" localSheetId="6">#REF!</definedName>
    <definedName name="COMBINAR1" localSheetId="5">#REF!</definedName>
    <definedName name="COMBINAR1">#REF!</definedName>
    <definedName name="COMPUTADORES" localSheetId="6">#REF!</definedName>
    <definedName name="COMPUTADORES" localSheetId="5">#REF!</definedName>
    <definedName name="COMPUTADORES">#REF!</definedName>
    <definedName name="CONCILIA">'[10]Conc. Renta'!#REF!</definedName>
    <definedName name="CONCILIA11">'[11]Conc. Renta'!#REF!</definedName>
    <definedName name="concilia2">'[10]Conc. Renta'!#REF!</definedName>
    <definedName name="concilia21">'[11]Conc. Renta'!#REF!</definedName>
    <definedName name="concilia3">'[10]Conc. Renta'!#REF!</definedName>
    <definedName name="concilia31">'[11]Conc. Renta'!#REF!</definedName>
    <definedName name="CONCILIAPCPF1" localSheetId="6">#REF!</definedName>
    <definedName name="CONCILIAPCPF1" localSheetId="5">#REF!</definedName>
    <definedName name="CONCILIAPCPF1">#REF!</definedName>
    <definedName name="CONCILIAPCPF2" localSheetId="6">#REF!</definedName>
    <definedName name="CONCILIAPCPF2" localSheetId="5">#REF!</definedName>
    <definedName name="CONCILIAPCPF2">#REF!</definedName>
    <definedName name="CONCILIARCRF" localSheetId="6">#REF!</definedName>
    <definedName name="CONCILIARCRF" localSheetId="5">#REF!</definedName>
    <definedName name="CONCILIARCRF">#REF!</definedName>
    <definedName name="CONCILIPFPC1" localSheetId="6">#REF!</definedName>
    <definedName name="CONCILIPFPC1" localSheetId="5">#REF!</definedName>
    <definedName name="CONCILIPFPC1">#REF!</definedName>
    <definedName name="CONSUL" localSheetId="6">#REF!</definedName>
    <definedName name="CONSUL" localSheetId="5">#REF!</definedName>
    <definedName name="CONSUL">#REF!</definedName>
    <definedName name="CONSUL4" localSheetId="6">#REF!</definedName>
    <definedName name="CONSUL4" localSheetId="5">#REF!</definedName>
    <definedName name="CONSUL4">#REF!</definedName>
    <definedName name="CONSULTA" localSheetId="6">#REF!</definedName>
    <definedName name="CONSULTA" localSheetId="5">#REF!</definedName>
    <definedName name="CONSULTA">#REF!</definedName>
    <definedName name="CONTRA" localSheetId="6">#REF!</definedName>
    <definedName name="CONTRA" localSheetId="5">#REF!</definedName>
    <definedName name="CONTRA">#REF!</definedName>
    <definedName name="CONTROL" localSheetId="6">#REF!</definedName>
    <definedName name="CONTROL" localSheetId="5">#REF!</definedName>
    <definedName name="CONTROL">#REF!</definedName>
    <definedName name="COPY" localSheetId="6">#REF!</definedName>
    <definedName name="COPY" localSheetId="5">#REF!</definedName>
    <definedName name="COPY">#REF!</definedName>
    <definedName name="costo2">[12]RETENCION!#REF!</definedName>
    <definedName name="COSTOS" localSheetId="6">#REF!</definedName>
    <definedName name="COSTOS" localSheetId="5">#REF!</definedName>
    <definedName name="COSTOS">#REF!</definedName>
    <definedName name="costos_1" localSheetId="6">#REF!</definedName>
    <definedName name="costos_1" localSheetId="5">#REF!</definedName>
    <definedName name="costos_1">#REF!</definedName>
    <definedName name="COSTOS1" localSheetId="6">#REF!</definedName>
    <definedName name="COSTOS1" localSheetId="5">#REF!</definedName>
    <definedName name="COSTOS1">#REF!</definedName>
    <definedName name="COSTOS1A" localSheetId="6">#REF!</definedName>
    <definedName name="COSTOS1A" localSheetId="5">#REF!</definedName>
    <definedName name="COSTOS1A">#REF!</definedName>
    <definedName name="COSTOS1B" localSheetId="6">#REF!</definedName>
    <definedName name="COSTOS1B" localSheetId="5">#REF!</definedName>
    <definedName name="COSTOS1B">#REF!</definedName>
    <definedName name="COSTOSA" localSheetId="6">#REF!</definedName>
    <definedName name="COSTOSA" localSheetId="5">#REF!</definedName>
    <definedName name="COSTOSA">#REF!</definedName>
    <definedName name="COSTOSB" localSheetId="6">#REF!</definedName>
    <definedName name="COSTOSB" localSheetId="5">#REF!</definedName>
    <definedName name="COSTOSB">#REF!</definedName>
    <definedName name="costoventaB">'[4]1- DATOS INICIALES'!$F$194</definedName>
    <definedName name="CR20_" localSheetId="6">#REF!</definedName>
    <definedName name="CR20_" localSheetId="5">#REF!</definedName>
    <definedName name="CR20_">#REF!</definedName>
    <definedName name="CR21_" localSheetId="6">#REF!</definedName>
    <definedName name="CR21_" localSheetId="5">#REF!</definedName>
    <definedName name="CR21_">#REF!</definedName>
    <definedName name="CR22_" localSheetId="6">#REF!</definedName>
    <definedName name="CR22_" localSheetId="5">#REF!</definedName>
    <definedName name="CR22_">#REF!</definedName>
    <definedName name="CR23_" localSheetId="6">#REF!</definedName>
    <definedName name="CR23_" localSheetId="5">#REF!</definedName>
    <definedName name="CR23_">#REF!</definedName>
    <definedName name="CR24_" localSheetId="6">#REF!</definedName>
    <definedName name="CR24_" localSheetId="5">#REF!</definedName>
    <definedName name="CR24_">#REF!</definedName>
    <definedName name="CR25_" localSheetId="6">#REF!</definedName>
    <definedName name="CR25_" localSheetId="5">#REF!</definedName>
    <definedName name="CR25_">#REF!</definedName>
    <definedName name="CR26_" localSheetId="6">#REF!</definedName>
    <definedName name="CR26_" localSheetId="5">#REF!</definedName>
    <definedName name="CR26_">#REF!</definedName>
    <definedName name="CR27_" localSheetId="6">#REF!</definedName>
    <definedName name="CR27_" localSheetId="5">#REF!</definedName>
    <definedName name="CR27_">#REF!</definedName>
    <definedName name="CR28_" localSheetId="6">#REF!</definedName>
    <definedName name="CR28_" localSheetId="5">#REF!</definedName>
    <definedName name="CR28_">#REF!</definedName>
    <definedName name="CRCM" localSheetId="6">#REF!</definedName>
    <definedName name="CRCM" localSheetId="5">#REF!</definedName>
    <definedName name="CRCM">#REF!</definedName>
    <definedName name="CRUCE" localSheetId="6">#REF!</definedName>
    <definedName name="CRUCE" localSheetId="5">#REF!</definedName>
    <definedName name="CRUCE">#REF!</definedName>
    <definedName name="CUNDINAMARCA" localSheetId="6">#REF!</definedName>
    <definedName name="CUNDINAMARCA" localSheetId="5">#REF!</definedName>
    <definedName name="CUNDINAMARCA">#REF!</definedName>
    <definedName name="DATOS" localSheetId="6">#REF!</definedName>
    <definedName name="DATOS" localSheetId="5">#REF!</definedName>
    <definedName name="DATOS">#REF!</definedName>
    <definedName name="DATOS0" localSheetId="6">#REF!</definedName>
    <definedName name="DATOS0" localSheetId="5">#REF!</definedName>
    <definedName name="DATOS0">#REF!</definedName>
    <definedName name="DATOS02">'[7]Reserva de cartera'!#REF!</definedName>
    <definedName name="DATOS03">'[7]Reserva de cartera'!#REF!</definedName>
    <definedName name="DATOS1" localSheetId="6">#REF!</definedName>
    <definedName name="DATOS1" localSheetId="5">#REF!</definedName>
    <definedName name="DATOS1">#REF!</definedName>
    <definedName name="DATOS1A" localSheetId="6">#REF!</definedName>
    <definedName name="DATOS1A" localSheetId="5">#REF!</definedName>
    <definedName name="DATOS1A">#REF!</definedName>
    <definedName name="DBCM" localSheetId="6">#REF!</definedName>
    <definedName name="DBCM" localSheetId="5">#REF!</definedName>
    <definedName name="DBCM">#REF!</definedName>
    <definedName name="dd" localSheetId="6">#REF!</definedName>
    <definedName name="dd" localSheetId="5">#REF!</definedName>
    <definedName name="dd">#REF!</definedName>
    <definedName name="DEDT" localSheetId="6">#REF!</definedName>
    <definedName name="DEDT" localSheetId="5">#REF!</definedName>
    <definedName name="DEDT">#REF!</definedName>
    <definedName name="DEDUCCIONES" localSheetId="6">#REF!</definedName>
    <definedName name="DEDUCCIONES" localSheetId="5">#REF!</definedName>
    <definedName name="DEDUCCIONES">#REF!</definedName>
    <definedName name="DEDUCCIONES1" localSheetId="6">#REF!</definedName>
    <definedName name="DEDUCCIONES1" localSheetId="5">#REF!</definedName>
    <definedName name="DEDUCCIONES1">#REF!</definedName>
    <definedName name="DEDUCCIONES1A" localSheetId="6">#REF!</definedName>
    <definedName name="DEDUCCIONES1A" localSheetId="5">#REF!</definedName>
    <definedName name="DEDUCCIONES1A">#REF!</definedName>
    <definedName name="DEDUCCIONES1B" localSheetId="6">#REF!</definedName>
    <definedName name="DEDUCCIONES1B" localSheetId="5">#REF!</definedName>
    <definedName name="DEDUCCIONES1B">#REF!</definedName>
    <definedName name="DEDUCCIONES1C" localSheetId="6">#REF!</definedName>
    <definedName name="DEDUCCIONES1C" localSheetId="5">#REF!</definedName>
    <definedName name="DEDUCCIONES1C">#REF!</definedName>
    <definedName name="DEDUCCIONES1D" localSheetId="6">#REF!</definedName>
    <definedName name="DEDUCCIONES1D" localSheetId="5">#REF!</definedName>
    <definedName name="DEDUCCIONES1D">#REF!</definedName>
    <definedName name="deducciones2">[12]RETENCION!#REF!</definedName>
    <definedName name="DEDUCCIONESA" localSheetId="6">#REF!</definedName>
    <definedName name="DEDUCCIONESA" localSheetId="5">#REF!</definedName>
    <definedName name="DEDUCCIONESA">#REF!</definedName>
    <definedName name="DEDUCCIONESB" localSheetId="6">#REF!</definedName>
    <definedName name="DEDUCCIONESB" localSheetId="5">#REF!</definedName>
    <definedName name="DEDUCCIONESB">#REF!</definedName>
    <definedName name="DEDUCCIONESC" localSheetId="6">#REF!</definedName>
    <definedName name="DEDUCCIONESC" localSheetId="5">#REF!</definedName>
    <definedName name="DEDUCCIONESC">#REF!</definedName>
    <definedName name="deduccionesx" localSheetId="6">#REF!</definedName>
    <definedName name="deduccionesx" localSheetId="5">#REF!</definedName>
    <definedName name="deduccionesx">#REF!</definedName>
    <definedName name="DEDUCCIONESY" localSheetId="6">#REF!</definedName>
    <definedName name="DEDUCCIONESY" localSheetId="5">#REF!</definedName>
    <definedName name="DEDUCCIONESY">#REF!</definedName>
    <definedName name="deduccionx" localSheetId="6">#REF!</definedName>
    <definedName name="deduccionx" localSheetId="5">#REF!</definedName>
    <definedName name="deduccionx">#REF!</definedName>
    <definedName name="DESCUENTOS" localSheetId="6">#REF!</definedName>
    <definedName name="DESCUENTOS" localSheetId="5">#REF!</definedName>
    <definedName name="DESCUENTOS">#REF!</definedName>
    <definedName name="dfdfd">'[13]Conc. Renta'!#REF!</definedName>
    <definedName name="DIEZ" localSheetId="6">#REF!</definedName>
    <definedName name="DIEZ" localSheetId="5">#REF!</definedName>
    <definedName name="DIEZ">#REF!</definedName>
    <definedName name="DIEZYNUEVE" localSheetId="6">#REF!</definedName>
    <definedName name="DIEZYNUEVE" localSheetId="5">#REF!</definedName>
    <definedName name="DIEZYNUEVE">#REF!</definedName>
    <definedName name="DIEZYOCHO" localSheetId="6">#REF!</definedName>
    <definedName name="DIEZYOCHO" localSheetId="5">#REF!</definedName>
    <definedName name="DIEZYOCHO">#REF!</definedName>
    <definedName name="DIEZYSEIS" localSheetId="6">#REF!</definedName>
    <definedName name="DIEZYSEIS" localSheetId="5">#REF!</definedName>
    <definedName name="DIEZYSEIS">#REF!</definedName>
    <definedName name="DIEZYSIETE" localSheetId="6">#REF!</definedName>
    <definedName name="DIEZYSIETE" localSheetId="5">#REF!</definedName>
    <definedName name="DIEZYSIETE">#REF!</definedName>
    <definedName name="DIFERIDOS" localSheetId="6">#REF!</definedName>
    <definedName name="DIFERIDOS" localSheetId="5">#REF!</definedName>
    <definedName name="DIFERIDOS">#REF!</definedName>
    <definedName name="DLOCAL2017" localSheetId="6">#REF!</definedName>
    <definedName name="DLOCAL2017" localSheetId="5">#REF!</definedName>
    <definedName name="DLOCAL2017">#REF!</definedName>
    <definedName name="DOCE" localSheetId="6">#REF!</definedName>
    <definedName name="DOCE" localSheetId="5">#REF!</definedName>
    <definedName name="DOCE">#REF!</definedName>
    <definedName name="DON" localSheetId="6">#REF!</definedName>
    <definedName name="DON" localSheetId="5">#REF!</definedName>
    <definedName name="DON">#REF!</definedName>
    <definedName name="dos" localSheetId="6">#REF!</definedName>
    <definedName name="dos" localSheetId="5">#REF!</definedName>
    <definedName name="dos">#REF!</definedName>
    <definedName name="DR20_" localSheetId="6">#REF!</definedName>
    <definedName name="DR20_" localSheetId="5">#REF!</definedName>
    <definedName name="DR20_">#REF!</definedName>
    <definedName name="DR21_" localSheetId="6">#REF!</definedName>
    <definedName name="DR21_" localSheetId="5">#REF!</definedName>
    <definedName name="DR21_">#REF!</definedName>
    <definedName name="DR22_" localSheetId="6">#REF!</definedName>
    <definedName name="DR22_" localSheetId="5">#REF!</definedName>
    <definedName name="DR22_">#REF!</definedName>
    <definedName name="DR23_" localSheetId="6">#REF!</definedName>
    <definedName name="DR23_" localSheetId="5">#REF!</definedName>
    <definedName name="DR23_">#REF!</definedName>
    <definedName name="DR24_" localSheetId="6">#REF!</definedName>
    <definedName name="DR24_" localSheetId="5">#REF!</definedName>
    <definedName name="DR24_">#REF!</definedName>
    <definedName name="DR25_" localSheetId="6">#REF!</definedName>
    <definedName name="DR25_" localSheetId="5">#REF!</definedName>
    <definedName name="DR25_">#REF!</definedName>
    <definedName name="DR26_" localSheetId="6">#REF!</definedName>
    <definedName name="DR26_" localSheetId="5">#REF!</definedName>
    <definedName name="DR26_">#REF!</definedName>
    <definedName name="DR27_" localSheetId="6">#REF!</definedName>
    <definedName name="DR27_" localSheetId="5">#REF!</definedName>
    <definedName name="DR27_">#REF!</definedName>
    <definedName name="DR28_" localSheetId="6">#REF!</definedName>
    <definedName name="DR28_" localSheetId="5">#REF!</definedName>
    <definedName name="DR28_">#REF!</definedName>
    <definedName name="DRTA" localSheetId="6">#REF!</definedName>
    <definedName name="DRTA" localSheetId="5">#REF!</definedName>
    <definedName name="DRTA">#REF!</definedName>
    <definedName name="DRTA0" localSheetId="6">#REF!</definedName>
    <definedName name="DRTA0" localSheetId="5">#REF!</definedName>
    <definedName name="DRTA0">#REF!</definedName>
    <definedName name="DRTA1" localSheetId="6">#REF!</definedName>
    <definedName name="DRTA1" localSheetId="5">#REF!</definedName>
    <definedName name="DRTA1">#REF!</definedName>
    <definedName name="DRTA2" localSheetId="6">#REF!</definedName>
    <definedName name="DRTA2" localSheetId="5">#REF!</definedName>
    <definedName name="DRTA2">#REF!</definedName>
    <definedName name="DRTA3" localSheetId="6">#REF!</definedName>
    <definedName name="DRTA3" localSheetId="5">#REF!</definedName>
    <definedName name="DRTA3">#REF!</definedName>
    <definedName name="DRTA4" localSheetId="6">#REF!</definedName>
    <definedName name="DRTA4" localSheetId="5">#REF!</definedName>
    <definedName name="DRTA4">#REF!</definedName>
    <definedName name="DRTA5" localSheetId="6">#REF!</definedName>
    <definedName name="DRTA5" localSheetId="5">#REF!</definedName>
    <definedName name="DRTA5">#REF!</definedName>
    <definedName name="drta8" localSheetId="6">#REF!</definedName>
    <definedName name="drta8" localSheetId="5">#REF!</definedName>
    <definedName name="drta8">#REF!</definedName>
    <definedName name="drta88" localSheetId="6">#REF!</definedName>
    <definedName name="drta88" localSheetId="5">#REF!</definedName>
    <definedName name="drta88">#REF!</definedName>
    <definedName name="DRTA88A" localSheetId="6">#REF!</definedName>
    <definedName name="DRTA88A" localSheetId="5">#REF!</definedName>
    <definedName name="DRTA88A">#REF!</definedName>
    <definedName name="DRTA88B" localSheetId="6">#REF!</definedName>
    <definedName name="DRTA88B" localSheetId="5">#REF!</definedName>
    <definedName name="DRTA88B">#REF!</definedName>
    <definedName name="DRTAAB" localSheetId="6">#REF!</definedName>
    <definedName name="DRTAAB" localSheetId="5">#REF!</definedName>
    <definedName name="DRTAAB">#REF!</definedName>
    <definedName name="DRTAD" localSheetId="6">#REF!</definedName>
    <definedName name="DRTAD" localSheetId="5">#REF!</definedName>
    <definedName name="DRTAD">#REF!</definedName>
    <definedName name="DRTERT" localSheetId="6">#REF!</definedName>
    <definedName name="DRTERT" localSheetId="5">#REF!</definedName>
    <definedName name="DRTERT">#REF!</definedName>
    <definedName name="DT" localSheetId="6">#REF!</definedName>
    <definedName name="DT" localSheetId="5">#REF!</definedName>
    <definedName name="DT">#REF!</definedName>
    <definedName name="DTM" localSheetId="6">#REF!</definedName>
    <definedName name="DTM" localSheetId="5">#REF!</definedName>
    <definedName name="DTM">#REF!</definedName>
    <definedName name="DYND" localSheetId="6">#REF!</definedName>
    <definedName name="DYND" localSheetId="5">#REF!</definedName>
    <definedName name="DYND">#REF!</definedName>
    <definedName name="DYND1" localSheetId="6">#REF!</definedName>
    <definedName name="DYND1" localSheetId="5">#REF!</definedName>
    <definedName name="DYND1">#REF!</definedName>
    <definedName name="E">'[14]GASTOS EN EL EXTERIOR'!#REF!</definedName>
    <definedName name="EDADES" localSheetId="6">#REF!</definedName>
    <definedName name="EDADES" localSheetId="5">#REF!</definedName>
    <definedName name="EDADES">#REF!</definedName>
    <definedName name="EFECTIVO">'[6]BCE GENERAL'!$C$10</definedName>
    <definedName name="EFECTIVO99">'[6]BCE GENERAL'!$E$10</definedName>
    <definedName name="EMPRE" localSheetId="6">#REF!</definedName>
    <definedName name="EMPRE" localSheetId="5">#REF!</definedName>
    <definedName name="EMPRE">#REF!</definedName>
    <definedName name="EMPRESA" localSheetId="6">#REF!</definedName>
    <definedName name="EMPRESA" localSheetId="5">#REF!</definedName>
    <definedName name="EMPRESA">#REF!</definedName>
    <definedName name="EMPRESA1" localSheetId="6">#REF!</definedName>
    <definedName name="EMPRESA1" localSheetId="5">#REF!</definedName>
    <definedName name="EMPRESA1">#REF!</definedName>
    <definedName name="EMPRESA5C" localSheetId="6">'[10]Datos de entrada'!#REF!</definedName>
    <definedName name="EMPRESA5C" localSheetId="5">'[10]Datos de entrada'!#REF!</definedName>
    <definedName name="EMPRESA5C">'[10]Datos de entrada'!#REF!</definedName>
    <definedName name="EMPRESA5C1" localSheetId="6">'[11]Datos de entrada'!#REF!</definedName>
    <definedName name="EMPRESA5C1" localSheetId="5">'[11]Datos de entrada'!#REF!</definedName>
    <definedName name="EMPRESA5C1">'[11]Datos de entrada'!#REF!</definedName>
    <definedName name="EMPRESA5D" localSheetId="6">'[10]Datos de entrada'!#REF!</definedName>
    <definedName name="EMPRESA5D" localSheetId="5">'[10]Datos de entrada'!#REF!</definedName>
    <definedName name="EMPRESA5D">'[10]Datos de entrada'!#REF!</definedName>
    <definedName name="EMPRESAA" localSheetId="6">#REF!</definedName>
    <definedName name="EMPRESAA" localSheetId="5">#REF!</definedName>
    <definedName name="EMPRESAA">#REF!</definedName>
    <definedName name="EMPRESAIVA" localSheetId="6">'[10]Datos de entrada'!#REF!</definedName>
    <definedName name="EMPRESAIVA" localSheetId="5">'[10]Datos de entrada'!#REF!</definedName>
    <definedName name="EMPRESAIVA">'[10]Datos de entrada'!#REF!</definedName>
    <definedName name="END" localSheetId="6">#REF!</definedName>
    <definedName name="END" localSheetId="5">#REF!</definedName>
    <definedName name="END">#REF!</definedName>
    <definedName name="ENTER" localSheetId="6">#REF!</definedName>
    <definedName name="ENTER" localSheetId="5">#REF!</definedName>
    <definedName name="ENTER">#REF!</definedName>
    <definedName name="ENTER1" localSheetId="6">#REF!</definedName>
    <definedName name="ENTER1" localSheetId="5">#REF!</definedName>
    <definedName name="ENTER1">#REF!</definedName>
    <definedName name="ENTRA" localSheetId="6">#REF!</definedName>
    <definedName name="ENTRA" localSheetId="5">#REF!</definedName>
    <definedName name="ENTRA">#REF!</definedName>
    <definedName name="ERROR" localSheetId="6">#REF!</definedName>
    <definedName name="ERROR" localSheetId="5">#REF!</definedName>
    <definedName name="ERROR">#REF!</definedName>
    <definedName name="ESTADO" localSheetId="6">#REF!</definedName>
    <definedName name="ESTADO" localSheetId="5">#REF!</definedName>
    <definedName name="ESTADO">#REF!</definedName>
    <definedName name="fdfdf" localSheetId="6">#REF!</definedName>
    <definedName name="fdfdf" localSheetId="5">#REF!</definedName>
    <definedName name="fdfdf">#REF!</definedName>
    <definedName name="FILA" localSheetId="6">#REF!</definedName>
    <definedName name="FILA" localSheetId="5">#REF!</definedName>
    <definedName name="FILA">#REF!</definedName>
    <definedName name="FORMA" localSheetId="6">#REF!</definedName>
    <definedName name="FORMA" localSheetId="5">#REF!</definedName>
    <definedName name="FORMA">#REF!</definedName>
    <definedName name="GASTOSF100">[6]RESULTADOS!#REF!</definedName>
    <definedName name="GASTOSF99">[6]RESULTADOS!#REF!</definedName>
    <definedName name="GNDOD" localSheetId="6">#REF!</definedName>
    <definedName name="GNDOD" localSheetId="5">#REF!</definedName>
    <definedName name="GNDOD">#REF!</definedName>
    <definedName name="GNDOD1" localSheetId="6">#REF!</definedName>
    <definedName name="GNDOD1" localSheetId="5">#REF!</definedName>
    <definedName name="GNDOD1">#REF!</definedName>
    <definedName name="GNDODA" localSheetId="6">#REF!</definedName>
    <definedName name="GNDODA" localSheetId="5">#REF!</definedName>
    <definedName name="GNDODA">#REF!</definedName>
    <definedName name="GNDODA1" localSheetId="6">#REF!</definedName>
    <definedName name="GNDODA1" localSheetId="5">#REF!</definedName>
    <definedName name="GNDODA1">#REF!</definedName>
    <definedName name="GNDODA2" localSheetId="6">#REF!</definedName>
    <definedName name="GNDODA2" localSheetId="5">#REF!</definedName>
    <definedName name="GNDODA2">#REF!</definedName>
    <definedName name="GNDODA3" localSheetId="6">#REF!</definedName>
    <definedName name="GNDODA3" localSheetId="5">#REF!</definedName>
    <definedName name="GNDODA3">#REF!</definedName>
    <definedName name="GNDOND" localSheetId="6">#REF!</definedName>
    <definedName name="GNDOND" localSheetId="5">#REF!</definedName>
    <definedName name="GNDOND">#REF!</definedName>
    <definedName name="GRABAR" localSheetId="6">#REF!</definedName>
    <definedName name="GRABAR" localSheetId="5">#REF!</definedName>
    <definedName name="GRABAR">#REF!</definedName>
    <definedName name="GTO" localSheetId="6">#REF!</definedName>
    <definedName name="GTO" localSheetId="5">#REF!</definedName>
    <definedName name="GTO">#REF!</definedName>
    <definedName name="GTOSF">[6]RESULTADOS!#REF!</definedName>
    <definedName name="GUIA1">'[10]Borrador formulario oficial'!#REF!</definedName>
    <definedName name="GUIA2">'[10]Borrador formulario oficial'!#REF!</definedName>
    <definedName name="GUIA3">'[10]Borrador formulario oficial'!#REF!</definedName>
    <definedName name="HARDWARE" localSheetId="6">#REF!</definedName>
    <definedName name="HARDWARE" localSheetId="5">#REF!</definedName>
    <definedName name="HARDWARE">#REF!</definedName>
    <definedName name="HOJA" localSheetId="6">#REF!</definedName>
    <definedName name="HOJA" localSheetId="5">#REF!</definedName>
    <definedName name="HOJA">#REF!</definedName>
    <definedName name="HOJA1" localSheetId="6">#REF!</definedName>
    <definedName name="HOJA1" localSheetId="5">#REF!</definedName>
    <definedName name="HOJA1">#REF!</definedName>
    <definedName name="HOJA10" localSheetId="6">#REF!</definedName>
    <definedName name="HOJA10" localSheetId="5">#REF!</definedName>
    <definedName name="HOJA10">#REF!</definedName>
    <definedName name="HOJA10A" localSheetId="6">#REF!</definedName>
    <definedName name="HOJA10A" localSheetId="5">#REF!</definedName>
    <definedName name="HOJA10A">#REF!</definedName>
    <definedName name="HOJA10B" localSheetId="6">#REF!</definedName>
    <definedName name="HOJA10B" localSheetId="5">#REF!</definedName>
    <definedName name="HOJA10B">#REF!</definedName>
    <definedName name="HOJA11" localSheetId="6">#REF!</definedName>
    <definedName name="HOJA11" localSheetId="5">#REF!</definedName>
    <definedName name="HOJA11">#REF!</definedName>
    <definedName name="HOJA11A" localSheetId="6">#REF!</definedName>
    <definedName name="HOJA11A" localSheetId="5">#REF!</definedName>
    <definedName name="HOJA11A">#REF!</definedName>
    <definedName name="HOJA11B" localSheetId="6">#REF!</definedName>
    <definedName name="HOJA11B" localSheetId="5">#REF!</definedName>
    <definedName name="HOJA11B">#REF!</definedName>
    <definedName name="HOJA12" localSheetId="6">#REF!</definedName>
    <definedName name="HOJA12" localSheetId="5">#REF!</definedName>
    <definedName name="HOJA12">#REF!</definedName>
    <definedName name="HOJA12A" localSheetId="6">#REF!</definedName>
    <definedName name="HOJA12A" localSheetId="5">#REF!</definedName>
    <definedName name="HOJA12A">#REF!</definedName>
    <definedName name="HOJA12B" localSheetId="6">#REF!</definedName>
    <definedName name="HOJA12B" localSheetId="5">#REF!</definedName>
    <definedName name="HOJA12B">#REF!</definedName>
    <definedName name="HOJA13" localSheetId="6">#REF!</definedName>
    <definedName name="HOJA13" localSheetId="5">#REF!</definedName>
    <definedName name="HOJA13">#REF!</definedName>
    <definedName name="HOJA13A" localSheetId="6">#REF!</definedName>
    <definedName name="HOJA13A" localSheetId="5">#REF!</definedName>
    <definedName name="HOJA13A">#REF!</definedName>
    <definedName name="HOJA13B" localSheetId="6">#REF!</definedName>
    <definedName name="HOJA13B" localSheetId="5">#REF!</definedName>
    <definedName name="HOJA13B">#REF!</definedName>
    <definedName name="HOJA14" localSheetId="6">#REF!</definedName>
    <definedName name="HOJA14" localSheetId="5">#REF!</definedName>
    <definedName name="HOJA14">#REF!</definedName>
    <definedName name="HOJA14A" localSheetId="6">#REF!</definedName>
    <definedName name="HOJA14A" localSheetId="5">#REF!</definedName>
    <definedName name="HOJA14A">#REF!</definedName>
    <definedName name="HOJA14B" localSheetId="6">#REF!</definedName>
    <definedName name="HOJA14B" localSheetId="5">#REF!</definedName>
    <definedName name="HOJA14B">#REF!</definedName>
    <definedName name="HOJA15" localSheetId="6">#REF!</definedName>
    <definedName name="HOJA15" localSheetId="5">#REF!</definedName>
    <definedName name="HOJA15">#REF!</definedName>
    <definedName name="HOJA15A" localSheetId="6">#REF!</definedName>
    <definedName name="HOJA15A" localSheetId="5">#REF!</definedName>
    <definedName name="HOJA15A">#REF!</definedName>
    <definedName name="HOJA15B" localSheetId="6">#REF!</definedName>
    <definedName name="HOJA15B" localSheetId="5">#REF!</definedName>
    <definedName name="HOJA15B">#REF!</definedName>
    <definedName name="HOJA16" localSheetId="6">#REF!</definedName>
    <definedName name="HOJA16" localSheetId="5">#REF!</definedName>
    <definedName name="HOJA16">#REF!</definedName>
    <definedName name="HOJA16A" localSheetId="6">#REF!</definedName>
    <definedName name="HOJA16A" localSheetId="5">#REF!</definedName>
    <definedName name="HOJA16A">#REF!</definedName>
    <definedName name="HOJA16B" localSheetId="6">#REF!</definedName>
    <definedName name="HOJA16B" localSheetId="5">#REF!</definedName>
    <definedName name="HOJA16B">#REF!</definedName>
    <definedName name="HOJA17" localSheetId="6">#REF!</definedName>
    <definedName name="HOJA17" localSheetId="5">#REF!</definedName>
    <definedName name="HOJA17">#REF!</definedName>
    <definedName name="HOJA17A" localSheetId="6">#REF!</definedName>
    <definedName name="HOJA17A" localSheetId="5">#REF!</definedName>
    <definedName name="HOJA17A">#REF!</definedName>
    <definedName name="HOJA17B" localSheetId="6">#REF!</definedName>
    <definedName name="HOJA17B" localSheetId="5">#REF!</definedName>
    <definedName name="HOJA17B">#REF!</definedName>
    <definedName name="HOJA1A" localSheetId="6">#REF!</definedName>
    <definedName name="HOJA1A" localSheetId="5">#REF!</definedName>
    <definedName name="HOJA1A">#REF!</definedName>
    <definedName name="HOJA1B" localSheetId="6">#REF!</definedName>
    <definedName name="HOJA1B" localSheetId="5">#REF!</definedName>
    <definedName name="HOJA1B">#REF!</definedName>
    <definedName name="HOJA2" localSheetId="6">#REF!</definedName>
    <definedName name="HOJA2" localSheetId="5">#REF!</definedName>
    <definedName name="HOJA2">#REF!</definedName>
    <definedName name="HOJA2A" localSheetId="6">#REF!</definedName>
    <definedName name="HOJA2A" localSheetId="5">#REF!</definedName>
    <definedName name="HOJA2A">#REF!</definedName>
    <definedName name="HOJA2B" localSheetId="6">#REF!</definedName>
    <definedName name="HOJA2B" localSheetId="5">#REF!</definedName>
    <definedName name="HOJA2B">#REF!</definedName>
    <definedName name="HOJA3" localSheetId="6">#REF!</definedName>
    <definedName name="HOJA3" localSheetId="5">#REF!</definedName>
    <definedName name="HOJA3">#REF!</definedName>
    <definedName name="HOJA3A" localSheetId="6">#REF!</definedName>
    <definedName name="HOJA3A" localSheetId="5">#REF!</definedName>
    <definedName name="HOJA3A">#REF!</definedName>
    <definedName name="HOJA3B" localSheetId="6">#REF!</definedName>
    <definedName name="HOJA3B" localSheetId="5">#REF!</definedName>
    <definedName name="HOJA3B">#REF!</definedName>
    <definedName name="HOJA4" localSheetId="6">#REF!</definedName>
    <definedName name="HOJA4" localSheetId="5">#REF!</definedName>
    <definedName name="HOJA4">#REF!</definedName>
    <definedName name="HOJA5" localSheetId="6">#REF!</definedName>
    <definedName name="HOJA5" localSheetId="5">#REF!</definedName>
    <definedName name="HOJA5">#REF!</definedName>
    <definedName name="HOJA5A" localSheetId="6">#REF!</definedName>
    <definedName name="HOJA5A" localSheetId="5">#REF!</definedName>
    <definedName name="HOJA5A">#REF!</definedName>
    <definedName name="HOJA5B" localSheetId="6">#REF!</definedName>
    <definedName name="HOJA5B" localSheetId="5">#REF!</definedName>
    <definedName name="HOJA5B">#REF!</definedName>
    <definedName name="HOJA6" localSheetId="6">#REF!</definedName>
    <definedName name="HOJA6" localSheetId="5">#REF!</definedName>
    <definedName name="HOJA6">#REF!</definedName>
    <definedName name="HOJA6A" localSheetId="6">#REF!</definedName>
    <definedName name="HOJA6A" localSheetId="5">#REF!</definedName>
    <definedName name="HOJA6A">#REF!</definedName>
    <definedName name="HOJA6B" localSheetId="6">#REF!</definedName>
    <definedName name="HOJA6B" localSheetId="5">#REF!</definedName>
    <definedName name="HOJA6B">#REF!</definedName>
    <definedName name="HOJA7" localSheetId="6">#REF!</definedName>
    <definedName name="HOJA7" localSheetId="5">#REF!</definedName>
    <definedName name="HOJA7">#REF!</definedName>
    <definedName name="HOJA8" localSheetId="6">#REF!</definedName>
    <definedName name="HOJA8" localSheetId="5">#REF!</definedName>
    <definedName name="HOJA8">#REF!</definedName>
    <definedName name="HOJA8A" localSheetId="6">#REF!</definedName>
    <definedName name="HOJA8A" localSheetId="5">#REF!</definedName>
    <definedName name="HOJA8A">#REF!</definedName>
    <definedName name="HOJA8B" localSheetId="6">#REF!</definedName>
    <definedName name="HOJA8B" localSheetId="5">#REF!</definedName>
    <definedName name="HOJA8B">#REF!</definedName>
    <definedName name="HOJA9" localSheetId="6">#REF!</definedName>
    <definedName name="HOJA9" localSheetId="5">#REF!</definedName>
    <definedName name="HOJA9">#REF!</definedName>
    <definedName name="HORA" localSheetId="6">#REF!</definedName>
    <definedName name="HORA" localSheetId="5">#REF!</definedName>
    <definedName name="HORA">#REF!</definedName>
    <definedName name="hugo" localSheetId="6">#REF!</definedName>
    <definedName name="hugo" localSheetId="5">#REF!</definedName>
    <definedName name="hugo">#REF!</definedName>
    <definedName name="HUGO2" localSheetId="6">#REF!</definedName>
    <definedName name="HUGO2" localSheetId="5">#REF!</definedName>
    <definedName name="HUGO2">#REF!</definedName>
    <definedName name="i">[8]Hoja1!$A$2:$B$44</definedName>
    <definedName name="IMP" localSheetId="6">#REF!</definedName>
    <definedName name="IMP" localSheetId="5">#REF!</definedName>
    <definedName name="IMP">#REF!</definedName>
    <definedName name="IMPRESION" localSheetId="6">#REF!</definedName>
    <definedName name="IMPRESION" localSheetId="5">#REF!</definedName>
    <definedName name="IMPRESION">#REF!</definedName>
    <definedName name="IMPRESION1" localSheetId="6">#REF!</definedName>
    <definedName name="IMPRESION1" localSheetId="5">#REF!</definedName>
    <definedName name="IMPRESION1">#REF!</definedName>
    <definedName name="INCRNGO" localSheetId="6">#REF!</definedName>
    <definedName name="INCRNGO" localSheetId="5">#REF!</definedName>
    <definedName name="INCRNGO">#REF!</definedName>
    <definedName name="INCRNGO1" localSheetId="6">#REF!</definedName>
    <definedName name="INCRNGO1" localSheetId="5">#REF!</definedName>
    <definedName name="INCRNGO1">#REF!</definedName>
    <definedName name="INCRNGOA" localSheetId="6">#REF!</definedName>
    <definedName name="INCRNGOA" localSheetId="5">#REF!</definedName>
    <definedName name="INCRNGOA">#REF!</definedName>
    <definedName name="INCRNGOY" localSheetId="6">#REF!</definedName>
    <definedName name="INCRNGOY" localSheetId="5">#REF!</definedName>
    <definedName name="INCRNGOY">#REF!</definedName>
    <definedName name="INCRNGOZ" localSheetId="6">#REF!</definedName>
    <definedName name="INCRNGOZ" localSheetId="5">#REF!</definedName>
    <definedName name="INCRNGOZ">#REF!</definedName>
    <definedName name="INDEM" localSheetId="6">#REF!</definedName>
    <definedName name="INDEM" localSheetId="5">#REF!</definedName>
    <definedName name="INDEM">#REF!</definedName>
    <definedName name="ING" localSheetId="6">#REF!</definedName>
    <definedName name="ING" localSheetId="5">#REF!</definedName>
    <definedName name="ING">#REF!</definedName>
    <definedName name="ingres_1" localSheetId="6">#REF!</definedName>
    <definedName name="ingres_1" localSheetId="5">#REF!</definedName>
    <definedName name="ingres_1">#REF!</definedName>
    <definedName name="ingreso" localSheetId="6">#REF!</definedName>
    <definedName name="ingreso" localSheetId="5">#REF!</definedName>
    <definedName name="ingreso">#REF!</definedName>
    <definedName name="INGRESOS1" localSheetId="6">#REF!</definedName>
    <definedName name="INGRESOS1" localSheetId="5">#REF!</definedName>
    <definedName name="INGRESOS1">#REF!</definedName>
    <definedName name="INGRESOS1A" localSheetId="6">#REF!</definedName>
    <definedName name="INGRESOS1A" localSheetId="5">#REF!</definedName>
    <definedName name="INGRESOS1A">#REF!</definedName>
    <definedName name="INGRESOS1B" localSheetId="6">#REF!</definedName>
    <definedName name="INGRESOS1B" localSheetId="5">#REF!</definedName>
    <definedName name="INGRESOS1B">#REF!</definedName>
    <definedName name="INGRESOSA" localSheetId="6">#REF!</definedName>
    <definedName name="INGRESOSA" localSheetId="5">#REF!</definedName>
    <definedName name="INGRESOSA">#REF!</definedName>
    <definedName name="INGRESOSB" localSheetId="6">#REF!</definedName>
    <definedName name="INGRESOSB" localSheetId="5">#REF!</definedName>
    <definedName name="INGRESOSB">#REF!</definedName>
    <definedName name="ingresosnetos1">[12]RETENCION!#REF!</definedName>
    <definedName name="INI" localSheetId="6">#REF!</definedName>
    <definedName name="INI" localSheetId="5">#REF!</definedName>
    <definedName name="INI">#REF!</definedName>
    <definedName name="INMUEBLE" localSheetId="6">#REF!</definedName>
    <definedName name="INMUEBLE" localSheetId="5">#REF!</definedName>
    <definedName name="INMUEBLE">#REF!</definedName>
    <definedName name="INTERESP" localSheetId="6">#REF!</definedName>
    <definedName name="INTERESP" localSheetId="5">#REF!</definedName>
    <definedName name="INTERESP">#REF!</definedName>
    <definedName name="INTPRE" localSheetId="6">'[14]GASTOS EN EL EXTERIOR'!#REF!</definedName>
    <definedName name="INTPRE" localSheetId="5">'[14]GASTOS EN EL EXTERIOR'!#REF!</definedName>
    <definedName name="INTPRE">'[14]GASTOS EN EL EXTERIOR'!#REF!</definedName>
    <definedName name="ISLRG" localSheetId="6">#REF!</definedName>
    <definedName name="ISLRG" localSheetId="5">#REF!</definedName>
    <definedName name="ISLRG">#REF!</definedName>
    <definedName name="IVA" localSheetId="6">'[15]planil. Iva'!#REF!</definedName>
    <definedName name="IVA" localSheetId="5">'[15]planil. Iva'!#REF!</definedName>
    <definedName name="IVA">'[15]planil. Iva'!#REF!</definedName>
    <definedName name="IVA_DES" localSheetId="6">#REF!</definedName>
    <definedName name="IVA_DES" localSheetId="5">#REF!</definedName>
    <definedName name="IVA_DES">#REF!</definedName>
    <definedName name="IVA1.6">[1]Formulario!$U$51</definedName>
    <definedName name="JORGE" localSheetId="6">#REF!</definedName>
    <definedName name="JORGE" localSheetId="5">#REF!</definedName>
    <definedName name="JORGE">#REF!</definedName>
    <definedName name="K" localSheetId="6">#REF!</definedName>
    <definedName name="K" localSheetId="5">#REF!</definedName>
    <definedName name="K">#REF!</definedName>
    <definedName name="KKKKK" localSheetId="6">#REF!</definedName>
    <definedName name="KKKKK" localSheetId="5">#REF!</definedName>
    <definedName name="KKKKK">#REF!</definedName>
    <definedName name="LIMITE" localSheetId="6">#REF!</definedName>
    <definedName name="LIMITE" localSheetId="5">#REF!</definedName>
    <definedName name="LIMITE">#REF!</definedName>
    <definedName name="LLLLL">[6]RESULTADOS!#REF!</definedName>
    <definedName name="llllll" localSheetId="6">#REF!</definedName>
    <definedName name="llllll" localSheetId="5">#REF!</definedName>
    <definedName name="llllll">#REF!</definedName>
    <definedName name="LLLLLLLLLLLL">[6]RESULTADOS!#REF!</definedName>
    <definedName name="MACRO" localSheetId="6">#REF!</definedName>
    <definedName name="MACRO" localSheetId="5">#REF!</definedName>
    <definedName name="MACRO">#REF!</definedName>
    <definedName name="MACRO1" localSheetId="6">#REF!</definedName>
    <definedName name="MACRO1" localSheetId="5">#REF!</definedName>
    <definedName name="MACRO1">#REF!</definedName>
    <definedName name="MENSAJE" localSheetId="6">#REF!</definedName>
    <definedName name="MENSAJE" localSheetId="5">#REF!</definedName>
    <definedName name="MENSAJE">#REF!</definedName>
    <definedName name="MENU0" localSheetId="6">#REF!</definedName>
    <definedName name="MENU0" localSheetId="5">#REF!</definedName>
    <definedName name="MENU0">#REF!</definedName>
    <definedName name="MENU1" localSheetId="6">#REF!</definedName>
    <definedName name="MENU1" localSheetId="5">#REF!</definedName>
    <definedName name="MENU1">#REF!</definedName>
    <definedName name="MENU1A">'[7]Reserva de cartera'!#REF!</definedName>
    <definedName name="MENU1A1" localSheetId="6">#REF!</definedName>
    <definedName name="MENU1A1" localSheetId="5">#REF!</definedName>
    <definedName name="MENU1A1">#REF!</definedName>
    <definedName name="MENU1C" localSheetId="6">#REF!</definedName>
    <definedName name="MENU1C" localSheetId="5">#REF!</definedName>
    <definedName name="MENU1C">#REF!</definedName>
    <definedName name="MENU1D" localSheetId="6">#REF!</definedName>
    <definedName name="MENU1D" localSheetId="5">#REF!</definedName>
    <definedName name="MENU1D">#REF!</definedName>
    <definedName name="MENU1G" localSheetId="6">#REF!</definedName>
    <definedName name="MENU1G" localSheetId="5">#REF!</definedName>
    <definedName name="MENU1G">#REF!</definedName>
    <definedName name="MENU2" localSheetId="6">#REF!</definedName>
    <definedName name="MENU2" localSheetId="5">#REF!</definedName>
    <definedName name="MENU2">#REF!</definedName>
    <definedName name="MENU2A" localSheetId="6">#REF!</definedName>
    <definedName name="MENU2A" localSheetId="5">#REF!</definedName>
    <definedName name="MENU2A">#REF!</definedName>
    <definedName name="MENU2B" localSheetId="6">#REF!</definedName>
    <definedName name="MENU2B" localSheetId="5">#REF!</definedName>
    <definedName name="MENU2B">#REF!</definedName>
    <definedName name="MENU3A" localSheetId="6">#REF!</definedName>
    <definedName name="MENU3A" localSheetId="5">#REF!</definedName>
    <definedName name="MENU3A">#REF!</definedName>
    <definedName name="MENU3B" localSheetId="6">#REF!</definedName>
    <definedName name="MENU3B" localSheetId="5">#REF!</definedName>
    <definedName name="MENU3B">#REF!</definedName>
    <definedName name="MENU3C" localSheetId="6">#REF!</definedName>
    <definedName name="MENU3C" localSheetId="5">#REF!</definedName>
    <definedName name="MENU3C">#REF!</definedName>
    <definedName name="MENU4" localSheetId="6">#REF!</definedName>
    <definedName name="MENU4" localSheetId="5">#REF!</definedName>
    <definedName name="MENU4">#REF!</definedName>
    <definedName name="MENU5" localSheetId="6">#REF!</definedName>
    <definedName name="MENU5" localSheetId="5">#REF!</definedName>
    <definedName name="MENU5">#REF!</definedName>
    <definedName name="MENUIB" localSheetId="6">#REF!</definedName>
    <definedName name="MENUIB" localSheetId="5">#REF!</definedName>
    <definedName name="MENUIB">#REF!</definedName>
    <definedName name="MICROCOMPUTADORES" localSheetId="6">#REF!</definedName>
    <definedName name="MICROCOMPUTADORES" localSheetId="5">#REF!</definedName>
    <definedName name="MICROCOMPUTADORES">#REF!</definedName>
    <definedName name="MONICA" localSheetId="6">#REF!</definedName>
    <definedName name="MONICA" localSheetId="5">#REF!</definedName>
    <definedName name="MONICA">#REF!</definedName>
    <definedName name="MONICA2" localSheetId="6">#REF!</definedName>
    <definedName name="MONICA2" localSheetId="5">#REF!</definedName>
    <definedName name="MONICA2">#REF!</definedName>
    <definedName name="MONICA3" localSheetId="6">#REF!</definedName>
    <definedName name="MONICA3" localSheetId="5">#REF!</definedName>
    <definedName name="MONICA3">#REF!</definedName>
    <definedName name="monica5" localSheetId="6">#REF!</definedName>
    <definedName name="monica5" localSheetId="5">#REF!</definedName>
    <definedName name="monica5">#REF!</definedName>
    <definedName name="NOTA10" localSheetId="6">#REF!</definedName>
    <definedName name="NOTA10" localSheetId="5">#REF!</definedName>
    <definedName name="NOTA10">#REF!</definedName>
    <definedName name="NUEVE" localSheetId="6">#REF!</definedName>
    <definedName name="NUEVE" localSheetId="5">#REF!</definedName>
    <definedName name="NUEVE">#REF!</definedName>
    <definedName name="O_DESC" localSheetId="6">#REF!</definedName>
    <definedName name="O_DESC" localSheetId="5">#REF!</definedName>
    <definedName name="O_DESC">#REF!</definedName>
    <definedName name="occidente" localSheetId="6">#REF!</definedName>
    <definedName name="occidente" localSheetId="5">#REF!</definedName>
    <definedName name="occidente">#REF!</definedName>
    <definedName name="OCHO" localSheetId="6">#REF!</definedName>
    <definedName name="OCHO" localSheetId="5">#REF!</definedName>
    <definedName name="OCHO">#REF!</definedName>
    <definedName name="ok">'[16]cruce diciembre sandra'!#REF!</definedName>
    <definedName name="ONCE" localSheetId="6">#REF!</definedName>
    <definedName name="ONCE" localSheetId="5">#REF!</definedName>
    <definedName name="ONCE">#REF!</definedName>
    <definedName name="otrasexentasD">'[4]1- DATOS INICIALES'!$E$430</definedName>
    <definedName name="OTRASVAL4" localSheetId="6">#REF!</definedName>
    <definedName name="OTRASVAL4" localSheetId="5">#REF!</definedName>
    <definedName name="OTRASVAL4">#REF!</definedName>
    <definedName name="P1_" localSheetId="6">#REF!</definedName>
    <definedName name="P1_" localSheetId="5">#REF!</definedName>
    <definedName name="P1_">#REF!</definedName>
    <definedName name="paag" localSheetId="6">#REF!</definedName>
    <definedName name="paag" localSheetId="5">#REF!</definedName>
    <definedName name="paag">#REF!</definedName>
    <definedName name="page4" localSheetId="6">#REF!</definedName>
    <definedName name="page4" localSheetId="5">#REF!</definedName>
    <definedName name="page4">#REF!</definedName>
    <definedName name="page5">'[10]Datos de entrada'!#REF!</definedName>
    <definedName name="pagosB">'[4]1- DATOS INICIALES'!$E$302</definedName>
    <definedName name="pagosF">'[4]1- DATOS INICIALES'!$E$306</definedName>
    <definedName name="PAS" localSheetId="6">#REF!</definedName>
    <definedName name="PAS" localSheetId="5">#REF!</definedName>
    <definedName name="PAS">#REF!</definedName>
    <definedName name="PASIVO" localSheetId="6">#REF!</definedName>
    <definedName name="PASIVO" localSheetId="5">#REF!</definedName>
    <definedName name="PASIVO">#REF!</definedName>
    <definedName name="PASIVO1" localSheetId="6">#REF!</definedName>
    <definedName name="PASIVO1" localSheetId="5">#REF!</definedName>
    <definedName name="PASIVO1">#REF!</definedName>
    <definedName name="PASIVO1A" localSheetId="6">#REF!</definedName>
    <definedName name="PASIVO1A" localSheetId="5">#REF!</definedName>
    <definedName name="PASIVO1A">#REF!</definedName>
    <definedName name="PASIVOA" localSheetId="6">#REF!</definedName>
    <definedName name="PASIVOA" localSheetId="5">#REF!</definedName>
    <definedName name="PASIVOA">#REF!</definedName>
    <definedName name="PAT" localSheetId="6">#REF!</definedName>
    <definedName name="PAT" localSheetId="5">#REF!</definedName>
    <definedName name="PAT">#REF!</definedName>
    <definedName name="PATANTE" localSheetId="6">#REF!</definedName>
    <definedName name="PATANTE" localSheetId="5">#REF!</definedName>
    <definedName name="PATANTE">#REF!</definedName>
    <definedName name="PATRI" localSheetId="6">#REF!</definedName>
    <definedName name="PATRI" localSheetId="5">#REF!</definedName>
    <definedName name="PATRI">#REF!</definedName>
    <definedName name="PATRI1" localSheetId="6">#REF!</definedName>
    <definedName name="PATRI1" localSheetId="5">#REF!</definedName>
    <definedName name="PATRI1">#REF!</definedName>
    <definedName name="PATRICI" localSheetId="6">#REF!</definedName>
    <definedName name="PATRICI" localSheetId="5">#REF!</definedName>
    <definedName name="PATRICI">#REF!</definedName>
    <definedName name="PATRILIQ" localSheetId="6">#REF!</definedName>
    <definedName name="PATRILIQ" localSheetId="5">#REF!</definedName>
    <definedName name="PATRILIQ">#REF!</definedName>
    <definedName name="PATRIMONIO" localSheetId="6">#REF!</definedName>
    <definedName name="PATRIMONIO" localSheetId="5">#REF!</definedName>
    <definedName name="PATRIMONIO">#REF!</definedName>
    <definedName name="PATRIMONIO1" localSheetId="6">#REF!</definedName>
    <definedName name="PATRIMONIO1" localSheetId="5">#REF!</definedName>
    <definedName name="PATRIMONIO1">#REF!</definedName>
    <definedName name="PATRIMONIO1A" localSheetId="6">#REF!</definedName>
    <definedName name="PATRIMONIO1A" localSheetId="5">#REF!</definedName>
    <definedName name="PATRIMONIO1A">#REF!</definedName>
    <definedName name="PATRIMONIOA" localSheetId="6">#REF!</definedName>
    <definedName name="PATRIMONIOA" localSheetId="5">#REF!</definedName>
    <definedName name="PATRIMONIOA">#REF!</definedName>
    <definedName name="PERDID" localSheetId="6">#REF!</definedName>
    <definedName name="PERDID" localSheetId="5">#REF!</definedName>
    <definedName name="PERDID">#REF!</definedName>
    <definedName name="PERDID1" localSheetId="6">#REF!</definedName>
    <definedName name="PERDID1" localSheetId="5">#REF!</definedName>
    <definedName name="PERDID1">#REF!</definedName>
    <definedName name="PERDID2" localSheetId="6">#REF!</definedName>
    <definedName name="PERDID2" localSheetId="5">#REF!</definedName>
    <definedName name="PERDID2">#REF!</definedName>
    <definedName name="PERDIDAND" localSheetId="6">#REF!</definedName>
    <definedName name="PERDIDAND" localSheetId="5">#REF!</definedName>
    <definedName name="PERDIDAND">#REF!</definedName>
    <definedName name="PERDIDAS" localSheetId="6">#REF!</definedName>
    <definedName name="PERDIDAS" localSheetId="5">#REF!</definedName>
    <definedName name="PERDIDAS">#REF!</definedName>
    <definedName name="perdidasf" localSheetId="6">#REF!</definedName>
    <definedName name="perdidasf" localSheetId="5">#REF!</definedName>
    <definedName name="perdidasf">#REF!</definedName>
    <definedName name="PF" localSheetId="6">#REF!</definedName>
    <definedName name="PF" localSheetId="5">#REF!</definedName>
    <definedName name="PF">#REF!</definedName>
    <definedName name="PLANTAAB2003">[17]Hoja1!$A$2:$B$44</definedName>
    <definedName name="PORTADA" localSheetId="6">#REF!</definedName>
    <definedName name="PORTADA" localSheetId="5">#REF!</definedName>
    <definedName name="PORTADA">#REF!</definedName>
    <definedName name="PREGUNTA" localSheetId="6">#REF!</definedName>
    <definedName name="PREGUNTA" localSheetId="5">#REF!</definedName>
    <definedName name="PREGUNTA">#REF!</definedName>
    <definedName name="presuntivaB">'[4]4 CÁLCULOS PRESUNT-ANTICIP.'!$D$23</definedName>
    <definedName name="Print_Area_MI" localSheetId="6">#REF!</definedName>
    <definedName name="Print_Area_MI" localSheetId="5">#REF!</definedName>
    <definedName name="Print_Area_MI">#REF!</definedName>
    <definedName name="Print_Titles_MI" localSheetId="6">#REF!</definedName>
    <definedName name="Print_Titles_MI" localSheetId="5">#REF!</definedName>
    <definedName name="Print_Titles_MI">#REF!</definedName>
    <definedName name="PROBLEMA" localSheetId="6">#REF!</definedName>
    <definedName name="PROBLEMA" localSheetId="5">#REF!</definedName>
    <definedName name="PROBLEMA">#REF!</definedName>
    <definedName name="PROV" localSheetId="6">[18]Hoja2!#REF!</definedName>
    <definedName name="PROV" localSheetId="5">[18]Hoja2!#REF!</definedName>
    <definedName name="PROV">[18]Hoja2!#REF!</definedName>
    <definedName name="provee" localSheetId="6">'[16]cruce diciembre sandra'!#REF!</definedName>
    <definedName name="provee" localSheetId="5">'[16]cruce diciembre sandra'!#REF!</definedName>
    <definedName name="provee">'[16]cruce diciembre sandra'!#REF!</definedName>
    <definedName name="proveed" localSheetId="6">'[16]cruce diciembre sandra'!#REF!</definedName>
    <definedName name="proveed" localSheetId="5">'[16]cruce diciembre sandra'!#REF!</definedName>
    <definedName name="proveed">'[16]cruce diciembre sandra'!#REF!</definedName>
    <definedName name="PROVISION" localSheetId="6">#REF!</definedName>
    <definedName name="PROVISION" localSheetId="5">#REF!</definedName>
    <definedName name="PROVISION">#REF!</definedName>
    <definedName name="PROVISION1" localSheetId="6">#REF!</definedName>
    <definedName name="PROVISION1" localSheetId="5">#REF!</definedName>
    <definedName name="PROVISION1">#REF!</definedName>
    <definedName name="PROVITRAN" localSheetId="6">#REF!</definedName>
    <definedName name="PROVITRAN" localSheetId="5">#REF!</definedName>
    <definedName name="PROVITRAN">#REF!</definedName>
    <definedName name="PUC" localSheetId="6">#REF!</definedName>
    <definedName name="PUC" localSheetId="5">#REF!</definedName>
    <definedName name="PUC">#REF!</definedName>
    <definedName name="PYG" localSheetId="6">#REF!</definedName>
    <definedName name="PYG" localSheetId="5">#REF!</definedName>
    <definedName name="PYG">#REF!</definedName>
    <definedName name="PYGA" localSheetId="6">#REF!</definedName>
    <definedName name="PYGA" localSheetId="5">#REF!</definedName>
    <definedName name="PYGA">#REF!</definedName>
    <definedName name="PYGA1" localSheetId="6">#REF!</definedName>
    <definedName name="PYGA1" localSheetId="5">#REF!</definedName>
    <definedName name="PYGA1">#REF!</definedName>
    <definedName name="Q" localSheetId="6">#REF!</definedName>
    <definedName name="Q" localSheetId="5">#REF!</definedName>
    <definedName name="Q">#REF!</definedName>
    <definedName name="QUINCE" localSheetId="6">#REF!</definedName>
    <definedName name="QUINCE" localSheetId="5">#REF!</definedName>
    <definedName name="QUINCE">#REF!</definedName>
    <definedName name="RANGO" localSheetId="6">#REF!</definedName>
    <definedName name="RANGO" localSheetId="5">#REF!</definedName>
    <definedName name="RANGO">#REF!</definedName>
    <definedName name="RECLAS" localSheetId="6">#REF!</definedName>
    <definedName name="RECLAS" localSheetId="5">#REF!</definedName>
    <definedName name="RECLAS">#REF!</definedName>
    <definedName name="RECLASI" localSheetId="6">#REF!</definedName>
    <definedName name="RECLASI" localSheetId="5">#REF!</definedName>
    <definedName name="RECLASI">#REF!</definedName>
    <definedName name="RECLASI1" localSheetId="6">#REF!</definedName>
    <definedName name="RECLASI1" localSheetId="5">#REF!</definedName>
    <definedName name="RECLASI1">#REF!</definedName>
    <definedName name="RECLASI2" localSheetId="6">#REF!</definedName>
    <definedName name="RECLASI2" localSheetId="5">#REF!</definedName>
    <definedName name="RECLASI2">#REF!</definedName>
    <definedName name="remesas" localSheetId="6">#REF!</definedName>
    <definedName name="remesas" localSheetId="5">#REF!</definedName>
    <definedName name="remesas">#REF!</definedName>
    <definedName name="remesas1" localSheetId="6">#REF!</definedName>
    <definedName name="remesas1" localSheetId="5">#REF!</definedName>
    <definedName name="remesas1">#REF!</definedName>
    <definedName name="REMESAS2" localSheetId="6">#REF!</definedName>
    <definedName name="REMESAS2" localSheetId="5">#REF!</definedName>
    <definedName name="REMESAS2">#REF!</definedName>
    <definedName name="remesas3" localSheetId="6">#REF!</definedName>
    <definedName name="remesas3" localSheetId="5">#REF!</definedName>
    <definedName name="remesas3">#REF!</definedName>
    <definedName name="REMODELACIONES" localSheetId="6">#REF!</definedName>
    <definedName name="REMODELACIONES" localSheetId="5">#REF!</definedName>
    <definedName name="REMODELACIONES">#REF!</definedName>
    <definedName name="RENGLON1" localSheetId="6">#REF!</definedName>
    <definedName name="RENGLON1" localSheetId="5">#REF!</definedName>
    <definedName name="RENGLON1">#REF!</definedName>
    <definedName name="RENGLON10" localSheetId="6">#REF!</definedName>
    <definedName name="RENGLON10" localSheetId="5">#REF!</definedName>
    <definedName name="RENGLON10">#REF!</definedName>
    <definedName name="RENGLON11" localSheetId="6">#REF!</definedName>
    <definedName name="RENGLON11" localSheetId="5">#REF!</definedName>
    <definedName name="RENGLON11">#REF!</definedName>
    <definedName name="RENGLON12" localSheetId="6">#REF!</definedName>
    <definedName name="RENGLON12" localSheetId="5">#REF!</definedName>
    <definedName name="RENGLON12">#REF!</definedName>
    <definedName name="RENGLON13" localSheetId="6">#REF!</definedName>
    <definedName name="RENGLON13" localSheetId="5">#REF!</definedName>
    <definedName name="RENGLON13">#REF!</definedName>
    <definedName name="RENGLON14" localSheetId="6">#REF!</definedName>
    <definedName name="RENGLON14" localSheetId="5">#REF!</definedName>
    <definedName name="RENGLON14">#REF!</definedName>
    <definedName name="RENGLON15" localSheetId="6">#REF!</definedName>
    <definedName name="RENGLON15" localSheetId="5">#REF!</definedName>
    <definedName name="RENGLON15">#REF!</definedName>
    <definedName name="RENGLON16" localSheetId="6">#REF!</definedName>
    <definedName name="RENGLON16" localSheetId="5">#REF!</definedName>
    <definedName name="RENGLON16">#REF!</definedName>
    <definedName name="RENGLON17" localSheetId="6">#REF!</definedName>
    <definedName name="RENGLON17" localSheetId="5">#REF!</definedName>
    <definedName name="RENGLON17">#REF!</definedName>
    <definedName name="RENGLON19" localSheetId="6">#REF!</definedName>
    <definedName name="RENGLON19" localSheetId="5">#REF!</definedName>
    <definedName name="RENGLON19">#REF!</definedName>
    <definedName name="RENGLON2" localSheetId="6">#REF!</definedName>
    <definedName name="RENGLON2" localSheetId="5">#REF!</definedName>
    <definedName name="RENGLON2">#REF!</definedName>
    <definedName name="RENGLON20" localSheetId="6">#REF!</definedName>
    <definedName name="RENGLON20" localSheetId="5">#REF!</definedName>
    <definedName name="RENGLON20">#REF!</definedName>
    <definedName name="RENGLON21" localSheetId="6">#REF!</definedName>
    <definedName name="RENGLON21" localSheetId="5">#REF!</definedName>
    <definedName name="RENGLON21">#REF!</definedName>
    <definedName name="RENGLON22" localSheetId="6">#REF!</definedName>
    <definedName name="RENGLON22" localSheetId="5">#REF!</definedName>
    <definedName name="RENGLON22">#REF!</definedName>
    <definedName name="RENGLON23" localSheetId="6">#REF!</definedName>
    <definedName name="RENGLON23" localSheetId="5">#REF!</definedName>
    <definedName name="RENGLON23">#REF!</definedName>
    <definedName name="RENGLON24" localSheetId="6">#REF!</definedName>
    <definedName name="RENGLON24" localSheetId="5">#REF!</definedName>
    <definedName name="RENGLON24">#REF!</definedName>
    <definedName name="RENGLON25" localSheetId="6">#REF!</definedName>
    <definedName name="RENGLON25" localSheetId="5">#REF!</definedName>
    <definedName name="RENGLON25">#REF!</definedName>
    <definedName name="RENGLON26" localSheetId="6">#REF!</definedName>
    <definedName name="RENGLON26" localSheetId="5">#REF!</definedName>
    <definedName name="RENGLON26">#REF!</definedName>
    <definedName name="RENGLON27" localSheetId="6">#REF!</definedName>
    <definedName name="RENGLON27" localSheetId="5">#REF!</definedName>
    <definedName name="RENGLON27">#REF!</definedName>
    <definedName name="RENGLON28" localSheetId="6">#REF!</definedName>
    <definedName name="RENGLON28" localSheetId="5">#REF!</definedName>
    <definedName name="RENGLON28">#REF!</definedName>
    <definedName name="renglon3" localSheetId="6">#REF!</definedName>
    <definedName name="renglon3" localSheetId="5">#REF!</definedName>
    <definedName name="renglon3">#REF!</definedName>
    <definedName name="RENGLON34" localSheetId="6">#REF!</definedName>
    <definedName name="RENGLON34" localSheetId="5">#REF!</definedName>
    <definedName name="RENGLON34">#REF!</definedName>
    <definedName name="RENGLON4" localSheetId="6">#REF!</definedName>
    <definedName name="RENGLON4" localSheetId="5">#REF!</definedName>
    <definedName name="RENGLON4">#REF!</definedName>
    <definedName name="RENGLON41" localSheetId="6">#REF!</definedName>
    <definedName name="RENGLON41" localSheetId="5">#REF!</definedName>
    <definedName name="RENGLON41">#REF!</definedName>
    <definedName name="RENGLON5" localSheetId="6">#REF!</definedName>
    <definedName name="RENGLON5" localSheetId="5">#REF!</definedName>
    <definedName name="RENGLON5">#REF!</definedName>
    <definedName name="RENGLON6" localSheetId="6">#REF!</definedName>
    <definedName name="RENGLON6" localSheetId="5">#REF!</definedName>
    <definedName name="RENGLON6">#REF!</definedName>
    <definedName name="RENGLON7" localSheetId="6">#REF!</definedName>
    <definedName name="RENGLON7" localSheetId="5">#REF!</definedName>
    <definedName name="RENGLON7">#REF!</definedName>
    <definedName name="RENGLON8" localSheetId="6">#REF!</definedName>
    <definedName name="RENGLON8" localSheetId="5">#REF!</definedName>
    <definedName name="RENGLON8">#REF!</definedName>
    <definedName name="RENGLON9" localSheetId="6">#REF!</definedName>
    <definedName name="RENGLON9" localSheetId="5">#REF!</definedName>
    <definedName name="RENGLON9">#REF!</definedName>
    <definedName name="RENGOL29" localSheetId="6">#REF!</definedName>
    <definedName name="RENGOL29" localSheetId="5">#REF!</definedName>
    <definedName name="RENGOL29">#REF!</definedName>
    <definedName name="RENTAP" localSheetId="6">#REF!</definedName>
    <definedName name="RENTAP" localSheetId="5">#REF!</definedName>
    <definedName name="RENTAP">#REF!</definedName>
    <definedName name="RENTAP0" localSheetId="6">#REF!</definedName>
    <definedName name="RENTAP0" localSheetId="5">#REF!</definedName>
    <definedName name="RENTAP0">#REF!</definedName>
    <definedName name="RENTAP1" localSheetId="6">#REF!</definedName>
    <definedName name="RENTAP1" localSheetId="5">#REF!</definedName>
    <definedName name="RENTAP1">#REF!</definedName>
    <definedName name="RENTAP2" localSheetId="6">#REF!</definedName>
    <definedName name="RENTAP2" localSheetId="5">#REF!</definedName>
    <definedName name="RENTAP2">#REF!</definedName>
    <definedName name="RENTAPH" localSheetId="6">#REF!</definedName>
    <definedName name="RENTAPH" localSheetId="5">#REF!</definedName>
    <definedName name="RENTAPH">#REF!</definedName>
    <definedName name="REPARTO" localSheetId="6">#REF!</definedName>
    <definedName name="REPARTO" localSheetId="5">#REF!</definedName>
    <definedName name="REPARTO">#REF!</definedName>
    <definedName name="RETENCIONES" localSheetId="6">#REF!</definedName>
    <definedName name="RETENCIONES" localSheetId="5">#REF!</definedName>
    <definedName name="RETENCIONES">#REF!</definedName>
    <definedName name="rlíquidaB" localSheetId="6">#REF!</definedName>
    <definedName name="rlíquidaB" localSheetId="5">#REF!</definedName>
    <definedName name="rlíquidaB">#REF!</definedName>
    <definedName name="RP" localSheetId="6">#REF!</definedName>
    <definedName name="RP" localSheetId="5">#REF!</definedName>
    <definedName name="RP">#REF!</definedName>
    <definedName name="RPP" localSheetId="6">#REF!</definedName>
    <definedName name="RPP" localSheetId="5">#REF!</definedName>
    <definedName name="RPP">#REF!</definedName>
    <definedName name="RTAPP">'[10]Renta Presuntiva'!$J$70</definedName>
    <definedName name="RTEFTE">'[10]Datos de entrada'!#REF!</definedName>
    <definedName name="RWER" localSheetId="6">#REF!</definedName>
    <definedName name="RWER" localSheetId="5">#REF!</definedName>
    <definedName name="RWER">#REF!</definedName>
    <definedName name="S" localSheetId="6">#REF!</definedName>
    <definedName name="S" localSheetId="5">#REF!</definedName>
    <definedName name="S">#REF!</definedName>
    <definedName name="SALECONTRA" localSheetId="6">#REF!</definedName>
    <definedName name="SALECONTRA" localSheetId="5">#REF!</definedName>
    <definedName name="SALECONTRA">#REF!</definedName>
    <definedName name="sanciones4">'[4]1- DATOS INICIALES'!$E$305</definedName>
    <definedName name="SANDRA" localSheetId="6">#REF!</definedName>
    <definedName name="SANDRA" localSheetId="5">#REF!</definedName>
    <definedName name="SANDRA">#REF!</definedName>
    <definedName name="SEIS" localSheetId="6">#REF!</definedName>
    <definedName name="SEIS" localSheetId="5">#REF!</definedName>
    <definedName name="SEIS">#REF!</definedName>
    <definedName name="SEIS_A" localSheetId="6">#REF!</definedName>
    <definedName name="SEIS_A" localSheetId="5">#REF!</definedName>
    <definedName name="SEIS_A">#REF!</definedName>
    <definedName name="SEIS_B" localSheetId="6">#REF!</definedName>
    <definedName name="SEIS_B" localSheetId="5">#REF!</definedName>
    <definedName name="SEIS_B">#REF!</definedName>
    <definedName name="SEISA" localSheetId="6">#REF!</definedName>
    <definedName name="SEISA" localSheetId="5">#REF!</definedName>
    <definedName name="SEISA">#REF!</definedName>
    <definedName name="SEISB" localSheetId="6">#REF!</definedName>
    <definedName name="SEISB" localSheetId="5">#REF!</definedName>
    <definedName name="SEISB">#REF!</definedName>
    <definedName name="SETUP" localSheetId="6">#REF!</definedName>
    <definedName name="SETUP" localSheetId="5">#REF!</definedName>
    <definedName name="SETUP">#REF!</definedName>
    <definedName name="SIETE" localSheetId="6">#REF!</definedName>
    <definedName name="SIETE" localSheetId="5">#REF!</definedName>
    <definedName name="SIETE">#REF!</definedName>
    <definedName name="SINEB" localSheetId="6">#REF!</definedName>
    <definedName name="SINEB" localSheetId="5">#REF!</definedName>
    <definedName name="SINEB">#REF!</definedName>
    <definedName name="SOFTWARE" localSheetId="6">#REF!</definedName>
    <definedName name="SOFTWARE" localSheetId="5">#REF!</definedName>
    <definedName name="SOFTWARE">#REF!</definedName>
    <definedName name="SOPORTE" localSheetId="6">#REF!</definedName>
    <definedName name="SOPORTE" localSheetId="5">#REF!</definedName>
    <definedName name="SOPORTE">#REF!</definedName>
    <definedName name="sucuex">'[10]Datos de entrada'!$Q$19</definedName>
    <definedName name="susan" localSheetId="6">#REF!</definedName>
    <definedName name="susan" localSheetId="5">#REF!</definedName>
    <definedName name="susan">#REF!</definedName>
    <definedName name="sxa" localSheetId="6">#REF!</definedName>
    <definedName name="sxa" localSheetId="5">#REF!</definedName>
    <definedName name="sxa">#REF!</definedName>
    <definedName name="sxat" localSheetId="6">#REF!</definedName>
    <definedName name="sxat" localSheetId="5">#REF!</definedName>
    <definedName name="sxat">#REF!</definedName>
    <definedName name="TABLA" localSheetId="6">#REF!</definedName>
    <definedName name="TABLA" localSheetId="5">#REF!</definedName>
    <definedName name="TABLA">#REF!</definedName>
    <definedName name="TARIFA" localSheetId="6">#REF!</definedName>
    <definedName name="TARIFA" localSheetId="5">#REF!</definedName>
    <definedName name="TARIFA">#REF!</definedName>
    <definedName name="TARIFA30_" localSheetId="6">#REF!</definedName>
    <definedName name="TARIFA30_" localSheetId="5">#REF!</definedName>
    <definedName name="TARIFA30_">#REF!</definedName>
    <definedName name="temp" localSheetId="6">#REF!</definedName>
    <definedName name="temp" localSheetId="5">#REF!</definedName>
    <definedName name="temp">#REF!</definedName>
    <definedName name="TITULO" localSheetId="6">#REF!</definedName>
    <definedName name="TITULO" localSheetId="5">#REF!</definedName>
    <definedName name="TITULO">#REF!</definedName>
    <definedName name="_xlnm.Print_Titles" localSheetId="6">#REF!</definedName>
    <definedName name="_xlnm.Print_Titles" localSheetId="5">#REF!</definedName>
    <definedName name="_xlnm.Print_Titles">#REF!</definedName>
    <definedName name="Títulos_a_imprimir_IM">[5]PYG0003!$A$2:$IV$7</definedName>
    <definedName name="TITX" localSheetId="6">#REF!</definedName>
    <definedName name="TITX" localSheetId="5">#REF!</definedName>
    <definedName name="TITX">#REF!</definedName>
    <definedName name="TOTAL_COSTOS" localSheetId="6">#REF!</definedName>
    <definedName name="TOTAL_COSTOS" localSheetId="5">#REF!</definedName>
    <definedName name="TOTAL_COSTOS">#REF!</definedName>
    <definedName name="TOTAL_DEDUCCION" localSheetId="6">#REF!</definedName>
    <definedName name="TOTAL_DEDUCCION" localSheetId="5">#REF!</definedName>
    <definedName name="TOTAL_DEDUCCION">#REF!</definedName>
    <definedName name="TR18C" localSheetId="6">#REF!</definedName>
    <definedName name="TR18C" localSheetId="5">#REF!</definedName>
    <definedName name="TR18C">#REF!</definedName>
    <definedName name="TR18D" localSheetId="6">#REF!</definedName>
    <definedName name="TR18D" localSheetId="5">#REF!</definedName>
    <definedName name="TR18D">#REF!</definedName>
    <definedName name="TRECE" localSheetId="6">#REF!</definedName>
    <definedName name="TRECE" localSheetId="5">#REF!</definedName>
    <definedName name="TRECE">#REF!</definedName>
    <definedName name="U" localSheetId="6">#REF!</definedName>
    <definedName name="U" localSheetId="5">#REF!</definedName>
    <definedName name="U">#REF!</definedName>
    <definedName name="UNO" localSheetId="6">#REF!</definedName>
    <definedName name="UNO" localSheetId="5">#REF!</definedName>
    <definedName name="UNO">#REF!</definedName>
    <definedName name="UTILIDADAA" localSheetId="6">#REF!</definedName>
    <definedName name="UTILIDADAA" localSheetId="5">#REF!</definedName>
    <definedName name="UTILIDADAA">#REF!</definedName>
    <definedName name="uuuu" localSheetId="6">#REF!</definedName>
    <definedName name="uuuu" localSheetId="5">#REF!</definedName>
    <definedName name="uuuu">#REF!</definedName>
    <definedName name="VALACCIONES" localSheetId="6">#REF!</definedName>
    <definedName name="VALACCIONES" localSheetId="5">#REF!</definedName>
    <definedName name="VALACCIONES">#REF!</definedName>
    <definedName name="VALAGOTABLES" localSheetId="6">#REF!</definedName>
    <definedName name="VALAGOTABLES" localSheetId="5">#REF!</definedName>
    <definedName name="VALAGOTABLES">#REF!</definedName>
    <definedName name="VALAPORTES" localSheetId="6">#REF!</definedName>
    <definedName name="VALAPORTES" localSheetId="5">#REF!</definedName>
    <definedName name="VALAPORTES">#REF!</definedName>
    <definedName name="VALDEMASAF" localSheetId="6">#REF!</definedName>
    <definedName name="VALDEMASAF" localSheetId="5">#REF!</definedName>
    <definedName name="VALDEMASAF">#REF!</definedName>
    <definedName name="valida" localSheetId="6">#REF!</definedName>
    <definedName name="valida" localSheetId="5">#REF!</definedName>
    <definedName name="valida">#REF!</definedName>
    <definedName name="VALIDA1" localSheetId="6">#REF!</definedName>
    <definedName name="VALIDA1" localSheetId="5">#REF!</definedName>
    <definedName name="VALIDA1">#REF!</definedName>
    <definedName name="valida2" localSheetId="6">#REF!</definedName>
    <definedName name="valida2" localSheetId="5">#REF!</definedName>
    <definedName name="valida2">#REF!</definedName>
    <definedName name="VALIFGC" localSheetId="6">#REF!</definedName>
    <definedName name="VALIFGC" localSheetId="5">#REF!</definedName>
    <definedName name="VALIFGC">#REF!</definedName>
    <definedName name="VALPATEXEN" localSheetId="6">#REF!</definedName>
    <definedName name="VALPATEXEN" localSheetId="5">#REF!</definedName>
    <definedName name="VALPATEXEN">#REF!</definedName>
    <definedName name="VALTERRENOS" localSheetId="6">#REF!</definedName>
    <definedName name="VALTERRENOS" localSheetId="5">#REF!</definedName>
    <definedName name="VALTERRENOS">#REF!</definedName>
    <definedName name="VARPENJG" localSheetId="6">#REF!</definedName>
    <definedName name="VARPENJG" localSheetId="5">#REF!</definedName>
    <definedName name="VARPENJG">#REF!</definedName>
    <definedName name="VARPENJP" localSheetId="6">#REF!</definedName>
    <definedName name="VARPENJP" localSheetId="5">#REF!</definedName>
    <definedName name="VARPENJP">#REF!</definedName>
    <definedName name="w" localSheetId="6">#REF!</definedName>
    <definedName name="w" localSheetId="5">#REF!</definedName>
    <definedName name="w">#REF!</definedName>
    <definedName name="x" localSheetId="6">#REF!</definedName>
    <definedName name="x" localSheetId="5">#REF!</definedName>
    <definedName name="x">#REF!</definedName>
    <definedName name="X108_Agosto_Lista" localSheetId="6">#REF!</definedName>
    <definedName name="X108_Agosto_Lista" localSheetId="5">#REF!</definedName>
    <definedName name="X108_Agosto_Lista">#REF!</definedName>
    <definedName name="YY" localSheetId="6">#REF!</definedName>
    <definedName name="YY" localSheetId="5">#REF!</definedName>
    <definedName name="YY">#REF!</definedName>
    <definedName name="Z" localSheetId="6">#REF!</definedName>
    <definedName name="Z" localSheetId="5">#REF!</definedName>
    <definedName name="Z">#REF!</definedName>
    <definedName name="Z_C6ABAA50_ACBA_41F4_AD1E_122D43E47E61_.wvu.FilterData" localSheetId="6" hidden="1">#REF!</definedName>
    <definedName name="Z_C6ABAA50_ACBA_41F4_AD1E_122D43E47E61_.wvu.FilterData" localSheetId="5" hidden="1">#REF!</definedName>
    <definedName name="Z_C6ABAA50_ACBA_41F4_AD1E_122D43E47E61_.wvu.FilterData" hidden="1">#REF!</definedName>
    <definedName name="Z_C6ABAA50_ACBA_41F4_AD1E_122D43E47E61_.wvu.Rows" localSheetId="6" hidden="1">#REF!</definedName>
    <definedName name="Z_C6ABAA50_ACBA_41F4_AD1E_122D43E47E61_.wvu.Rows" localSheetId="5" hidden="1">#REF!</definedName>
    <definedName name="Z_C6ABAA50_ACBA_41F4_AD1E_122D43E47E61_.wvu.Rows" hidden="1">#REF!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9" i="7" l="1"/>
  <c r="D78" i="7"/>
  <c r="D84" i="7" s="1"/>
  <c r="D77" i="7"/>
  <c r="D76" i="7"/>
  <c r="D75" i="7"/>
  <c r="D73" i="7"/>
  <c r="D72" i="7"/>
  <c r="D83" i="7"/>
  <c r="D85" i="7"/>
  <c r="D94" i="7"/>
  <c r="D95" i="7"/>
  <c r="D93" i="7" s="1"/>
  <c r="D96" i="7"/>
  <c r="D98" i="7"/>
  <c r="D141" i="7" s="1"/>
  <c r="D99" i="7"/>
  <c r="D100" i="7"/>
  <c r="D101" i="7"/>
  <c r="D104" i="7"/>
  <c r="D107" i="7"/>
  <c r="D108" i="7"/>
  <c r="D110" i="7"/>
  <c r="D112" i="7"/>
  <c r="D120" i="7" s="1"/>
  <c r="D113" i="7"/>
  <c r="D114" i="7"/>
  <c r="D115" i="7"/>
  <c r="D116" i="7"/>
  <c r="D117" i="7"/>
  <c r="D118" i="7"/>
  <c r="D119" i="7"/>
  <c r="D124" i="7"/>
  <c r="D125" i="7"/>
  <c r="D128" i="7"/>
  <c r="D134" i="7" s="1"/>
  <c r="D129" i="7"/>
  <c r="D130" i="7"/>
  <c r="D131" i="7"/>
  <c r="D132" i="7"/>
  <c r="D133" i="7"/>
  <c r="D136" i="7"/>
  <c r="D122" i="7" l="1"/>
  <c r="D123" i="7"/>
  <c r="D126" i="7" s="1"/>
  <c r="D109" i="7"/>
  <c r="D111" i="7"/>
  <c r="D74" i="7"/>
  <c r="D80" i="7" s="1"/>
  <c r="D87" i="7" s="1"/>
  <c r="D88" i="7" s="1"/>
  <c r="D143" i="7" s="1"/>
  <c r="D97" i="7"/>
  <c r="D102" i="7" s="1"/>
  <c r="D142" i="7"/>
  <c r="B10" i="8"/>
  <c r="B9" i="8"/>
  <c r="B8" i="8"/>
  <c r="B7" i="8"/>
  <c r="B6" i="8"/>
  <c r="B5" i="8"/>
  <c r="E111" i="7"/>
  <c r="E87" i="7"/>
  <c r="E105" i="7"/>
  <c r="E142" i="7"/>
  <c r="E141" i="7"/>
  <c r="E104" i="7"/>
  <c r="E18" i="7"/>
  <c r="E6" i="7"/>
  <c r="E12" i="7" s="1"/>
  <c r="E14" i="7" s="1"/>
  <c r="E19" i="7" s="1"/>
  <c r="E66" i="7" s="1"/>
  <c r="E33" i="7"/>
  <c r="D33" i="7"/>
  <c r="E40" i="7"/>
  <c r="D40" i="7"/>
  <c r="E50" i="7"/>
  <c r="D50" i="7"/>
  <c r="E57" i="7"/>
  <c r="D57" i="7"/>
  <c r="D67" i="7"/>
  <c r="E136" i="7"/>
  <c r="E128" i="7"/>
  <c r="E129" i="7"/>
  <c r="E130" i="7"/>
  <c r="E131" i="7"/>
  <c r="E132" i="7"/>
  <c r="E125" i="7"/>
  <c r="E124" i="7"/>
  <c r="E122" i="7"/>
  <c r="E123" i="7" s="1"/>
  <c r="E119" i="7"/>
  <c r="E117" i="7"/>
  <c r="E118" i="7"/>
  <c r="E116" i="7"/>
  <c r="E115" i="7"/>
  <c r="E114" i="7"/>
  <c r="E113" i="7"/>
  <c r="E112" i="7"/>
  <c r="E110" i="7"/>
  <c r="E108" i="7"/>
  <c r="E107" i="7"/>
  <c r="E109" i="7" s="1"/>
  <c r="E99" i="7"/>
  <c r="E100" i="7"/>
  <c r="E101" i="7"/>
  <c r="E98" i="7"/>
  <c r="E94" i="7"/>
  <c r="E95" i="7"/>
  <c r="E96" i="7"/>
  <c r="E85" i="7"/>
  <c r="E84" i="7"/>
  <c r="E83" i="7"/>
  <c r="E74" i="7"/>
  <c r="E80" i="7" s="1"/>
  <c r="F28" i="3"/>
  <c r="D28" i="3"/>
  <c r="D19" i="4"/>
  <c r="F55" i="3"/>
  <c r="D55" i="3"/>
  <c r="P28" i="3"/>
  <c r="D89" i="7" l="1"/>
  <c r="D91" i="7" s="1"/>
  <c r="D103" i="7" s="1"/>
  <c r="D106" i="7" s="1"/>
  <c r="D121" i="7" s="1"/>
  <c r="D127" i="7" s="1"/>
  <c r="D135" i="7" s="1"/>
  <c r="D144" i="7"/>
  <c r="D105" i="7"/>
  <c r="E67" i="7"/>
  <c r="E68" i="7" s="1"/>
  <c r="E133" i="7"/>
  <c r="E134" i="7" s="1"/>
  <c r="E126" i="7"/>
  <c r="E93" i="7"/>
  <c r="E120" i="7"/>
  <c r="E41" i="7"/>
  <c r="D41" i="7"/>
  <c r="E58" i="7"/>
  <c r="D58" i="7"/>
  <c r="D68" i="7" s="1"/>
  <c r="E97" i="7"/>
  <c r="E102" i="7" s="1"/>
  <c r="L47" i="3"/>
  <c r="L48" i="3"/>
  <c r="L49" i="3"/>
  <c r="L50" i="3"/>
  <c r="L51" i="3"/>
  <c r="L52" i="3"/>
  <c r="L42" i="3"/>
  <c r="L41" i="3"/>
  <c r="L40" i="3"/>
  <c r="L39" i="3"/>
  <c r="L32" i="3"/>
  <c r="L33" i="3"/>
  <c r="L34" i="3"/>
  <c r="L35" i="3"/>
  <c r="L31" i="3"/>
  <c r="L13" i="3"/>
  <c r="L14" i="3"/>
  <c r="L17" i="3"/>
  <c r="L18" i="3"/>
  <c r="L22" i="3"/>
  <c r="L23" i="3"/>
  <c r="L24" i="3"/>
  <c r="L25" i="3"/>
  <c r="L12" i="3"/>
  <c r="L20" i="4"/>
  <c r="H11" i="3"/>
  <c r="H12" i="3"/>
  <c r="H13" i="3"/>
  <c r="H14" i="3"/>
  <c r="H53" i="3"/>
  <c r="H44" i="3"/>
  <c r="H43" i="3"/>
  <c r="H36" i="3"/>
  <c r="H19" i="3"/>
  <c r="D37" i="4"/>
  <c r="D16" i="5" s="1"/>
  <c r="L16" i="4"/>
  <c r="P30" i="5"/>
  <c r="P31" i="5" s="1"/>
  <c r="P44" i="5"/>
  <c r="N44" i="5"/>
  <c r="P43" i="5"/>
  <c r="N43" i="5"/>
  <c r="P36" i="5"/>
  <c r="N36" i="5"/>
  <c r="P35" i="5"/>
  <c r="N35" i="5"/>
  <c r="P33" i="5"/>
  <c r="N33" i="5"/>
  <c r="N31" i="5"/>
  <c r="P29" i="5"/>
  <c r="N29" i="5"/>
  <c r="N30" i="5" s="1"/>
  <c r="P26" i="5"/>
  <c r="N26" i="5"/>
  <c r="P20" i="5"/>
  <c r="N20" i="5"/>
  <c r="P19" i="5"/>
  <c r="N19" i="5"/>
  <c r="P18" i="5"/>
  <c r="N18" i="5"/>
  <c r="P16" i="5"/>
  <c r="N16" i="5"/>
  <c r="P14" i="5"/>
  <c r="N14" i="5"/>
  <c r="P13" i="5"/>
  <c r="N13" i="5"/>
  <c r="P8" i="5"/>
  <c r="N8" i="5"/>
  <c r="F15" i="3"/>
  <c r="D15" i="3"/>
  <c r="G16" i="5"/>
  <c r="G15" i="5"/>
  <c r="G9" i="5"/>
  <c r="G10" i="5" s="1"/>
  <c r="D9" i="5"/>
  <c r="J14" i="5"/>
  <c r="I14" i="5"/>
  <c r="I4" i="5"/>
  <c r="I5" i="5"/>
  <c r="I7" i="5"/>
  <c r="I8" i="5"/>
  <c r="G6" i="5"/>
  <c r="D6" i="5"/>
  <c r="D15" i="5"/>
  <c r="G37" i="4"/>
  <c r="J4" i="5"/>
  <c r="J5" i="5"/>
  <c r="J8" i="5"/>
  <c r="J7" i="5"/>
  <c r="G44" i="1"/>
  <c r="D44" i="1"/>
  <c r="E16" i="2"/>
  <c r="G44" i="4"/>
  <c r="G45" i="4" s="1"/>
  <c r="H31" i="4"/>
  <c r="J29" i="4"/>
  <c r="H29" i="4"/>
  <c r="E29" i="4"/>
  <c r="I28" i="4"/>
  <c r="H28" i="4"/>
  <c r="H27" i="4"/>
  <c r="I27" i="4"/>
  <c r="I29" i="4" s="1"/>
  <c r="H24" i="4"/>
  <c r="J22" i="4"/>
  <c r="I22" i="4"/>
  <c r="H22" i="4"/>
  <c r="E22" i="4"/>
  <c r="H20" i="4"/>
  <c r="J18" i="4"/>
  <c r="I18" i="4"/>
  <c r="H18" i="4"/>
  <c r="E18" i="4"/>
  <c r="H17" i="4"/>
  <c r="J17" i="4"/>
  <c r="H16" i="4"/>
  <c r="J16" i="4"/>
  <c r="J15" i="4"/>
  <c r="H15" i="4"/>
  <c r="I15" i="4"/>
  <c r="J14" i="4"/>
  <c r="I14" i="4"/>
  <c r="H14" i="4"/>
  <c r="E14" i="4"/>
  <c r="H12" i="4"/>
  <c r="J12" i="4"/>
  <c r="J11" i="4"/>
  <c r="I11" i="4"/>
  <c r="H11" i="4"/>
  <c r="E11" i="4"/>
  <c r="J10" i="4"/>
  <c r="I10" i="4"/>
  <c r="H10" i="4"/>
  <c r="E10" i="4"/>
  <c r="B6" i="4"/>
  <c r="G54" i="3"/>
  <c r="I52" i="3"/>
  <c r="G52" i="3"/>
  <c r="H52" i="3"/>
  <c r="G51" i="3"/>
  <c r="I51" i="3"/>
  <c r="I50" i="3"/>
  <c r="G50" i="3"/>
  <c r="H50" i="3"/>
  <c r="G49" i="3"/>
  <c r="H49" i="3"/>
  <c r="H48" i="3"/>
  <c r="G48" i="3"/>
  <c r="I47" i="3"/>
  <c r="G47" i="3"/>
  <c r="G44" i="3"/>
  <c r="G43" i="3"/>
  <c r="G42" i="3"/>
  <c r="I42" i="3"/>
  <c r="H41" i="3"/>
  <c r="G41" i="3"/>
  <c r="G40" i="3"/>
  <c r="I40" i="3"/>
  <c r="G39" i="3"/>
  <c r="G36" i="3"/>
  <c r="I35" i="3"/>
  <c r="H35" i="3"/>
  <c r="G35" i="3"/>
  <c r="I34" i="3"/>
  <c r="H34" i="3"/>
  <c r="G34" i="3"/>
  <c r="G33" i="3"/>
  <c r="I33" i="3"/>
  <c r="I32" i="3"/>
  <c r="H32" i="3"/>
  <c r="G32" i="3"/>
  <c r="I31" i="3"/>
  <c r="G31" i="3"/>
  <c r="H31" i="3"/>
  <c r="G27" i="3"/>
  <c r="G26" i="3"/>
  <c r="H25" i="3"/>
  <c r="G25" i="3"/>
  <c r="I25" i="3"/>
  <c r="H24" i="3"/>
  <c r="G24" i="3"/>
  <c r="I23" i="3"/>
  <c r="G23" i="3"/>
  <c r="H23" i="3"/>
  <c r="G22" i="3"/>
  <c r="I22" i="3"/>
  <c r="G19" i="3"/>
  <c r="G18" i="3"/>
  <c r="H18" i="3"/>
  <c r="G17" i="3"/>
  <c r="G14" i="3"/>
  <c r="I14" i="3"/>
  <c r="G13" i="3"/>
  <c r="I12" i="3"/>
  <c r="G12" i="3"/>
  <c r="G11" i="3"/>
  <c r="I11" i="3"/>
  <c r="D137" i="7" l="1"/>
  <c r="D139" i="7" s="1"/>
  <c r="D140" i="7"/>
  <c r="E69" i="7"/>
  <c r="D69" i="7"/>
  <c r="E88" i="7"/>
  <c r="E143" i="7" s="1"/>
  <c r="H26" i="3"/>
  <c r="H27" i="3" s="1"/>
  <c r="G53" i="3"/>
  <c r="I6" i="5"/>
  <c r="H9" i="5"/>
  <c r="J9" i="5"/>
  <c r="I9" i="5"/>
  <c r="D10" i="5"/>
  <c r="I10" i="5" s="1"/>
  <c r="J6" i="5"/>
  <c r="G11" i="5"/>
  <c r="G17" i="5" s="1"/>
  <c r="G22" i="5" s="1"/>
  <c r="E9" i="5"/>
  <c r="E16" i="4"/>
  <c r="I16" i="4"/>
  <c r="E27" i="4"/>
  <c r="E15" i="4"/>
  <c r="E12" i="4"/>
  <c r="E17" i="4"/>
  <c r="I12" i="4"/>
  <c r="I17" i="4"/>
  <c r="I53" i="3"/>
  <c r="I43" i="3"/>
  <c r="H17" i="3"/>
  <c r="I17" i="3"/>
  <c r="I41" i="3"/>
  <c r="H39" i="3"/>
  <c r="I13" i="3"/>
  <c r="H22" i="3"/>
  <c r="I39" i="3"/>
  <c r="H51" i="3"/>
  <c r="H42" i="3"/>
  <c r="I18" i="3"/>
  <c r="H33" i="3"/>
  <c r="I49" i="3"/>
  <c r="H40" i="3"/>
  <c r="H47" i="3"/>
  <c r="E89" i="7" l="1"/>
  <c r="E144" i="7"/>
  <c r="H11" i="5"/>
  <c r="J10" i="5"/>
  <c r="D11" i="5"/>
  <c r="D17" i="5" s="1"/>
  <c r="D22" i="5" s="1"/>
  <c r="H54" i="3"/>
  <c r="J20" i="4"/>
  <c r="I20" i="4"/>
  <c r="E20" i="4"/>
  <c r="D44" i="4"/>
  <c r="D45" i="4" s="1"/>
  <c r="I26" i="3"/>
  <c r="I36" i="3"/>
  <c r="I19" i="3"/>
  <c r="E91" i="7" l="1"/>
  <c r="B3" i="8" s="1"/>
  <c r="B4" i="8"/>
  <c r="E17" i="5"/>
  <c r="I17" i="5"/>
  <c r="J17" i="5"/>
  <c r="H17" i="5"/>
  <c r="I11" i="5"/>
  <c r="E11" i="5"/>
  <c r="J11" i="5"/>
  <c r="J24" i="4"/>
  <c r="I24" i="4"/>
  <c r="E24" i="4"/>
  <c r="E24" i="3"/>
  <c r="I27" i="3"/>
  <c r="E25" i="3"/>
  <c r="E11" i="3"/>
  <c r="E27" i="3"/>
  <c r="E14" i="3"/>
  <c r="E22" i="3"/>
  <c r="E23" i="3"/>
  <c r="E17" i="3"/>
  <c r="E12" i="3"/>
  <c r="E18" i="3"/>
  <c r="E13" i="3"/>
  <c r="I44" i="3"/>
  <c r="E44" i="3"/>
  <c r="E26" i="3"/>
  <c r="E103" i="7" l="1"/>
  <c r="E106" i="7" s="1"/>
  <c r="E121" i="7" s="1"/>
  <c r="E127" i="7" s="1"/>
  <c r="E135" i="7" s="1"/>
  <c r="I31" i="4"/>
  <c r="E31" i="4"/>
  <c r="J31" i="4"/>
  <c r="E34" i="3"/>
  <c r="I54" i="3"/>
  <c r="E33" i="3"/>
  <c r="E48" i="3"/>
  <c r="E54" i="3"/>
  <c r="E35" i="3"/>
  <c r="E32" i="3"/>
  <c r="E40" i="3"/>
  <c r="E50" i="3"/>
  <c r="E52" i="3"/>
  <c r="E53" i="3"/>
  <c r="E31" i="3"/>
  <c r="E41" i="3"/>
  <c r="E42" i="3"/>
  <c r="E51" i="3"/>
  <c r="E39" i="3"/>
  <c r="E43" i="3"/>
  <c r="E47" i="3"/>
  <c r="E49" i="3"/>
  <c r="E36" i="3"/>
  <c r="E19" i="3"/>
  <c r="E137" i="7" l="1"/>
  <c r="E139" i="7" s="1"/>
  <c r="E140" i="7"/>
  <c r="G52" i="2"/>
  <c r="I50" i="2"/>
  <c r="H50" i="2"/>
  <c r="G50" i="2"/>
  <c r="G49" i="2"/>
  <c r="I49" i="2"/>
  <c r="I48" i="2"/>
  <c r="H48" i="2"/>
  <c r="G48" i="2"/>
  <c r="H47" i="2"/>
  <c r="G47" i="2"/>
  <c r="I47" i="2"/>
  <c r="G46" i="2"/>
  <c r="H46" i="2"/>
  <c r="I45" i="2"/>
  <c r="H45" i="2"/>
  <c r="G45" i="2"/>
  <c r="G42" i="2"/>
  <c r="G41" i="2"/>
  <c r="H40" i="2"/>
  <c r="G40" i="2"/>
  <c r="I40" i="2"/>
  <c r="G39" i="2"/>
  <c r="I39" i="2"/>
  <c r="I38" i="2"/>
  <c r="H38" i="2"/>
  <c r="G38" i="2"/>
  <c r="G37" i="2"/>
  <c r="G34" i="2"/>
  <c r="G33" i="2"/>
  <c r="I33" i="2"/>
  <c r="G32" i="2"/>
  <c r="I32" i="2"/>
  <c r="I31" i="2"/>
  <c r="H31" i="2"/>
  <c r="G31" i="2"/>
  <c r="G30" i="2"/>
  <c r="I29" i="2"/>
  <c r="H29" i="2"/>
  <c r="G29" i="2"/>
  <c r="G25" i="2"/>
  <c r="G24" i="2"/>
  <c r="E24" i="2"/>
  <c r="I23" i="2"/>
  <c r="H23" i="2"/>
  <c r="G23" i="2"/>
  <c r="G22" i="2"/>
  <c r="H22" i="2"/>
  <c r="I21" i="2"/>
  <c r="H21" i="2"/>
  <c r="G21" i="2"/>
  <c r="G20" i="2"/>
  <c r="I20" i="2"/>
  <c r="G17" i="2"/>
  <c r="I16" i="2"/>
  <c r="H16" i="2"/>
  <c r="G16" i="2"/>
  <c r="G15" i="2"/>
  <c r="I15" i="2"/>
  <c r="I14" i="2"/>
  <c r="H14" i="2"/>
  <c r="G14" i="2"/>
  <c r="E14" i="2"/>
  <c r="G13" i="2"/>
  <c r="I13" i="2"/>
  <c r="I12" i="2"/>
  <c r="H12" i="2"/>
  <c r="G12" i="2"/>
  <c r="G11" i="2"/>
  <c r="I11" i="2"/>
  <c r="G45" i="1"/>
  <c r="H31" i="1"/>
  <c r="J29" i="1"/>
  <c r="H29" i="1"/>
  <c r="E29" i="1"/>
  <c r="I28" i="1"/>
  <c r="H28" i="1"/>
  <c r="H27" i="1"/>
  <c r="I27" i="1"/>
  <c r="I29" i="1" s="1"/>
  <c r="H24" i="1"/>
  <c r="J22" i="1"/>
  <c r="I22" i="1"/>
  <c r="H22" i="1"/>
  <c r="E22" i="1"/>
  <c r="H20" i="1"/>
  <c r="J18" i="1"/>
  <c r="I18" i="1"/>
  <c r="H18" i="1"/>
  <c r="E18" i="1"/>
  <c r="J17" i="1"/>
  <c r="I17" i="1"/>
  <c r="H17" i="1"/>
  <c r="E17" i="1"/>
  <c r="H16" i="1"/>
  <c r="J15" i="1"/>
  <c r="I15" i="1"/>
  <c r="H15" i="1"/>
  <c r="E15" i="1"/>
  <c r="H14" i="1"/>
  <c r="J14" i="1"/>
  <c r="H12" i="1"/>
  <c r="H11" i="1"/>
  <c r="J11" i="1"/>
  <c r="J10" i="1"/>
  <c r="I10" i="1"/>
  <c r="H10" i="1"/>
  <c r="E10" i="1"/>
  <c r="B6" i="1"/>
  <c r="G51" i="2" l="1"/>
  <c r="I41" i="2"/>
  <c r="I34" i="2"/>
  <c r="E12" i="2"/>
  <c r="E21" i="2"/>
  <c r="I25" i="2"/>
  <c r="E23" i="2"/>
  <c r="E25" i="2"/>
  <c r="E15" i="2"/>
  <c r="I17" i="2"/>
  <c r="I24" i="2"/>
  <c r="H32" i="2"/>
  <c r="E13" i="2"/>
  <c r="H15" i="2"/>
  <c r="H39" i="2"/>
  <c r="E22" i="2"/>
  <c r="H30" i="2"/>
  <c r="H34" i="2" s="1"/>
  <c r="E11" i="2"/>
  <c r="H13" i="2"/>
  <c r="I30" i="2"/>
  <c r="H37" i="2"/>
  <c r="H41" i="2" s="1"/>
  <c r="E20" i="2"/>
  <c r="H20" i="2"/>
  <c r="H24" i="2" s="1"/>
  <c r="I37" i="2"/>
  <c r="H49" i="2"/>
  <c r="H51" i="2" s="1"/>
  <c r="H11" i="2"/>
  <c r="H33" i="2"/>
  <c r="I12" i="1"/>
  <c r="J12" i="1"/>
  <c r="E12" i="1"/>
  <c r="E11" i="1"/>
  <c r="E14" i="1"/>
  <c r="I16" i="1"/>
  <c r="I11" i="1"/>
  <c r="J16" i="1"/>
  <c r="I14" i="1"/>
  <c r="E16" i="1"/>
  <c r="E27" i="1"/>
  <c r="I42" i="2" l="1"/>
  <c r="I51" i="2"/>
  <c r="E17" i="2"/>
  <c r="H17" i="2"/>
  <c r="H25" i="2" s="1"/>
  <c r="H42" i="2"/>
  <c r="H52" i="2" s="1"/>
  <c r="D45" i="1"/>
  <c r="I20" i="1"/>
  <c r="J20" i="1"/>
  <c r="E20" i="1"/>
  <c r="I52" i="2" l="1"/>
  <c r="E48" i="2"/>
  <c r="E29" i="2"/>
  <c r="E52" i="2"/>
  <c r="E47" i="2"/>
  <c r="E40" i="2"/>
  <c r="D53" i="2"/>
  <c r="E37" i="2"/>
  <c r="E34" i="2"/>
  <c r="E30" i="2"/>
  <c r="E45" i="2"/>
  <c r="E39" i="2"/>
  <c r="E33" i="2"/>
  <c r="E31" i="2"/>
  <c r="E50" i="2"/>
  <c r="E32" i="2"/>
  <c r="E49" i="2"/>
  <c r="E38" i="2"/>
  <c r="E46" i="2"/>
  <c r="E41" i="2"/>
  <c r="E51" i="2"/>
  <c r="E42" i="2"/>
  <c r="J24" i="1"/>
  <c r="I24" i="1"/>
  <c r="E24" i="1"/>
  <c r="J31" i="1" l="1"/>
  <c r="I31" i="1"/>
  <c r="E31" i="1"/>
</calcChain>
</file>

<file path=xl/sharedStrings.xml><?xml version="1.0" encoding="utf-8"?>
<sst xmlns="http://schemas.openxmlformats.org/spreadsheetml/2006/main" count="497" uniqueCount="171">
  <si>
    <t>ALUICA S.A.S</t>
  </si>
  <si>
    <t>Nit: 830,021,151-5</t>
  </si>
  <si>
    <t xml:space="preserve">Estado de resultados integral  </t>
  </si>
  <si>
    <t>Expresado en pesos colombianos</t>
  </si>
  <si>
    <t/>
  </si>
  <si>
    <t>NOTAS</t>
  </si>
  <si>
    <t>DIC/2021</t>
  </si>
  <si>
    <t>Part</t>
  </si>
  <si>
    <t>DIC/2020</t>
  </si>
  <si>
    <t>VARIACION ABSOLUTA</t>
  </si>
  <si>
    <t>VARIACION RELATIVA</t>
  </si>
  <si>
    <t xml:space="preserve">INGRESO DE ACTIVIDADES ORDINARIAS </t>
  </si>
  <si>
    <t xml:space="preserve">Costo de ventas </t>
  </si>
  <si>
    <t xml:space="preserve">GANANCIA BRUTA </t>
  </si>
  <si>
    <t xml:space="preserve">  </t>
  </si>
  <si>
    <t xml:space="preserve">Otros Ingresos </t>
  </si>
  <si>
    <t xml:space="preserve">Costos de distribución </t>
  </si>
  <si>
    <t xml:space="preserve">Gastos de administración </t>
  </si>
  <si>
    <t xml:space="preserve">Costos financieros </t>
  </si>
  <si>
    <t xml:space="preserve">Otros Gastos </t>
  </si>
  <si>
    <t xml:space="preserve">GANANCIA (PERDIDA), ANTES DE IMPUESTO </t>
  </si>
  <si>
    <t xml:space="preserve">Gasto por impuesto a las ganancias </t>
  </si>
  <si>
    <t xml:space="preserve">GANANCIA (PERDIDA) PROCEDENTE DE OPERACIONES CONTINUADAS </t>
  </si>
  <si>
    <t>PARTIDAS DE OTRO RESULTADO INTEGRAL</t>
  </si>
  <si>
    <t>Por ingresos</t>
  </si>
  <si>
    <t>Por gastos</t>
  </si>
  <si>
    <t>TOTAL OTRO RESULTADO INTEGRAL</t>
  </si>
  <si>
    <t>TOTAL DE GANANCIA  O PERDIDA INTEGRAL</t>
  </si>
  <si>
    <t>(Las Notas hacen parte Integral de los Estados Financieros).</t>
  </si>
  <si>
    <t>Representante legal</t>
  </si>
  <si>
    <t>Contador Publico T.P No. 86001-T</t>
  </si>
  <si>
    <t>Revisor Fiscal T.P No. 55751-T</t>
  </si>
  <si>
    <t>Miembro de M.R Consulting S.A.S</t>
  </si>
  <si>
    <t>Ver informe adjunto</t>
  </si>
  <si>
    <t>BASE RESERVA LEGAL 10%</t>
  </si>
  <si>
    <t>RESERVA LEGAL 10%</t>
  </si>
  <si>
    <t xml:space="preserve">APLICA </t>
  </si>
  <si>
    <t>N/A</t>
  </si>
  <si>
    <t>S/A</t>
  </si>
  <si>
    <t xml:space="preserve">Estado de la situación financiera </t>
  </si>
  <si>
    <t>A 31 de Diciembre 2021 - 2020</t>
  </si>
  <si>
    <t xml:space="preserve">ACTIVO </t>
  </si>
  <si>
    <t xml:space="preserve">ACTIVO CORRIENTE </t>
  </si>
  <si>
    <t xml:space="preserve">Efectivo y equivalente al efectivo </t>
  </si>
  <si>
    <t xml:space="preserve">Otros activos no financieros </t>
  </si>
  <si>
    <t>Otros Activos Financieros</t>
  </si>
  <si>
    <t xml:space="preserve">Cuentas comerciales por cobrar y otros por cobrar </t>
  </si>
  <si>
    <t xml:space="preserve">Inventarios </t>
  </si>
  <si>
    <t xml:space="preserve">Activos por impuestos </t>
  </si>
  <si>
    <t xml:space="preserve">TOTAL ACTIVO CORRIENTE </t>
  </si>
  <si>
    <t xml:space="preserve">ACTIVOS NO CORRIENTES </t>
  </si>
  <si>
    <t xml:space="preserve">Propiedad, planta y equipo </t>
  </si>
  <si>
    <t xml:space="preserve">Propiedad de inversión </t>
  </si>
  <si>
    <t>Activos Intangibles</t>
  </si>
  <si>
    <t xml:space="preserve"> </t>
  </si>
  <si>
    <t xml:space="preserve">TOTAL ACTIVOS NO CORRIENTES </t>
  </si>
  <si>
    <t xml:space="preserve">TOTAL ACTIVOS </t>
  </si>
  <si>
    <t xml:space="preserve">PASIVOS </t>
  </si>
  <si>
    <t xml:space="preserve">PASIVOS CORRIENTES </t>
  </si>
  <si>
    <t xml:space="preserve">Otros pasivos no financieros </t>
  </si>
  <si>
    <t xml:space="preserve">Otros pasivos financieros </t>
  </si>
  <si>
    <t xml:space="preserve">Cuentas por pagar comerciales y otras c. por pagar </t>
  </si>
  <si>
    <t xml:space="preserve">Beneficios a los empleados </t>
  </si>
  <si>
    <t xml:space="preserve">Pasivos por impuestos </t>
  </si>
  <si>
    <t xml:space="preserve">TOTAL PASIVOS CORRIENTE </t>
  </si>
  <si>
    <t xml:space="preserve">PASIVOS NO CORRIENTES </t>
  </si>
  <si>
    <t xml:space="preserve">Provisiones </t>
  </si>
  <si>
    <t xml:space="preserve">Ingresos diferidos y acumulaciones (o devengos) </t>
  </si>
  <si>
    <t xml:space="preserve">TOTAL PASIVO NO CORRIENTE </t>
  </si>
  <si>
    <t xml:space="preserve">TOTAL PASIVOS </t>
  </si>
  <si>
    <t xml:space="preserve">PATRIMONIO </t>
  </si>
  <si>
    <t xml:space="preserve">Capital emitido </t>
  </si>
  <si>
    <t>Superavit  de Capital</t>
  </si>
  <si>
    <t>Ganancias acumuladas</t>
  </si>
  <si>
    <t>Ganancias retenidas Adopciòn NIIF</t>
  </si>
  <si>
    <t xml:space="preserve">Otras reservas </t>
  </si>
  <si>
    <t>Utilidad/Perdida del periodo</t>
  </si>
  <si>
    <t xml:space="preserve">TOTAL PATRIMONIO </t>
  </si>
  <si>
    <t xml:space="preserve">TOTAL DE PATRIMONIO Y PASIVOS </t>
  </si>
  <si>
    <t>Contador Publico T.P No. XXXX-T</t>
  </si>
  <si>
    <t>Revisor Fiscal T.P No. XXXX-T</t>
  </si>
  <si>
    <t>Contador Publico T.P No. XXXXX-T</t>
  </si>
  <si>
    <t>Revisor Fiscal T.P No. XXXXX-T</t>
  </si>
  <si>
    <t>A 31 de Diciembre 2022 - 2021</t>
  </si>
  <si>
    <t>DIC/2022</t>
  </si>
  <si>
    <t xml:space="preserve">Cuentas por pagar comerciales y otras cxp </t>
  </si>
  <si>
    <t>UTILIDAD OPERACIONAL</t>
  </si>
  <si>
    <t>EBITDA</t>
  </si>
  <si>
    <t>NOPAT</t>
  </si>
  <si>
    <t>Impuestos Operacionales</t>
  </si>
  <si>
    <t>Tax Shield Financiero</t>
  </si>
  <si>
    <t>Impuesto No Operacional</t>
  </si>
  <si>
    <t>OP</t>
  </si>
  <si>
    <t>NOP</t>
  </si>
  <si>
    <t>CxC Comerciales</t>
  </si>
  <si>
    <t>Deudores Varios</t>
  </si>
  <si>
    <t>FIN</t>
  </si>
  <si>
    <t>ESTADO DE RESULTADOS</t>
  </si>
  <si>
    <t>BALANCE GENERAL</t>
  </si>
  <si>
    <t>ACTIVOS CTES. OPERATIVOS</t>
  </si>
  <si>
    <t>PASIVOS CTES. OPERATIVOS</t>
  </si>
  <si>
    <t>CAPITAL TRABAJO NETO OPER.</t>
  </si>
  <si>
    <t>ACTIVOS FIJOS Y LP OPER.</t>
  </si>
  <si>
    <t>PASIVOS OPER. LP</t>
  </si>
  <si>
    <t>ACTIVOS NETOS OPERATIVOS</t>
  </si>
  <si>
    <t>ACTIVOS NO OPER. NETOS</t>
  </si>
  <si>
    <t>PASIVOS NO OPER.</t>
  </si>
  <si>
    <t>ACTIVOS NO OPER.</t>
  </si>
  <si>
    <t>ACTIVOS NETOS LP OPER.</t>
  </si>
  <si>
    <t>ACTIVOS TOTALES DE LA EMPRESA</t>
  </si>
  <si>
    <t>PASIVOS FINANCIEROS CTES.</t>
  </si>
  <si>
    <t>PASIVOS FINANCIEROS LP</t>
  </si>
  <si>
    <t>PASIVOS FINANCIEROS TOTALES</t>
  </si>
  <si>
    <t>PATRIMONIO</t>
  </si>
  <si>
    <t>PATRIMONIO + PASIVOS</t>
  </si>
  <si>
    <t>CAPITAL INVERTIDO OPERATIVO</t>
  </si>
  <si>
    <t>FLUJO DE CAJA LIBRE OPERATIVO</t>
  </si>
  <si>
    <t>FLUJO DE CAJA NO OPERATIVO BRUTO DISPONIBLE PARA INVERSIONES NO OPERATIVAS</t>
  </si>
  <si>
    <t>CAPITAL INVERTIDO NETO NO OPER.</t>
  </si>
  <si>
    <t>FLUJO CAJA DE LA DEUDA</t>
  </si>
  <si>
    <t>FLUJO DE CAJA DE LOS ACCIONISTAS</t>
  </si>
  <si>
    <t>AUMENTO (DISMINUCIÓN) CAJA</t>
  </si>
  <si>
    <t>CAJA FINAL</t>
  </si>
  <si>
    <t>ESTADO DE RESULTADOS (COP)</t>
  </si>
  <si>
    <t>BALANCE GENERAL (COP)</t>
  </si>
  <si>
    <t>FLUJO DE CAJA (COP)</t>
  </si>
  <si>
    <t>AJUSTE UTILIDAD ANTES DE IMPUESTOS</t>
  </si>
  <si>
    <t>UTILIDAD OPERATIVA</t>
  </si>
  <si>
    <t>DD&amp;A</t>
  </si>
  <si>
    <t>ACTIVOS CORRIENTES OPERATIVOS</t>
  </si>
  <si>
    <t>PASIVOS CORRIENTES OPERATIVOS</t>
  </si>
  <si>
    <t>KTNO</t>
  </si>
  <si>
    <t>EGO</t>
  </si>
  <si>
    <t>Impuesto no Operacional</t>
  </si>
  <si>
    <t>Otros Ingresos (Resultado Integral)</t>
  </si>
  <si>
    <t>Tax Shield</t>
  </si>
  <si>
    <t>FLUJO DE CAJA DISPONIBLE PARA ACCIONISTAS</t>
  </si>
  <si>
    <t>Caja Inicial</t>
  </si>
  <si>
    <t>Check Activos</t>
  </si>
  <si>
    <t>Check Pasivos</t>
  </si>
  <si>
    <t>Check Equity</t>
  </si>
  <si>
    <t>Check Utilidad Neta</t>
  </si>
  <si>
    <t>Check Impuestos</t>
  </si>
  <si>
    <t>Check Caja BS</t>
  </si>
  <si>
    <t>Margen EBITDA</t>
  </si>
  <si>
    <t>EVA Operativo</t>
  </si>
  <si>
    <t>WACC</t>
  </si>
  <si>
    <t>INOPdi ?</t>
  </si>
  <si>
    <t>EVA NO Operativo</t>
  </si>
  <si>
    <t>EVA TOTAL</t>
  </si>
  <si>
    <t>Margen EVA</t>
  </si>
  <si>
    <t>Variable de ajuste del modelo de planeación financiera???? (Plug)</t>
  </si>
  <si>
    <t>EBITDAC</t>
  </si>
  <si>
    <t>Rentabilidad sobre el PATRIMONIO</t>
  </si>
  <si>
    <t>Utilización de los activos fijos</t>
  </si>
  <si>
    <t>Tasa de crecimiento sostenible de la EMPRESA</t>
  </si>
  <si>
    <t>EVA operativo, no operativo y total</t>
  </si>
  <si>
    <t>EVA momentum (discriminado en ganancia en productividad y crecimiento rentable)</t>
  </si>
  <si>
    <t>ROIC</t>
  </si>
  <si>
    <t>UODI / INOPdi</t>
  </si>
  <si>
    <t>Ventas de equilibrio (podríamos sacarle una gráfica como en clase)</t>
  </si>
  <si>
    <t>Capital empleado fijo y Variable</t>
  </si>
  <si>
    <t>Utilidad mínima requerida</t>
  </si>
  <si>
    <t>Puntos de equilibrio operativo y económico</t>
  </si>
  <si>
    <t>Margenes de seguridad operativo y económico</t>
  </si>
  <si>
    <t>PE-EBITDA=CF-D&amp;A/indice de contribución</t>
  </si>
  <si>
    <t>Poner explícita la estructura de Capital</t>
  </si>
  <si>
    <t>Ke y Kd</t>
  </si>
  <si>
    <t>Múltiplos de salida (EV/EBITDA....)</t>
  </si>
  <si>
    <t>RSP</t>
  </si>
  <si>
    <t>UODI/INOPdi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</si>
</sst>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-* #,##0_-;\-* #,##0_-;_-* &quot;-&quot;_-;_-@_-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&quot;$&quot;* #,##0_-;\-&quot;$&quot;* #,##0_-;_-&quot;$&quot;* &quot;-&quot;_-;_-@_-"/>
    <numFmt numFmtId="165" formatCode="_-&quot;$&quot;* #,##0.00_-;\-&quot;$&quot;* #,##0.00_-;_-&quot;$&quot;* &quot;-&quot;??_-;_-@_-"/>
    <numFmt numFmtId="166" formatCode="_-* #,##0_-;\-* #,##0_-;_-* &quot;-&quot;??_-;_-@_-"/>
    <numFmt numFmtId="167" formatCode="_-&quot;$&quot;* #,##0.00_-;\-&quot;$&quot;* #,##0.00_-;_-&quot;$&quot;* &quot;-&quot;_-;_-@_-"/>
    <numFmt numFmtId="170" formatCode="_-&quot;$&quot;\ * #,##0_-;\-&quot;$&quot;\ * #,##0_-;_-&quot;$&quot;\ * &quot;-&quot;??_-;_-@_-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6"/>
      <color indexed="18"/>
      <name val="Arial"/>
      <family val="2"/>
    </font>
    <font>
      <sz val="16"/>
      <color indexed="18"/>
      <name val="Arial"/>
      <family val="2"/>
    </font>
    <font>
      <sz val="10"/>
      <color indexed="18"/>
      <name val="Arial"/>
      <family val="2"/>
    </font>
    <font>
      <b/>
      <sz val="10"/>
      <color indexed="18"/>
      <name val="Arial"/>
      <family val="2"/>
    </font>
    <font>
      <b/>
      <sz val="8"/>
      <color indexed="8"/>
      <name val="Arial"/>
      <family val="2"/>
    </font>
    <font>
      <b/>
      <sz val="10"/>
      <color indexed="8"/>
      <name val="Arial"/>
      <family val="2"/>
    </font>
    <font>
      <b/>
      <sz val="7"/>
      <color indexed="8"/>
      <name val="Arial"/>
      <family val="2"/>
    </font>
    <font>
      <b/>
      <sz val="9"/>
      <color theme="1"/>
      <name val="Arial"/>
      <family val="2"/>
    </font>
    <font>
      <b/>
      <sz val="9"/>
      <color indexed="8"/>
      <name val="Arial"/>
      <family val="2"/>
    </font>
    <font>
      <sz val="10"/>
      <color indexed="8"/>
      <name val="Arial"/>
      <family val="2"/>
    </font>
    <font>
      <sz val="9"/>
      <color theme="1"/>
      <name val="Arial"/>
      <family val="2"/>
    </font>
    <font>
      <sz val="9"/>
      <color indexed="8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Times New Roman"/>
      <family val="1"/>
    </font>
    <font>
      <b/>
      <sz val="11"/>
      <color rgb="FF00000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rgb="FF000000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b/>
      <sz val="14"/>
      <color indexed="18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sz val="10"/>
      <color theme="0" tint="-0.14999847407452621"/>
      <name val="Arial"/>
      <family val="2"/>
    </font>
    <font>
      <b/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theme="4" tint="0.39997558519241921"/>
      <name val="Arial"/>
      <family val="2"/>
    </font>
    <font>
      <sz val="6"/>
      <color theme="1"/>
      <name val="Arial"/>
      <family val="2"/>
    </font>
    <font>
      <b/>
      <sz val="6"/>
      <color theme="1"/>
      <name val="Arial"/>
      <family val="2"/>
    </font>
    <font>
      <b/>
      <sz val="13"/>
      <color rgb="FF000000"/>
      <name val="Arial"/>
      <family val="2"/>
    </font>
    <font>
      <b/>
      <sz val="13"/>
      <color theme="1"/>
      <name val="Arial"/>
      <family val="2"/>
    </font>
    <font>
      <sz val="13"/>
      <color theme="1"/>
      <name val="Arial"/>
      <family val="2"/>
    </font>
    <font>
      <sz val="12"/>
      <color rgb="FF000000"/>
      <name val="Arial"/>
      <family val="2"/>
    </font>
    <font>
      <b/>
      <sz val="8"/>
      <color theme="0" tint="-4.9989318521683403E-2"/>
      <name val="Arial"/>
      <family val="2"/>
    </font>
    <font>
      <b/>
      <sz val="10"/>
      <color theme="0" tint="-4.9989318521683403E-2"/>
      <name val="Arial"/>
      <family val="2"/>
    </font>
    <font>
      <b/>
      <sz val="12"/>
      <color rgb="FF000000"/>
      <name val="Arial"/>
      <family val="2"/>
    </font>
    <font>
      <b/>
      <sz val="7"/>
      <color theme="0" tint="-4.9989318521683403E-2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Arial"/>
      <family val="2"/>
    </font>
    <font>
      <b/>
      <sz val="11"/>
      <color theme="0" tint="-4.9989318521683403E-2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0"/>
      <color rgb="FFFF000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rgb="FFC0C0C0"/>
      </patternFill>
    </fill>
    <fill>
      <patternFill patternType="solid">
        <fgColor theme="8" tint="-0.249977111117893"/>
        <bgColor rgb="FFC0C0C0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6" fillId="0" borderId="0">
      <alignment horizontal="left" vertical="top"/>
    </xf>
    <xf numFmtId="0" fontId="18" fillId="0" borderId="0">
      <alignment horizontal="center" vertical="top"/>
    </xf>
    <xf numFmtId="0" fontId="27" fillId="0" borderId="0"/>
    <xf numFmtId="44" fontId="1" fillId="0" borderId="0" applyFont="0" applyFill="0" applyBorder="0" applyAlignment="0" applyProtection="0"/>
  </cellStyleXfs>
  <cellXfs count="3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41" fontId="2" fillId="0" borderId="0" xfId="2" applyFont="1"/>
    <xf numFmtId="0" fontId="6" fillId="2" borderId="0" xfId="0" applyFont="1" applyFill="1" applyAlignment="1">
      <alignment horizontal="center" vertical="top" wrapText="1"/>
    </xf>
    <xf numFmtId="0" fontId="7" fillId="2" borderId="0" xfId="0" applyFont="1" applyFill="1" applyAlignment="1">
      <alignment horizontal="center" vertical="top" wrapText="1"/>
    </xf>
    <xf numFmtId="0" fontId="8" fillId="3" borderId="0" xfId="0" applyFont="1" applyFill="1" applyAlignment="1">
      <alignment vertical="center" wrapText="1"/>
    </xf>
    <xf numFmtId="0" fontId="8" fillId="3" borderId="0" xfId="0" applyFont="1" applyFill="1" applyAlignment="1">
      <alignment horizontal="center" vertical="center" wrapText="1"/>
    </xf>
    <xf numFmtId="49" fontId="9" fillId="3" borderId="0" xfId="1" applyNumberFormat="1" applyFont="1" applyFill="1" applyBorder="1" applyAlignment="1" applyProtection="1">
      <alignment horizontal="center" vertical="center" wrapText="1"/>
    </xf>
    <xf numFmtId="41" fontId="8" fillId="3" borderId="0" xfId="0" applyNumberFormat="1" applyFont="1" applyFill="1" applyAlignment="1">
      <alignment horizontal="right" vertical="center" wrapText="1"/>
    </xf>
    <xf numFmtId="9" fontId="8" fillId="3" borderId="0" xfId="4" applyFont="1" applyFill="1" applyBorder="1" applyAlignment="1" applyProtection="1">
      <alignment horizontal="center" vertical="center" wrapText="1"/>
    </xf>
    <xf numFmtId="41" fontId="10" fillId="3" borderId="0" xfId="2" applyFont="1" applyFill="1" applyBorder="1" applyAlignment="1" applyProtection="1">
      <alignment horizontal="center" vertical="center" wrapText="1"/>
    </xf>
    <xf numFmtId="9" fontId="10" fillId="3" borderId="0" xfId="4" applyFont="1" applyFill="1" applyBorder="1" applyAlignment="1" applyProtection="1">
      <alignment horizontal="center" vertical="center" wrapText="1"/>
    </xf>
    <xf numFmtId="0" fontId="9" fillId="2" borderId="0" xfId="0" applyFont="1" applyFill="1" applyAlignment="1">
      <alignment horizontal="left" vertical="center" wrapText="1"/>
    </xf>
    <xf numFmtId="0" fontId="9" fillId="2" borderId="0" xfId="0" applyFont="1" applyFill="1" applyAlignment="1">
      <alignment horizontal="center" vertical="center" wrapText="1"/>
    </xf>
    <xf numFmtId="166" fontId="11" fillId="0" borderId="0" xfId="1" applyNumberFormat="1" applyFont="1" applyAlignment="1">
      <alignment vertical="center"/>
    </xf>
    <xf numFmtId="10" fontId="12" fillId="2" borderId="0" xfId="4" applyNumberFormat="1" applyFont="1" applyFill="1" applyBorder="1" applyAlignment="1" applyProtection="1">
      <alignment horizontal="right" vertical="center" wrapText="1"/>
    </xf>
    <xf numFmtId="41" fontId="11" fillId="0" borderId="0" xfId="2" applyFont="1" applyAlignment="1">
      <alignment vertical="center"/>
    </xf>
    <xf numFmtId="9" fontId="11" fillId="0" borderId="0" xfId="4" applyFont="1" applyAlignment="1">
      <alignment horizontal="center" vertical="center"/>
    </xf>
    <xf numFmtId="166" fontId="2" fillId="0" borderId="0" xfId="0" applyNumberFormat="1" applyFont="1"/>
    <xf numFmtId="0" fontId="13" fillId="2" borderId="0" xfId="0" applyFont="1" applyFill="1" applyAlignment="1">
      <alignment vertical="top" wrapText="1"/>
    </xf>
    <xf numFmtId="0" fontId="9" fillId="2" borderId="0" xfId="0" applyFont="1" applyFill="1" applyAlignment="1">
      <alignment horizontal="center" vertical="top" wrapText="1"/>
    </xf>
    <xf numFmtId="166" fontId="14" fillId="0" borderId="0" xfId="1" applyNumberFormat="1" applyFont="1" applyAlignment="1">
      <alignment vertical="center"/>
    </xf>
    <xf numFmtId="10" fontId="15" fillId="2" borderId="0" xfId="4" applyNumberFormat="1" applyFont="1" applyFill="1" applyBorder="1" applyAlignment="1" applyProtection="1">
      <alignment horizontal="right" vertical="center" wrapText="1"/>
    </xf>
    <xf numFmtId="41" fontId="14" fillId="0" borderId="0" xfId="2" applyFont="1" applyAlignment="1">
      <alignment vertical="center"/>
    </xf>
    <xf numFmtId="9" fontId="14" fillId="0" borderId="0" xfId="4" applyFont="1" applyAlignment="1">
      <alignment horizontal="center" vertical="center"/>
    </xf>
    <xf numFmtId="0" fontId="9" fillId="2" borderId="0" xfId="0" applyFont="1" applyFill="1" applyAlignment="1">
      <alignment vertical="top" wrapText="1"/>
    </xf>
    <xf numFmtId="166" fontId="14" fillId="0" borderId="0" xfId="1" applyNumberFormat="1" applyFont="1"/>
    <xf numFmtId="167" fontId="14" fillId="0" borderId="0" xfId="3" applyNumberFormat="1" applyFont="1"/>
    <xf numFmtId="41" fontId="14" fillId="0" borderId="0" xfId="2" applyFont="1"/>
    <xf numFmtId="10" fontId="15" fillId="2" borderId="0" xfId="4" applyNumberFormat="1" applyFont="1" applyFill="1" applyBorder="1" applyAlignment="1" applyProtection="1">
      <alignment horizontal="right" vertical="top" wrapText="1"/>
    </xf>
    <xf numFmtId="0" fontId="9" fillId="2" borderId="0" xfId="0" applyFont="1" applyFill="1" applyAlignment="1">
      <alignment vertical="center" wrapText="1"/>
    </xf>
    <xf numFmtId="167" fontId="11" fillId="0" borderId="0" xfId="3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3" fillId="2" borderId="0" xfId="0" applyFont="1" applyFill="1" applyAlignment="1">
      <alignment vertical="center" wrapText="1"/>
    </xf>
    <xf numFmtId="166" fontId="14" fillId="0" borderId="0" xfId="1" applyNumberFormat="1" applyFont="1" applyFill="1" applyAlignment="1">
      <alignment vertical="center"/>
    </xf>
    <xf numFmtId="167" fontId="14" fillId="0" borderId="0" xfId="3" applyNumberFormat="1" applyFont="1" applyAlignment="1">
      <alignment vertical="center"/>
    </xf>
    <xf numFmtId="41" fontId="14" fillId="0" borderId="0" xfId="2" applyFont="1" applyFill="1" applyAlignment="1">
      <alignment vertical="center"/>
    </xf>
    <xf numFmtId="41" fontId="11" fillId="0" borderId="0" xfId="2" applyFont="1"/>
    <xf numFmtId="167" fontId="11" fillId="0" borderId="0" xfId="3" applyNumberFormat="1" applyFont="1"/>
    <xf numFmtId="9" fontId="11" fillId="0" borderId="0" xfId="2" applyNumberFormat="1" applyFont="1" applyAlignment="1">
      <alignment horizontal="center"/>
    </xf>
    <xf numFmtId="167" fontId="14" fillId="0" borderId="0" xfId="2" applyNumberFormat="1" applyFont="1"/>
    <xf numFmtId="167" fontId="11" fillId="0" borderId="0" xfId="2" applyNumberFormat="1" applyFont="1" applyAlignment="1">
      <alignment vertical="center"/>
    </xf>
    <xf numFmtId="0" fontId="17" fillId="0" borderId="0" xfId="5" quotePrefix="1" applyFont="1" applyAlignment="1">
      <alignment horizontal="left" vertical="top" wrapText="1"/>
    </xf>
    <xf numFmtId="41" fontId="17" fillId="0" borderId="0" xfId="5" quotePrefix="1" applyNumberFormat="1" applyFont="1" applyAlignment="1">
      <alignment horizontal="left" vertical="top" wrapText="1"/>
    </xf>
    <xf numFmtId="0" fontId="19" fillId="0" borderId="0" xfId="6" quotePrefix="1" applyFont="1" applyAlignment="1">
      <alignment horizontal="left" vertical="top" wrapText="1"/>
    </xf>
    <xf numFmtId="0" fontId="20" fillId="0" borderId="0" xfId="0" applyFont="1" applyAlignment="1">
      <alignment horizontal="center" wrapText="1"/>
    </xf>
    <xf numFmtId="0" fontId="21" fillId="0" borderId="0" xfId="0" applyFont="1"/>
    <xf numFmtId="0" fontId="22" fillId="0" borderId="0" xfId="5" quotePrefix="1" applyFont="1" applyAlignment="1">
      <alignment horizontal="left" vertical="top" wrapText="1"/>
    </xf>
    <xf numFmtId="0" fontId="3" fillId="0" borderId="0" xfId="0" applyFont="1" applyAlignment="1">
      <alignment horizontal="center" wrapText="1"/>
    </xf>
    <xf numFmtId="0" fontId="17" fillId="0" borderId="0" xfId="0" applyFont="1" applyAlignment="1">
      <alignment wrapText="1"/>
    </xf>
    <xf numFmtId="0" fontId="17" fillId="0" borderId="0" xfId="0" applyFont="1"/>
    <xf numFmtId="0" fontId="23" fillId="0" borderId="0" xfId="0" applyFont="1" applyAlignment="1">
      <alignment horizontal="center"/>
    </xf>
    <xf numFmtId="0" fontId="24" fillId="0" borderId="0" xfId="0" applyFont="1"/>
    <xf numFmtId="0" fontId="2" fillId="4" borderId="1" xfId="0" applyFont="1" applyFill="1" applyBorder="1"/>
    <xf numFmtId="0" fontId="3" fillId="4" borderId="1" xfId="0" applyFont="1" applyFill="1" applyBorder="1" applyAlignment="1">
      <alignment horizontal="center"/>
    </xf>
    <xf numFmtId="41" fontId="24" fillId="4" borderId="1" xfId="2" applyFont="1" applyFill="1" applyBorder="1"/>
    <xf numFmtId="0" fontId="24" fillId="4" borderId="1" xfId="0" applyFont="1" applyFill="1" applyBorder="1"/>
    <xf numFmtId="0" fontId="25" fillId="2" borderId="0" xfId="0" applyFont="1" applyFill="1" applyAlignment="1">
      <alignment vertical="top" wrapText="1"/>
    </xf>
    <xf numFmtId="0" fontId="26" fillId="5" borderId="0" xfId="0" applyFont="1" applyFill="1" applyAlignment="1">
      <alignment horizontal="center" vertical="center"/>
    </xf>
    <xf numFmtId="166" fontId="9" fillId="3" borderId="0" xfId="1" applyNumberFormat="1" applyFont="1" applyFill="1" applyBorder="1" applyAlignment="1" applyProtection="1">
      <alignment horizontal="center" vertical="center" wrapText="1"/>
    </xf>
    <xf numFmtId="41" fontId="26" fillId="5" borderId="0" xfId="0" applyNumberFormat="1" applyFont="1" applyFill="1" applyAlignment="1">
      <alignment horizontal="center" vertical="center" wrapText="1"/>
    </xf>
    <xf numFmtId="9" fontId="26" fillId="5" borderId="0" xfId="4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left" vertical="top" wrapText="1"/>
    </xf>
    <xf numFmtId="166" fontId="2" fillId="0" borderId="0" xfId="1" applyNumberFormat="1" applyFont="1" applyAlignment="1">
      <alignment horizontal="right"/>
    </xf>
    <xf numFmtId="10" fontId="2" fillId="0" borderId="0" xfId="4" applyNumberFormat="1" applyFont="1" applyAlignment="1">
      <alignment horizontal="right"/>
    </xf>
    <xf numFmtId="41" fontId="2" fillId="0" borderId="0" xfId="0" applyNumberFormat="1" applyFont="1" applyAlignment="1">
      <alignment horizontal="right"/>
    </xf>
    <xf numFmtId="9" fontId="2" fillId="0" borderId="0" xfId="4" applyFont="1"/>
    <xf numFmtId="41" fontId="2" fillId="0" borderId="0" xfId="0" applyNumberFormat="1" applyFont="1"/>
    <xf numFmtId="9" fontId="2" fillId="0" borderId="0" xfId="4" applyFont="1" applyAlignment="1"/>
    <xf numFmtId="0" fontId="13" fillId="2" borderId="0" xfId="0" applyFont="1" applyFill="1" applyAlignment="1">
      <alignment horizontal="left" vertical="top" wrapText="1"/>
    </xf>
    <xf numFmtId="166" fontId="15" fillId="2" borderId="0" xfId="1" applyNumberFormat="1" applyFont="1" applyFill="1" applyBorder="1" applyAlignment="1" applyProtection="1">
      <alignment horizontal="right" vertical="top" wrapText="1"/>
    </xf>
    <xf numFmtId="10" fontId="15" fillId="2" borderId="0" xfId="4" applyNumberFormat="1" applyFont="1" applyFill="1" applyBorder="1" applyAlignment="1" applyProtection="1">
      <alignment vertical="top" wrapText="1"/>
    </xf>
    <xf numFmtId="41" fontId="15" fillId="2" borderId="0" xfId="2" applyFont="1" applyFill="1" applyBorder="1" applyAlignment="1" applyProtection="1">
      <alignment horizontal="right" vertical="top" wrapText="1"/>
    </xf>
    <xf numFmtId="10" fontId="14" fillId="0" borderId="0" xfId="4" applyNumberFormat="1" applyFont="1" applyAlignment="1">
      <alignment wrapText="1"/>
    </xf>
    <xf numFmtId="41" fontId="14" fillId="0" borderId="0" xfId="0" applyNumberFormat="1" applyFont="1" applyAlignment="1">
      <alignment wrapText="1"/>
    </xf>
    <xf numFmtId="9" fontId="11" fillId="0" borderId="0" xfId="4" applyFont="1" applyAlignment="1">
      <alignment wrapText="1"/>
    </xf>
    <xf numFmtId="0" fontId="14" fillId="0" borderId="0" xfId="7" applyFont="1" applyAlignment="1">
      <alignment horizontal="left" vertical="top" wrapText="1"/>
    </xf>
    <xf numFmtId="166" fontId="14" fillId="2" borderId="0" xfId="1" applyNumberFormat="1" applyFont="1" applyFill="1" applyBorder="1" applyAlignment="1" applyProtection="1">
      <alignment horizontal="right" vertical="top" wrapText="1"/>
    </xf>
    <xf numFmtId="166" fontId="12" fillId="2" borderId="0" xfId="1" applyNumberFormat="1" applyFont="1" applyFill="1" applyBorder="1" applyAlignment="1" applyProtection="1">
      <alignment horizontal="right" vertical="top" wrapText="1"/>
    </xf>
    <xf numFmtId="10" fontId="12" fillId="2" borderId="0" xfId="4" applyNumberFormat="1" applyFont="1" applyFill="1" applyBorder="1" applyAlignment="1" applyProtection="1">
      <alignment vertical="top" wrapText="1"/>
    </xf>
    <xf numFmtId="41" fontId="12" fillId="2" borderId="0" xfId="2" applyFont="1" applyFill="1" applyBorder="1" applyAlignment="1" applyProtection="1">
      <alignment horizontal="right" vertical="top" wrapText="1"/>
    </xf>
    <xf numFmtId="10" fontId="11" fillId="0" borderId="0" xfId="4" applyNumberFormat="1" applyFont="1" applyAlignment="1">
      <alignment wrapText="1"/>
    </xf>
    <xf numFmtId="41" fontId="11" fillId="0" borderId="0" xfId="0" applyNumberFormat="1" applyFont="1" applyAlignment="1">
      <alignment wrapText="1"/>
    </xf>
    <xf numFmtId="166" fontId="14" fillId="0" borderId="0" xfId="1" applyNumberFormat="1" applyFont="1" applyAlignment="1">
      <alignment wrapText="1"/>
    </xf>
    <xf numFmtId="41" fontId="14" fillId="0" borderId="0" xfId="2" applyFont="1" applyAlignment="1">
      <alignment wrapText="1"/>
    </xf>
    <xf numFmtId="9" fontId="14" fillId="0" borderId="0" xfId="4" applyFont="1" applyAlignment="1">
      <alignment wrapText="1"/>
    </xf>
    <xf numFmtId="166" fontId="14" fillId="0" borderId="0" xfId="1" applyNumberFormat="1" applyFont="1" applyFill="1" applyBorder="1" applyAlignment="1" applyProtection="1">
      <alignment horizontal="right" vertical="top" wrapText="1"/>
    </xf>
    <xf numFmtId="166" fontId="12" fillId="2" borderId="2" xfId="1" applyNumberFormat="1" applyFont="1" applyFill="1" applyBorder="1" applyAlignment="1" applyProtection="1">
      <alignment horizontal="right" vertical="top" wrapText="1"/>
    </xf>
    <xf numFmtId="41" fontId="12" fillId="2" borderId="2" xfId="2" applyFont="1" applyFill="1" applyBorder="1" applyAlignment="1" applyProtection="1">
      <alignment horizontal="right" vertical="top" wrapText="1"/>
    </xf>
    <xf numFmtId="41" fontId="11" fillId="0" borderId="2" xfId="0" applyNumberFormat="1" applyFont="1" applyBorder="1" applyAlignment="1">
      <alignment wrapText="1"/>
    </xf>
    <xf numFmtId="43" fontId="2" fillId="0" borderId="0" xfId="0" applyNumberFormat="1" applyFont="1"/>
    <xf numFmtId="166" fontId="14" fillId="0" borderId="0" xfId="1" applyNumberFormat="1" applyFont="1" applyAlignment="1">
      <alignment horizontal="right" wrapText="1"/>
    </xf>
    <xf numFmtId="41" fontId="14" fillId="0" borderId="0" xfId="2" applyFont="1" applyAlignment="1">
      <alignment horizontal="right" wrapText="1"/>
    </xf>
    <xf numFmtId="0" fontId="13" fillId="2" borderId="0" xfId="0" applyFont="1" applyFill="1" applyAlignment="1">
      <alignment horizontal="left" vertical="center" wrapText="1"/>
    </xf>
    <xf numFmtId="166" fontId="15" fillId="2" borderId="0" xfId="1" applyNumberFormat="1" applyFont="1" applyFill="1" applyBorder="1" applyAlignment="1" applyProtection="1">
      <alignment horizontal="right" vertical="center" wrapText="1"/>
    </xf>
    <xf numFmtId="10" fontId="15" fillId="2" borderId="0" xfId="4" applyNumberFormat="1" applyFont="1" applyFill="1" applyBorder="1" applyAlignment="1" applyProtection="1">
      <alignment vertical="center" wrapText="1"/>
    </xf>
    <xf numFmtId="41" fontId="15" fillId="2" borderId="0" xfId="2" applyFont="1" applyFill="1" applyBorder="1" applyAlignment="1" applyProtection="1">
      <alignment horizontal="right" vertical="center" wrapText="1"/>
    </xf>
    <xf numFmtId="164" fontId="2" fillId="0" borderId="0" xfId="0" applyNumberFormat="1" applyFont="1"/>
    <xf numFmtId="166" fontId="15" fillId="0" borderId="0" xfId="1" applyNumberFormat="1" applyFont="1" applyFill="1" applyBorder="1" applyAlignment="1" applyProtection="1">
      <alignment horizontal="right" vertical="top" wrapText="1"/>
    </xf>
    <xf numFmtId="41" fontId="12" fillId="2" borderId="0" xfId="2" applyFont="1" applyFill="1" applyBorder="1" applyAlignment="1" applyProtection="1">
      <alignment vertical="top" wrapText="1"/>
    </xf>
    <xf numFmtId="0" fontId="23" fillId="0" borderId="0" xfId="0" applyFont="1" applyAlignment="1">
      <alignment horizontal="center" vertical="center"/>
    </xf>
    <xf numFmtId="166" fontId="28" fillId="0" borderId="0" xfId="1" applyNumberFormat="1" applyFont="1"/>
    <xf numFmtId="10" fontId="17" fillId="0" borderId="0" xfId="4" applyNumberFormat="1" applyFont="1"/>
    <xf numFmtId="41" fontId="17" fillId="0" borderId="0" xfId="0" applyNumberFormat="1" applyFont="1"/>
    <xf numFmtId="10" fontId="29" fillId="0" borderId="0" xfId="4" quotePrefix="1" applyNumberFormat="1" applyFont="1" applyBorder="1" applyAlignment="1">
      <alignment horizontal="center" vertical="top" wrapText="1"/>
    </xf>
    <xf numFmtId="41" fontId="29" fillId="0" borderId="0" xfId="6" quotePrefix="1" applyNumberFormat="1" applyFont="1" applyAlignment="1">
      <alignment horizontal="center" vertical="top" wrapText="1"/>
    </xf>
    <xf numFmtId="0" fontId="30" fillId="0" borderId="0" xfId="6" quotePrefix="1" applyFont="1" applyAlignment="1">
      <alignment horizontal="center" vertical="top" wrapText="1"/>
    </xf>
    <xf numFmtId="0" fontId="30" fillId="0" borderId="0" xfId="6" quotePrefix="1" applyFont="1" applyAlignment="1">
      <alignment horizontal="center" vertical="center" wrapText="1"/>
    </xf>
    <xf numFmtId="166" fontId="31" fillId="0" borderId="0" xfId="1" quotePrefix="1" applyNumberFormat="1" applyFont="1" applyBorder="1" applyAlignment="1">
      <alignment horizontal="center" vertical="top" wrapText="1"/>
    </xf>
    <xf numFmtId="10" fontId="32" fillId="0" borderId="0" xfId="4" quotePrefix="1" applyNumberFormat="1" applyFont="1" applyBorder="1" applyAlignment="1">
      <alignment horizontal="center" vertical="top" wrapText="1"/>
    </xf>
    <xf numFmtId="41" fontId="31" fillId="0" borderId="0" xfId="6" quotePrefix="1" applyNumberFormat="1" applyFont="1" applyAlignment="1">
      <alignment horizontal="center" vertical="top" wrapText="1"/>
    </xf>
    <xf numFmtId="0" fontId="16" fillId="0" borderId="0" xfId="5" quotePrefix="1" applyAlignment="1">
      <alignment horizontal="center" vertical="top" wrapText="1"/>
    </xf>
    <xf numFmtId="0" fontId="30" fillId="0" borderId="0" xfId="5" quotePrefix="1" applyFont="1" applyAlignment="1">
      <alignment horizontal="center" vertical="center" wrapText="1"/>
    </xf>
    <xf numFmtId="166" fontId="17" fillId="0" borderId="0" xfId="1" quotePrefix="1" applyNumberFormat="1" applyFont="1" applyAlignment="1">
      <alignment horizontal="center" vertical="top" wrapText="1"/>
    </xf>
    <xf numFmtId="10" fontId="16" fillId="0" borderId="0" xfId="4" quotePrefix="1" applyNumberFormat="1" applyFont="1" applyAlignment="1">
      <alignment horizontal="center" vertical="top" wrapText="1"/>
    </xf>
    <xf numFmtId="41" fontId="17" fillId="0" borderId="0" xfId="5" quotePrefix="1" applyNumberFormat="1" applyFont="1" applyAlignment="1">
      <alignment horizontal="center" vertical="top" wrapText="1"/>
    </xf>
    <xf numFmtId="0" fontId="33" fillId="0" borderId="0" xfId="0" applyFont="1" applyAlignment="1">
      <alignment horizontal="center" wrapText="1"/>
    </xf>
    <xf numFmtId="0" fontId="34" fillId="0" borderId="0" xfId="0" applyFont="1" applyAlignment="1">
      <alignment horizontal="center" vertical="center" wrapText="1"/>
    </xf>
    <xf numFmtId="166" fontId="33" fillId="0" borderId="0" xfId="1" applyNumberFormat="1" applyFont="1" applyAlignment="1">
      <alignment horizontal="center" wrapText="1"/>
    </xf>
    <xf numFmtId="10" fontId="33" fillId="0" borderId="0" xfId="4" applyNumberFormat="1" applyFont="1" applyAlignment="1">
      <alignment horizontal="center" wrapText="1"/>
    </xf>
    <xf numFmtId="41" fontId="33" fillId="0" borderId="0" xfId="0" applyNumberFormat="1" applyFont="1" applyAlignment="1">
      <alignment horizontal="center" wrapText="1"/>
    </xf>
    <xf numFmtId="0" fontId="35" fillId="0" borderId="0" xfId="6" quotePrefix="1" applyFont="1" applyAlignment="1">
      <alignment horizontal="left" vertical="top" wrapText="1"/>
    </xf>
    <xf numFmtId="0" fontId="36" fillId="0" borderId="0" xfId="0" applyFont="1" applyAlignment="1">
      <alignment horizontal="center" vertical="center" wrapText="1"/>
    </xf>
    <xf numFmtId="0" fontId="37" fillId="0" borderId="0" xfId="0" applyFont="1"/>
    <xf numFmtId="0" fontId="38" fillId="0" borderId="0" xfId="5" quotePrefix="1" applyFont="1" applyAlignment="1">
      <alignment horizontal="left" vertical="top" wrapText="1"/>
    </xf>
    <xf numFmtId="0" fontId="20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166" fontId="17" fillId="0" borderId="0" xfId="1" applyNumberFormat="1" applyFont="1" applyAlignment="1">
      <alignment wrapText="1"/>
    </xf>
    <xf numFmtId="0" fontId="17" fillId="0" borderId="0" xfId="0" applyFont="1" applyAlignment="1">
      <alignment horizontal="center" wrapText="1"/>
    </xf>
    <xf numFmtId="41" fontId="17" fillId="0" borderId="0" xfId="0" applyNumberFormat="1" applyFont="1" applyAlignment="1">
      <alignment horizontal="center" wrapText="1"/>
    </xf>
    <xf numFmtId="41" fontId="24" fillId="0" borderId="0" xfId="0" applyNumberFormat="1" applyFont="1"/>
    <xf numFmtId="9" fontId="24" fillId="0" borderId="0" xfId="4" applyFont="1" applyAlignment="1"/>
    <xf numFmtId="41" fontId="17" fillId="0" borderId="0" xfId="0" applyNumberFormat="1" applyFont="1" applyAlignment="1">
      <alignment wrapText="1"/>
    </xf>
    <xf numFmtId="166" fontId="30" fillId="0" borderId="0" xfId="1" quotePrefix="1" applyNumberFormat="1" applyFont="1" applyBorder="1" applyAlignment="1">
      <alignment vertical="top" wrapText="1"/>
    </xf>
    <xf numFmtId="0" fontId="30" fillId="0" borderId="0" xfId="6" quotePrefix="1" applyFont="1" applyAlignment="1">
      <alignment vertical="top" wrapText="1"/>
    </xf>
    <xf numFmtId="41" fontId="30" fillId="0" borderId="0" xfId="6" quotePrefix="1" applyNumberFormat="1" applyFont="1" applyAlignment="1">
      <alignment vertical="top" wrapText="1"/>
    </xf>
    <xf numFmtId="166" fontId="16" fillId="0" borderId="0" xfId="1" quotePrefix="1" applyNumberFormat="1" applyFont="1" applyAlignment="1">
      <alignment vertical="top" wrapText="1"/>
    </xf>
    <xf numFmtId="0" fontId="16" fillId="0" borderId="0" xfId="5" quotePrefix="1" applyAlignment="1">
      <alignment vertical="top" wrapText="1"/>
    </xf>
    <xf numFmtId="41" fontId="16" fillId="0" borderId="0" xfId="5" quotePrefix="1" applyNumberFormat="1" applyAlignment="1">
      <alignment vertical="top" wrapText="1"/>
    </xf>
    <xf numFmtId="166" fontId="33" fillId="0" borderId="0" xfId="1" applyNumberFormat="1" applyFont="1" applyAlignment="1">
      <alignment wrapText="1"/>
    </xf>
    <xf numFmtId="0" fontId="33" fillId="0" borderId="0" xfId="0" applyFont="1" applyAlignment="1">
      <alignment wrapText="1"/>
    </xf>
    <xf numFmtId="41" fontId="33" fillId="0" borderId="0" xfId="0" applyNumberFormat="1" applyFont="1" applyAlignment="1">
      <alignment wrapText="1"/>
    </xf>
    <xf numFmtId="0" fontId="3" fillId="0" borderId="0" xfId="0" applyFont="1" applyAlignment="1">
      <alignment horizontal="center" vertical="center"/>
    </xf>
    <xf numFmtId="166" fontId="2" fillId="0" borderId="0" xfId="1" applyNumberFormat="1" applyFont="1"/>
    <xf numFmtId="10" fontId="2" fillId="0" borderId="0" xfId="4" applyNumberFormat="1" applyFont="1"/>
    <xf numFmtId="0" fontId="39" fillId="6" borderId="0" xfId="0" applyFont="1" applyFill="1" applyAlignment="1">
      <alignment horizontal="center" vertical="center"/>
    </xf>
    <xf numFmtId="49" fontId="40" fillId="7" borderId="0" xfId="1" applyNumberFormat="1" applyFont="1" applyFill="1" applyBorder="1" applyAlignment="1" applyProtection="1">
      <alignment horizontal="center" vertical="center" wrapText="1"/>
    </xf>
    <xf numFmtId="9" fontId="39" fillId="7" borderId="0" xfId="4" applyFont="1" applyFill="1" applyBorder="1" applyAlignment="1" applyProtection="1">
      <alignment horizontal="center" vertical="center" wrapText="1"/>
    </xf>
    <xf numFmtId="41" fontId="39" fillId="6" borderId="0" xfId="0" applyNumberFormat="1" applyFont="1" applyFill="1" applyAlignment="1">
      <alignment horizontal="center" vertical="center" wrapText="1"/>
    </xf>
    <xf numFmtId="9" fontId="39" fillId="6" borderId="0" xfId="4" applyFont="1" applyFill="1" applyBorder="1" applyAlignment="1">
      <alignment horizontal="center" vertical="center" wrapText="1"/>
    </xf>
    <xf numFmtId="0" fontId="41" fillId="0" borderId="0" xfId="6" quotePrefix="1" applyFont="1" applyAlignment="1">
      <alignment horizontal="left" vertical="top" wrapText="1"/>
    </xf>
    <xf numFmtId="0" fontId="39" fillId="7" borderId="0" xfId="0" applyFont="1" applyFill="1" applyAlignment="1">
      <alignment vertical="center" wrapText="1"/>
    </xf>
    <xf numFmtId="0" fontId="39" fillId="7" borderId="0" xfId="0" applyFont="1" applyFill="1" applyAlignment="1">
      <alignment horizontal="center" vertical="center" wrapText="1"/>
    </xf>
    <xf numFmtId="41" fontId="39" fillId="7" borderId="0" xfId="0" applyNumberFormat="1" applyFont="1" applyFill="1" applyAlignment="1">
      <alignment horizontal="right" vertical="center" wrapText="1"/>
    </xf>
    <xf numFmtId="41" fontId="42" fillId="7" borderId="0" xfId="2" applyFont="1" applyFill="1" applyBorder="1" applyAlignment="1" applyProtection="1">
      <alignment horizontal="center" vertical="center" wrapText="1"/>
    </xf>
    <xf numFmtId="9" fontId="42" fillId="7" borderId="0" xfId="4" applyFont="1" applyFill="1" applyBorder="1" applyAlignment="1" applyProtection="1">
      <alignment horizontal="center" vertical="center" wrapText="1"/>
    </xf>
    <xf numFmtId="166" fontId="11" fillId="0" borderId="0" xfId="1" applyNumberFormat="1" applyFont="1" applyAlignment="1">
      <alignment horizontal="left" vertical="center"/>
    </xf>
    <xf numFmtId="10" fontId="12" fillId="2" borderId="0" xfId="4" applyNumberFormat="1" applyFont="1" applyFill="1" applyBorder="1" applyAlignment="1" applyProtection="1">
      <alignment horizontal="left" vertical="center" wrapText="1"/>
    </xf>
    <xf numFmtId="41" fontId="11" fillId="0" borderId="0" xfId="2" applyFont="1" applyAlignment="1">
      <alignment horizontal="left" vertical="center"/>
    </xf>
    <xf numFmtId="9" fontId="11" fillId="0" borderId="0" xfId="4" applyFont="1" applyAlignment="1">
      <alignment horizontal="left" vertical="center"/>
    </xf>
    <xf numFmtId="166" fontId="14" fillId="0" borderId="0" xfId="1" applyNumberFormat="1" applyFont="1" applyAlignment="1">
      <alignment horizontal="left" vertical="center"/>
    </xf>
    <xf numFmtId="10" fontId="15" fillId="2" borderId="0" xfId="4" applyNumberFormat="1" applyFont="1" applyFill="1" applyBorder="1" applyAlignment="1" applyProtection="1">
      <alignment horizontal="left" vertical="center" wrapText="1"/>
    </xf>
    <xf numFmtId="41" fontId="14" fillId="0" borderId="0" xfId="2" applyFont="1" applyAlignment="1">
      <alignment horizontal="left" vertical="center"/>
    </xf>
    <xf numFmtId="9" fontId="14" fillId="0" borderId="0" xfId="4" applyFont="1" applyAlignment="1">
      <alignment horizontal="left" vertical="center"/>
    </xf>
    <xf numFmtId="166" fontId="14" fillId="0" borderId="0" xfId="1" applyNumberFormat="1" applyFont="1" applyAlignment="1">
      <alignment horizontal="left"/>
    </xf>
    <xf numFmtId="167" fontId="14" fillId="0" borderId="0" xfId="3" applyNumberFormat="1" applyFont="1" applyAlignment="1">
      <alignment horizontal="left"/>
    </xf>
    <xf numFmtId="41" fontId="14" fillId="0" borderId="0" xfId="2" applyFont="1" applyAlignment="1">
      <alignment horizontal="left"/>
    </xf>
    <xf numFmtId="10" fontId="15" fillId="2" borderId="0" xfId="4" applyNumberFormat="1" applyFont="1" applyFill="1" applyBorder="1" applyAlignment="1" applyProtection="1">
      <alignment horizontal="left" vertical="top" wrapText="1"/>
    </xf>
    <xf numFmtId="9" fontId="0" fillId="0" borderId="0" xfId="4" applyFont="1"/>
    <xf numFmtId="166" fontId="0" fillId="0" borderId="0" xfId="0" applyNumberFormat="1"/>
    <xf numFmtId="0" fontId="13" fillId="8" borderId="0" xfId="0" applyFont="1" applyFill="1" applyAlignment="1">
      <alignment horizontal="left" vertical="top" wrapText="1" indent="1"/>
    </xf>
    <xf numFmtId="0" fontId="9" fillId="8" borderId="0" xfId="0" applyFont="1" applyFill="1" applyAlignment="1">
      <alignment horizontal="center" vertical="center" wrapText="1"/>
    </xf>
    <xf numFmtId="166" fontId="15" fillId="8" borderId="0" xfId="1" applyNumberFormat="1" applyFont="1" applyFill="1" applyBorder="1" applyAlignment="1" applyProtection="1">
      <alignment horizontal="right" vertical="top" wrapText="1"/>
    </xf>
    <xf numFmtId="10" fontId="15" fillId="8" borderId="0" xfId="4" applyNumberFormat="1" applyFont="1" applyFill="1" applyBorder="1" applyAlignment="1" applyProtection="1">
      <alignment vertical="top" wrapText="1"/>
    </xf>
    <xf numFmtId="10" fontId="14" fillId="8" borderId="0" xfId="4" applyNumberFormat="1" applyFont="1" applyFill="1" applyAlignment="1">
      <alignment wrapText="1"/>
    </xf>
    <xf numFmtId="41" fontId="14" fillId="8" borderId="0" xfId="0" applyNumberFormat="1" applyFont="1" applyFill="1" applyAlignment="1">
      <alignment wrapText="1"/>
    </xf>
    <xf numFmtId="9" fontId="11" fillId="8" borderId="0" xfId="4" applyFont="1" applyFill="1" applyAlignment="1">
      <alignment wrapText="1"/>
    </xf>
    <xf numFmtId="41" fontId="15" fillId="8" borderId="0" xfId="2" applyFont="1" applyFill="1" applyBorder="1" applyAlignment="1" applyProtection="1">
      <alignment horizontal="right" vertical="top" wrapText="1"/>
    </xf>
    <xf numFmtId="0" fontId="43" fillId="9" borderId="0" xfId="0" applyFont="1" applyFill="1" applyAlignment="1">
      <alignment horizontal="centerContinuous"/>
    </xf>
    <xf numFmtId="0" fontId="3" fillId="9" borderId="0" xfId="0" applyFont="1" applyFill="1" applyAlignment="1">
      <alignment horizontal="centerContinuous"/>
    </xf>
    <xf numFmtId="0" fontId="13" fillId="2" borderId="0" xfId="0" applyFont="1" applyFill="1" applyAlignment="1">
      <alignment horizontal="left" vertical="top"/>
    </xf>
    <xf numFmtId="0" fontId="9" fillId="2" borderId="0" xfId="0" applyFont="1" applyFill="1" applyAlignment="1">
      <alignment horizontal="left" vertical="top"/>
    </xf>
    <xf numFmtId="0" fontId="43" fillId="0" borderId="0" xfId="0" applyFont="1"/>
    <xf numFmtId="166" fontId="43" fillId="0" borderId="0" xfId="0" applyNumberFormat="1" applyFont="1"/>
    <xf numFmtId="0" fontId="9" fillId="2" borderId="0" xfId="0" applyFont="1" applyFill="1" applyAlignment="1">
      <alignment vertical="center"/>
    </xf>
    <xf numFmtId="0" fontId="9" fillId="2" borderId="0" xfId="0" applyFont="1" applyFill="1" applyAlignment="1">
      <alignment horizontal="left" vertical="center"/>
    </xf>
    <xf numFmtId="0" fontId="9" fillId="10" borderId="0" xfId="0" applyFont="1" applyFill="1" applyAlignment="1">
      <alignment horizontal="left" vertical="top"/>
    </xf>
    <xf numFmtId="0" fontId="43" fillId="10" borderId="0" xfId="0" applyFont="1" applyFill="1"/>
    <xf numFmtId="166" fontId="43" fillId="10" borderId="0" xfId="0" applyNumberFormat="1" applyFont="1" applyFill="1"/>
    <xf numFmtId="0" fontId="9" fillId="11" borderId="0" xfId="0" applyFont="1" applyFill="1" applyAlignment="1">
      <alignment horizontal="left" vertical="top"/>
    </xf>
    <xf numFmtId="0" fontId="43" fillId="11" borderId="0" xfId="0" applyFont="1" applyFill="1"/>
    <xf numFmtId="166" fontId="43" fillId="11" borderId="0" xfId="0" applyNumberFormat="1" applyFont="1" applyFill="1"/>
    <xf numFmtId="0" fontId="2" fillId="4" borderId="0" xfId="0" applyFont="1" applyFill="1"/>
    <xf numFmtId="0" fontId="2" fillId="4" borderId="0" xfId="0" applyFont="1" applyFill="1" applyAlignment="1">
      <alignment vertical="center"/>
    </xf>
    <xf numFmtId="0" fontId="3" fillId="12" borderId="0" xfId="0" applyFont="1" applyFill="1"/>
    <xf numFmtId="166" fontId="3" fillId="12" borderId="0" xfId="0" applyNumberFormat="1" applyFont="1" applyFill="1"/>
    <xf numFmtId="0" fontId="9" fillId="0" borderId="0" xfId="0" applyFont="1" applyAlignment="1">
      <alignment horizontal="left" vertical="top"/>
    </xf>
    <xf numFmtId="44" fontId="2" fillId="0" borderId="0" xfId="0" applyNumberFormat="1" applyFont="1"/>
    <xf numFmtId="166" fontId="2" fillId="0" borderId="0" xfId="0" applyNumberFormat="1" applyFont="1" applyAlignment="1">
      <alignment vertical="center"/>
    </xf>
    <xf numFmtId="166" fontId="11" fillId="13" borderId="0" xfId="1" applyNumberFormat="1" applyFont="1" applyFill="1" applyAlignment="1">
      <alignment vertical="center"/>
    </xf>
    <xf numFmtId="166" fontId="14" fillId="13" borderId="0" xfId="1" applyNumberFormat="1" applyFont="1" applyFill="1"/>
    <xf numFmtId="166" fontId="2" fillId="13" borderId="0" xfId="0" applyNumberFormat="1" applyFont="1" applyFill="1"/>
    <xf numFmtId="166" fontId="14" fillId="13" borderId="0" xfId="1" applyNumberFormat="1" applyFont="1" applyFill="1" applyAlignment="1">
      <alignment vertical="center"/>
    </xf>
    <xf numFmtId="41" fontId="14" fillId="13" borderId="0" xfId="0" applyNumberFormat="1" applyFont="1" applyFill="1" applyAlignment="1">
      <alignment wrapText="1"/>
    </xf>
    <xf numFmtId="41" fontId="14" fillId="14" borderId="0" xfId="0" applyNumberFormat="1" applyFont="1" applyFill="1" applyAlignment="1">
      <alignment wrapText="1"/>
    </xf>
    <xf numFmtId="41" fontId="17" fillId="15" borderId="0" xfId="0" applyNumberFormat="1" applyFont="1" applyFill="1"/>
    <xf numFmtId="15" fontId="2" fillId="15" borderId="0" xfId="0" applyNumberFormat="1" applyFont="1" applyFill="1"/>
    <xf numFmtId="0" fontId="2" fillId="15" borderId="0" xfId="0" applyFont="1" applyFill="1"/>
    <xf numFmtId="165" fontId="17" fillId="15" borderId="0" xfId="0" applyNumberFormat="1" applyFont="1" applyFill="1"/>
    <xf numFmtId="43" fontId="27" fillId="0" borderId="0" xfId="1" applyFont="1"/>
    <xf numFmtId="0" fontId="13" fillId="16" borderId="0" xfId="0" applyFont="1" applyFill="1" applyAlignment="1">
      <alignment horizontal="left" vertical="top" wrapText="1"/>
    </xf>
    <xf numFmtId="0" fontId="13" fillId="16" borderId="0" xfId="0" applyFont="1" applyFill="1" applyAlignment="1">
      <alignment horizontal="left" vertical="center" wrapText="1"/>
    </xf>
    <xf numFmtId="0" fontId="14" fillId="16" borderId="0" xfId="7" applyFont="1" applyFill="1" applyAlignment="1">
      <alignment horizontal="left" vertical="top" wrapText="1"/>
    </xf>
    <xf numFmtId="0" fontId="13" fillId="17" borderId="0" xfId="0" applyFont="1" applyFill="1" applyAlignment="1">
      <alignment horizontal="left" vertical="top" wrapText="1"/>
    </xf>
    <xf numFmtId="0" fontId="9" fillId="17" borderId="0" xfId="0" applyFont="1" applyFill="1" applyAlignment="1">
      <alignment horizontal="center" vertical="center" wrapText="1"/>
    </xf>
    <xf numFmtId="166" fontId="15" fillId="17" borderId="0" xfId="1" applyNumberFormat="1" applyFont="1" applyFill="1" applyBorder="1" applyAlignment="1" applyProtection="1">
      <alignment horizontal="right" vertical="top" wrapText="1"/>
    </xf>
    <xf numFmtId="10" fontId="15" fillId="17" borderId="0" xfId="4" applyNumberFormat="1" applyFont="1" applyFill="1" applyBorder="1" applyAlignment="1" applyProtection="1">
      <alignment vertical="top" wrapText="1"/>
    </xf>
    <xf numFmtId="41" fontId="15" fillId="17" borderId="0" xfId="2" applyFont="1" applyFill="1" applyBorder="1" applyAlignment="1" applyProtection="1">
      <alignment horizontal="right" vertical="top" wrapText="1"/>
    </xf>
    <xf numFmtId="10" fontId="14" fillId="17" borderId="0" xfId="4" applyNumberFormat="1" applyFont="1" applyFill="1" applyAlignment="1">
      <alignment wrapText="1"/>
    </xf>
    <xf numFmtId="41" fontId="14" fillId="17" borderId="0" xfId="0" applyNumberFormat="1" applyFont="1" applyFill="1" applyAlignment="1">
      <alignment wrapText="1"/>
    </xf>
    <xf numFmtId="9" fontId="11" fillId="17" borderId="0" xfId="4" applyFont="1" applyFill="1" applyAlignment="1">
      <alignment wrapText="1"/>
    </xf>
    <xf numFmtId="0" fontId="2" fillId="17" borderId="0" xfId="0" applyFont="1" applyFill="1"/>
    <xf numFmtId="41" fontId="2" fillId="17" borderId="0" xfId="0" applyNumberFormat="1" applyFont="1" applyFill="1"/>
    <xf numFmtId="0" fontId="9" fillId="0" borderId="0" xfId="0" applyFont="1" applyAlignment="1">
      <alignment horizontal="left" vertical="center" wrapText="1"/>
    </xf>
    <xf numFmtId="0" fontId="13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0" fontId="9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3" fillId="0" borderId="0" xfId="0" applyFont="1" applyAlignment="1">
      <alignment horizontal="centerContinuous"/>
    </xf>
    <xf numFmtId="0" fontId="3" fillId="0" borderId="0" xfId="0" applyFont="1"/>
    <xf numFmtId="166" fontId="3" fillId="0" borderId="0" xfId="0" applyNumberFormat="1" applyFont="1"/>
    <xf numFmtId="166" fontId="2" fillId="0" borderId="0" xfId="1" applyNumberFormat="1" applyFont="1" applyFill="1"/>
    <xf numFmtId="0" fontId="45" fillId="7" borderId="0" xfId="0" applyFont="1" applyFill="1" applyAlignment="1">
      <alignment vertical="center" wrapText="1"/>
    </xf>
    <xf numFmtId="0" fontId="45" fillId="7" borderId="0" xfId="0" applyFont="1" applyFill="1" applyAlignment="1">
      <alignment horizontal="center" vertical="center" wrapText="1"/>
    </xf>
    <xf numFmtId="49" fontId="45" fillId="7" borderId="0" xfId="1" applyNumberFormat="1" applyFont="1" applyFill="1" applyBorder="1" applyAlignment="1" applyProtection="1">
      <alignment horizontal="center" vertical="center" wrapText="1"/>
    </xf>
    <xf numFmtId="49" fontId="45" fillId="0" borderId="0" xfId="1" applyNumberFormat="1" applyFont="1" applyFill="1" applyBorder="1" applyAlignment="1" applyProtection="1">
      <alignment horizontal="center" vertical="center" wrapText="1"/>
    </xf>
    <xf numFmtId="9" fontId="45" fillId="0" borderId="0" xfId="4" applyFont="1" applyFill="1" applyBorder="1" applyAlignment="1" applyProtection="1">
      <alignment horizontal="center" vertical="center" wrapText="1"/>
    </xf>
    <xf numFmtId="41" fontId="45" fillId="0" borderId="0" xfId="0" applyNumberFormat="1" applyFont="1" applyAlignment="1">
      <alignment horizontal="center" vertical="center" wrapText="1"/>
    </xf>
    <xf numFmtId="9" fontId="45" fillId="0" borderId="0" xfId="4" applyFont="1" applyFill="1" applyBorder="1" applyAlignment="1">
      <alignment horizontal="center" vertical="center" wrapText="1"/>
    </xf>
    <xf numFmtId="0" fontId="46" fillId="0" borderId="0" xfId="0" applyFont="1" applyAlignment="1">
      <alignment horizontal="left" vertical="center" wrapText="1"/>
    </xf>
    <xf numFmtId="166" fontId="47" fillId="0" borderId="0" xfId="1" applyNumberFormat="1" applyFont="1" applyFill="1" applyBorder="1" applyAlignment="1" applyProtection="1">
      <alignment horizontal="right" vertical="top" wrapText="1"/>
    </xf>
    <xf numFmtId="10" fontId="47" fillId="0" borderId="0" xfId="4" applyNumberFormat="1" applyFont="1" applyFill="1" applyBorder="1" applyAlignment="1" applyProtection="1">
      <alignment vertical="top" wrapText="1"/>
    </xf>
    <xf numFmtId="41" fontId="47" fillId="0" borderId="0" xfId="2" applyFont="1" applyFill="1" applyBorder="1" applyAlignment="1" applyProtection="1">
      <alignment horizontal="right" vertical="top" wrapText="1"/>
    </xf>
    <xf numFmtId="10" fontId="2" fillId="0" borderId="0" xfId="4" applyNumberFormat="1" applyFont="1" applyFill="1" applyAlignment="1">
      <alignment wrapText="1"/>
    </xf>
    <xf numFmtId="41" fontId="2" fillId="0" borderId="0" xfId="0" applyNumberFormat="1" applyFont="1" applyAlignment="1">
      <alignment wrapText="1"/>
    </xf>
    <xf numFmtId="9" fontId="3" fillId="0" borderId="0" xfId="4" applyFont="1" applyFill="1" applyAlignment="1">
      <alignment wrapText="1"/>
    </xf>
    <xf numFmtId="0" fontId="47" fillId="0" borderId="0" xfId="0" applyFont="1" applyAlignment="1">
      <alignment vertical="top" wrapText="1"/>
    </xf>
    <xf numFmtId="0" fontId="46" fillId="0" borderId="0" xfId="0" applyFont="1" applyAlignment="1">
      <alignment vertical="top" wrapText="1"/>
    </xf>
    <xf numFmtId="0" fontId="47" fillId="0" borderId="0" xfId="0" applyFont="1" applyAlignment="1">
      <alignment vertical="center" wrapText="1"/>
    </xf>
    <xf numFmtId="166" fontId="2" fillId="0" borderId="0" xfId="1" applyNumberFormat="1" applyFont="1" applyFill="1" applyAlignment="1">
      <alignment vertical="center"/>
    </xf>
    <xf numFmtId="0" fontId="46" fillId="0" borderId="0" xfId="0" applyFont="1" applyAlignment="1">
      <alignment horizontal="left" vertical="top"/>
    </xf>
    <xf numFmtId="0" fontId="47" fillId="0" borderId="0" xfId="0" applyFont="1" applyAlignment="1">
      <alignment horizontal="left" vertical="top"/>
    </xf>
    <xf numFmtId="0" fontId="46" fillId="0" borderId="0" xfId="0" applyFont="1" applyAlignment="1">
      <alignment horizontal="center" vertical="center" wrapText="1"/>
    </xf>
    <xf numFmtId="166" fontId="2" fillId="0" borderId="0" xfId="4" applyNumberFormat="1" applyFont="1" applyFill="1" applyAlignment="1">
      <alignment wrapText="1"/>
    </xf>
    <xf numFmtId="0" fontId="47" fillId="0" borderId="0" xfId="0" applyFont="1" applyAlignment="1">
      <alignment horizontal="left" vertical="top" wrapText="1"/>
    </xf>
    <xf numFmtId="0" fontId="46" fillId="0" borderId="0" xfId="0" applyFont="1" applyAlignment="1">
      <alignment horizontal="left" vertical="top" wrapText="1"/>
    </xf>
    <xf numFmtId="166" fontId="3" fillId="0" borderId="0" xfId="1" applyNumberFormat="1" applyFont="1" applyFill="1" applyAlignment="1">
      <alignment vertical="center"/>
    </xf>
    <xf numFmtId="0" fontId="46" fillId="0" borderId="0" xfId="0" applyFont="1" applyAlignment="1">
      <alignment horizontal="center" vertical="top" wrapText="1"/>
    </xf>
    <xf numFmtId="41" fontId="2" fillId="0" borderId="0" xfId="2" applyFont="1" applyFill="1"/>
    <xf numFmtId="166" fontId="2" fillId="0" borderId="0" xfId="1" applyNumberFormat="1" applyFont="1" applyFill="1" applyAlignment="1">
      <alignment horizontal="right"/>
    </xf>
    <xf numFmtId="0" fontId="46" fillId="11" borderId="0" xfId="0" applyFont="1" applyFill="1" applyAlignment="1">
      <alignment vertical="top" wrapText="1"/>
    </xf>
    <xf numFmtId="0" fontId="46" fillId="11" borderId="0" xfId="0" applyFont="1" applyFill="1" applyAlignment="1">
      <alignment horizontal="center" vertical="top" wrapText="1"/>
    </xf>
    <xf numFmtId="166" fontId="3" fillId="11" borderId="0" xfId="1" applyNumberFormat="1" applyFont="1" applyFill="1" applyAlignment="1">
      <alignment vertical="center"/>
    </xf>
    <xf numFmtId="41" fontId="3" fillId="11" borderId="0" xfId="2" applyFont="1" applyFill="1" applyAlignment="1">
      <alignment vertical="center"/>
    </xf>
    <xf numFmtId="0" fontId="46" fillId="11" borderId="0" xfId="0" applyFont="1" applyFill="1" applyAlignment="1">
      <alignment vertical="center" wrapText="1"/>
    </xf>
    <xf numFmtId="0" fontId="46" fillId="11" borderId="0" xfId="0" applyFont="1" applyFill="1" applyAlignment="1">
      <alignment horizontal="center" vertical="center" wrapText="1"/>
    </xf>
    <xf numFmtId="41" fontId="3" fillId="11" borderId="0" xfId="2" applyFont="1" applyFill="1"/>
    <xf numFmtId="0" fontId="3" fillId="18" borderId="0" xfId="0" applyFont="1" applyFill="1"/>
    <xf numFmtId="43" fontId="2" fillId="0" borderId="0" xfId="1" applyFont="1" applyFill="1"/>
    <xf numFmtId="0" fontId="2" fillId="19" borderId="0" xfId="0" applyFont="1" applyFill="1"/>
    <xf numFmtId="0" fontId="3" fillId="19" borderId="0" xfId="0" applyFont="1" applyFill="1"/>
    <xf numFmtId="166" fontId="3" fillId="19" borderId="0" xfId="0" applyNumberFormat="1" applyFont="1" applyFill="1"/>
    <xf numFmtId="0" fontId="47" fillId="0" borderId="0" xfId="0" applyFont="1" applyAlignment="1">
      <alignment horizontal="left" vertical="center" wrapText="1"/>
    </xf>
    <xf numFmtId="0" fontId="44" fillId="20" borderId="0" xfId="0" applyFont="1" applyFill="1"/>
    <xf numFmtId="166" fontId="44" fillId="20" borderId="0" xfId="0" applyNumberFormat="1" applyFont="1" applyFill="1"/>
    <xf numFmtId="0" fontId="44" fillId="21" borderId="0" xfId="0" applyFont="1" applyFill="1"/>
    <xf numFmtId="166" fontId="44" fillId="21" borderId="0" xfId="0" applyNumberFormat="1" applyFont="1" applyFill="1"/>
    <xf numFmtId="0" fontId="2" fillId="19" borderId="0" xfId="0" applyFont="1" applyFill="1" applyAlignment="1">
      <alignment vertical="center"/>
    </xf>
    <xf numFmtId="0" fontId="45" fillId="6" borderId="0" xfId="0" applyFont="1" applyFill="1" applyAlignment="1">
      <alignment horizontal="center" vertical="center"/>
    </xf>
    <xf numFmtId="0" fontId="2" fillId="0" borderId="0" xfId="7" applyFont="1" applyAlignment="1">
      <alignment horizontal="left" vertical="top" wrapText="1"/>
    </xf>
    <xf numFmtId="166" fontId="2" fillId="0" borderId="0" xfId="1" applyNumberFormat="1" applyFont="1" applyFill="1" applyBorder="1" applyAlignment="1" applyProtection="1">
      <alignment horizontal="right" vertical="top" wrapText="1"/>
    </xf>
    <xf numFmtId="0" fontId="46" fillId="11" borderId="0" xfId="0" applyFont="1" applyFill="1" applyAlignment="1">
      <alignment horizontal="left" vertical="top" wrapText="1"/>
    </xf>
    <xf numFmtId="41" fontId="46" fillId="11" borderId="0" xfId="2" applyFont="1" applyFill="1" applyBorder="1" applyAlignment="1" applyProtection="1">
      <alignment horizontal="right" vertical="top" wrapText="1"/>
    </xf>
    <xf numFmtId="41" fontId="2" fillId="0" borderId="0" xfId="2" applyFont="1" applyFill="1" applyAlignment="1">
      <alignment wrapText="1"/>
    </xf>
    <xf numFmtId="166" fontId="2" fillId="0" borderId="0" xfId="1" applyNumberFormat="1" applyFont="1" applyFill="1" applyAlignment="1">
      <alignment wrapText="1"/>
    </xf>
    <xf numFmtId="166" fontId="2" fillId="0" borderId="0" xfId="1" applyNumberFormat="1" applyFont="1" applyFill="1" applyBorder="1" applyAlignment="1">
      <alignment horizontal="right" wrapText="1"/>
    </xf>
    <xf numFmtId="41" fontId="2" fillId="0" borderId="0" xfId="2" applyFont="1" applyFill="1" applyBorder="1" applyAlignment="1">
      <alignment horizontal="right" wrapText="1"/>
    </xf>
    <xf numFmtId="41" fontId="47" fillId="0" borderId="0" xfId="2" applyFont="1" applyFill="1" applyBorder="1" applyAlignment="1" applyProtection="1">
      <alignment horizontal="right" vertical="center" wrapText="1"/>
    </xf>
    <xf numFmtId="166" fontId="47" fillId="0" borderId="0" xfId="1" applyNumberFormat="1" applyFont="1" applyFill="1" applyBorder="1" applyAlignment="1" applyProtection="1">
      <alignment horizontal="right" vertical="center" wrapText="1"/>
    </xf>
    <xf numFmtId="0" fontId="48" fillId="0" borderId="0" xfId="0" applyFont="1"/>
    <xf numFmtId="166" fontId="48" fillId="0" borderId="0" xfId="0" applyNumberFormat="1" applyFont="1"/>
    <xf numFmtId="0" fontId="35" fillId="0" borderId="0" xfId="6" quotePrefix="1" applyFont="1" applyAlignment="1">
      <alignment horizontal="left" vertical="top" wrapText="1"/>
    </xf>
    <xf numFmtId="0" fontId="38" fillId="0" borderId="0" xfId="5" quotePrefix="1" applyFont="1" applyAlignment="1">
      <alignment horizontal="left" vertical="top" wrapText="1"/>
    </xf>
    <xf numFmtId="0" fontId="4" fillId="2" borderId="0" xfId="0" applyFont="1" applyFill="1" applyAlignment="1">
      <alignment horizontal="center" vertical="top" wrapText="1"/>
    </xf>
    <xf numFmtId="0" fontId="5" fillId="2" borderId="0" xfId="0" applyFont="1" applyFill="1" applyAlignment="1">
      <alignment horizontal="center" vertical="top" wrapText="1"/>
    </xf>
    <xf numFmtId="0" fontId="17" fillId="0" borderId="0" xfId="5" quotePrefix="1" applyFont="1" applyAlignment="1">
      <alignment horizontal="left" vertical="top" wrapText="1"/>
    </xf>
    <xf numFmtId="0" fontId="19" fillId="0" borderId="0" xfId="6" quotePrefix="1" applyFont="1" applyAlignment="1">
      <alignment horizontal="left" vertical="top" wrapText="1"/>
    </xf>
    <xf numFmtId="0" fontId="22" fillId="0" borderId="0" xfId="5" quotePrefix="1" applyFont="1" applyAlignment="1">
      <alignment horizontal="left" vertical="top" wrapText="1"/>
    </xf>
    <xf numFmtId="0" fontId="41" fillId="0" borderId="0" xfId="6" quotePrefix="1" applyFont="1" applyAlignment="1">
      <alignment horizontal="left" vertical="top" wrapText="1"/>
    </xf>
    <xf numFmtId="0" fontId="17" fillId="0" borderId="0" xfId="0" applyFont="1" applyAlignment="1">
      <alignment horizontal="left" wrapText="1"/>
    </xf>
    <xf numFmtId="0" fontId="24" fillId="0" borderId="0" xfId="0" applyFont="1" applyAlignment="1">
      <alignment horizontal="left" wrapText="1"/>
    </xf>
    <xf numFmtId="10" fontId="0" fillId="0" borderId="0" xfId="4" applyNumberFormat="1" applyFont="1"/>
    <xf numFmtId="170" fontId="0" fillId="0" borderId="0" xfId="8" applyNumberFormat="1" applyFont="1"/>
    <xf numFmtId="10" fontId="0" fillId="0" borderId="0" xfId="0" applyNumberFormat="1"/>
    <xf numFmtId="170" fontId="0" fillId="0" borderId="0" xfId="0" applyNumberFormat="1"/>
    <xf numFmtId="0" fontId="0" fillId="4" borderId="0" xfId="0" applyFill="1"/>
  </cellXfs>
  <cellStyles count="9">
    <cellStyle name="Millares" xfId="1" builtinId="3"/>
    <cellStyle name="Millares [0]" xfId="2" builtinId="6"/>
    <cellStyle name="Moneda" xfId="8" builtinId="4"/>
    <cellStyle name="Moneda [0]" xfId="3" builtinId="7"/>
    <cellStyle name="Normal" xfId="0" builtinId="0"/>
    <cellStyle name="Normal 2" xfId="7" xr:uid="{0D0C99EC-3480-44DA-BEED-F41691538862}"/>
    <cellStyle name="Porcentaje" xfId="4" builtinId="5"/>
    <cellStyle name="S11" xfId="6" xr:uid="{A8E59001-96EE-4165-90FE-8A059644BE05}"/>
    <cellStyle name="S6" xfId="5" xr:uid="{8B886666-D914-49F8-8859-34C76E49A8D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theme" Target="theme/theme1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438150</xdr:colOff>
      <xdr:row>0</xdr:row>
      <xdr:rowOff>38100</xdr:rowOff>
    </xdr:from>
    <xdr:to>
      <xdr:col>8</xdr:col>
      <xdr:colOff>651328</xdr:colOff>
      <xdr:row>5</xdr:row>
      <xdr:rowOff>101147</xdr:rowOff>
    </xdr:to>
    <xdr:pic>
      <xdr:nvPicPr>
        <xdr:cNvPr id="2" name="Imagen 1" descr="LOGOS ALUICA PEQUEÑO">
          <a:extLst>
            <a:ext uri="{FF2B5EF4-FFF2-40B4-BE49-F238E27FC236}">
              <a16:creationId xmlns:a16="http://schemas.microsoft.com/office/drawing/2014/main" id="{7835292E-039B-4286-9588-F4B5E19A485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38100"/>
          <a:ext cx="1213303" cy="116794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142875</xdr:colOff>
      <xdr:row>0</xdr:row>
      <xdr:rowOff>390525</xdr:rowOff>
    </xdr:from>
    <xdr:to>
      <xdr:col>9</xdr:col>
      <xdr:colOff>204787</xdr:colOff>
      <xdr:row>5</xdr:row>
      <xdr:rowOff>159544</xdr:rowOff>
    </xdr:to>
    <xdr:pic>
      <xdr:nvPicPr>
        <xdr:cNvPr id="2" name="Imagen 1" descr="LOGOS ALUICA PEQUEÑO">
          <a:extLst>
            <a:ext uri="{FF2B5EF4-FFF2-40B4-BE49-F238E27FC236}">
              <a16:creationId xmlns:a16="http://schemas.microsoft.com/office/drawing/2014/main" id="{F91A3891-2D50-4668-B6AF-F55E180FB6D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390525"/>
          <a:ext cx="1381125" cy="12573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25810</xdr:colOff>
      <xdr:row>1</xdr:row>
      <xdr:rowOff>59812</xdr:rowOff>
    </xdr:from>
    <xdr:to>
      <xdr:col>12</xdr:col>
      <xdr:colOff>119260</xdr:colOff>
      <xdr:row>6</xdr:row>
      <xdr:rowOff>24537</xdr:rowOff>
    </xdr:to>
    <xdr:pic>
      <xdr:nvPicPr>
        <xdr:cNvPr id="2" name="Imagen 1" descr="LOGOS ALUICA PEQUEÑO">
          <a:extLst>
            <a:ext uri="{FF2B5EF4-FFF2-40B4-BE49-F238E27FC236}">
              <a16:creationId xmlns:a16="http://schemas.microsoft.com/office/drawing/2014/main" id="{A8EBF25F-0B23-4359-95B1-A9106E6294C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19681" y="231877"/>
          <a:ext cx="1269225" cy="11445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317500</xdr:colOff>
      <xdr:row>0</xdr:row>
      <xdr:rowOff>44450</xdr:rowOff>
    </xdr:from>
    <xdr:to>
      <xdr:col>8</xdr:col>
      <xdr:colOff>628649</xdr:colOff>
      <xdr:row>6</xdr:row>
      <xdr:rowOff>92075</xdr:rowOff>
    </xdr:to>
    <xdr:pic>
      <xdr:nvPicPr>
        <xdr:cNvPr id="3" name="Imagen 2" descr="Interfaz de usuario gráfica, Aplicación, Word&#10;&#10;Descripción generada automáticamente">
          <a:extLst>
            <a:ext uri="{FF2B5EF4-FFF2-40B4-BE49-F238E27FC236}">
              <a16:creationId xmlns:a16="http://schemas.microsoft.com/office/drawing/2014/main" id="{0B8A6967-330F-4E67-995E-F7D4EFC9660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73332" t="35448" r="13098" b="38594"/>
        <a:stretch/>
      </xdr:blipFill>
      <xdr:spPr bwMode="auto">
        <a:xfrm>
          <a:off x="7194550" y="44450"/>
          <a:ext cx="1311275" cy="140970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381000</xdr:colOff>
      <xdr:row>0</xdr:row>
      <xdr:rowOff>1446609</xdr:rowOff>
    </xdr:from>
    <xdr:to>
      <xdr:col>9</xdr:col>
      <xdr:colOff>635794</xdr:colOff>
      <xdr:row>6</xdr:row>
      <xdr:rowOff>130968</xdr:rowOff>
    </xdr:to>
    <xdr:pic>
      <xdr:nvPicPr>
        <xdr:cNvPr id="2" name="Imagen 1" descr="Interfaz de usuario gráfica, Aplicación, Word&#10;&#10;Descripción generada automáticamente">
          <a:extLst>
            <a:ext uri="{FF2B5EF4-FFF2-40B4-BE49-F238E27FC236}">
              <a16:creationId xmlns:a16="http://schemas.microsoft.com/office/drawing/2014/main" id="{9958F8C4-8338-4A4E-AC3B-1B9E692BF35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3332" t="35448" r="13098" b="38594"/>
        <a:stretch/>
      </xdr:blipFill>
      <xdr:spPr bwMode="auto">
        <a:xfrm>
          <a:off x="7172325" y="1446609"/>
          <a:ext cx="1312069" cy="1418034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barriga.AYA.001\Desktop\AGFA\ACEROS\IMPUESTOS\impuestos%202011\DPG-Formulario_IVA%206%20bim%202011%20-%20copia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99.63.63\publico%20maria%20eugenia\JOHANNA\RENTA%20SALUDCOOP%202007\Documents%20and%20Settings\nlozano\Local%20Settings\Temporary%20Internet%20Files\OLK19\ANEXOC%202003%20PARA%20SOCIEDADES.xls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microsoft.com/office/2019/04/relationships/externalLinkLongPath" Target="file:///\\10.99.63.63\publico%20maria%20eugenia\JOHANNA\RENTA%20SALUDCOOP%202007\Documents%20and%20Settings\cgilpaez\My%20Documents\Julian%20Gil\My%20Documents\Julian%20Gil\2004\Clientes\Ondeo%20Nalco\Renta%202003\Anexo%20C\ANEXOC%202003%20PARA%20SOCIEDADES.xls?6F2DB6D8" TargetMode="External"/><Relationship Id="rId1" Type="http://schemas.openxmlformats.org/officeDocument/2006/relationships/externalLinkPath" Target="file:///\\6F2DB6D8\ANEXOC%202003%20PARA%20SOCIEDADES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arioso\PUBLICO\2Archivos%20Gyna%20Mateus\Formatos%20y%20otros%202004\formularios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99.63.63\johanna%20smith\JOHANNA\RENTA%20SALUDCOOP%202007\Documents%20and%20Settings\cgilpaez\My%20Documents\Julian%20Gil\My%20Documents\Julian%20Gil\2004\Clientes\Ondeo%20Nalco\Renta%202003\Anexo%20C\ANEXOC%202003%20PARA%20SOCIEDADES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99.62.114\rentas%20empresas%20saludcoop%202007\Documents%20and%20Settings\eosanchezs\Mis%20documentos\Mis%20archivos%20recibidos\ICONTEC\ICONTEC%20DECLARACION%20RENTA%202006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contabilidad\Escritorio\2008\Contabilidad\CEA\IVA\IVA%206%20BIMESTRE\Formulario-300-IVA-con-anexos-2008%20CEA%206Bim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99.63.85\publico%20hdo\Documents%20and%20Settings\slgonzalezc\Mis%20documentos\CONCILIACION%20MEGABANCO%20EPSICLINICAS\Nueva%20carpeta\otra%20vez%20conciliacion%20de%20diciembre%20megabanco%20epsiclinicas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~1\GERENC~1\CONFIG~1\Temp\PLANTA-98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garodriguezma\Escritorio\COSTO\PROVICION%202012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X:\DIRECCION%20ADMINISTRATIVA\Claritza%20Barriga\INFORMACION%20ANUAL\ALUICA%202021\E.F%202021\EstadoSituacionFinanciera_NIIF%20%202021%20-%202020.xlsx" TargetMode="External"/><Relationship Id="rId1" Type="http://schemas.openxmlformats.org/officeDocument/2006/relationships/externalLinkPath" Target="file:///X:\DIRECCION%20ADMINISTRATIVA\Claritza%20Barriga\INFORMACION%20ANUAL\ALUICA%202021\E.F%202021\EstadoSituacionFinanciera_NIIF%20%202021%20-%20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99.63.46\publico%20informes\ARCHIVOS%20TRABAJO%20FEB%202009\OTROS\INFORME%20FINANCIERO%20BIOIMAGEN%20ENERO%202009.xls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X:\DIRECCION%20ADMINISTRATIVA\Claritza%20Barriga\INFORMACION%20ANUAL\INFORMES%20A&#209;O%202022\INFORMES%20A&#209;O%20%202022\E.F%202022\EstadoSituacionFinanciera_NIIF%20%202022%20-%202021.xlsx" TargetMode="External"/><Relationship Id="rId1" Type="http://schemas.openxmlformats.org/officeDocument/2006/relationships/externalLinkPath" Target="file:///X:\DIRECCION%20ADMINISTRATIVA\Claritza%20Barriga\INFORMACION%20ANUAL\INFORMES%20A&#209;O%202022\INFORMES%20A&#209;O%20%202022\E.F%202022\EstadoSituacionFinanciera_NIIF%20%202022%20-%2020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actualicese.com/conferencias/declaracion%202005%20personas%20naturales/Formulario%20110%20obligados%20a%20llevar%20contabilida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mpuestos2\publico\Documents%20and%20Settings\pedrazj\Desktop\PROGRAMA_DECLARACION_SOCIEDADES_200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edy_marin\c\jhon\WINDOWS\Archivos%20temporales%20de%20Internet\Content.IE5\GPA10DM3\PYG0601(1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laudia\POWER\BACKUP\UAN\clara\cbr\ARCECANO\EST%20FINANC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99.63.63\publico%20maria%20eugenia\JOHANNA\RENTA%20SALUDCOOP%202007\datos\FAUSTO\Otros%20Temas%20Tributarios\Provision_renta_2005_Pepsi_definitiva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99.62.114\rentas%20empresas%20saludcoop%202007\Documents%20and%20Settings\Iris_Andrade\Configuraci&#243;n%20local\Archivos%20temporales%20de%20Internet\Content.IE5\2LYB0DE3\PLANTA-98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99.62.114\rentas%20empresas%20saludcoop%202007\data\Excel%20bvc\Planta\PLANTA-9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ulario"/>
      <sheetName val="Anexos"/>
      <sheetName val="IND Y CIO"/>
      <sheetName val="Hoja1"/>
      <sheetName val="RESUMEN AÑO 2011"/>
      <sheetName val="RESUMEN AÑO 2011 corregida"/>
      <sheetName val="RESUMEN AÑO 2011 para ica"/>
    </sheetNames>
    <sheetDataSet>
      <sheetData sheetId="0">
        <row r="51">
          <cell r="U51">
            <v>0</v>
          </cell>
        </row>
        <row r="59">
          <cell r="U59">
            <v>0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clasificaciones Contables"/>
      <sheetName val="Reclasificaciones Fiscales"/>
      <sheetName val="TMP"/>
      <sheetName val="Configuracion"/>
      <sheetName val="Informes"/>
      <sheetName val="Aviso"/>
      <sheetName val="Datos de entrada"/>
      <sheetName val="Validación"/>
      <sheetName val="Sumaria de analisis"/>
      <sheetName val="Calculo cuotas"/>
      <sheetName val="Calculo limite - Opcion 1 y 2"/>
      <sheetName val="Conc. Patrimonial"/>
      <sheetName val="Conc. Renta"/>
      <sheetName val="Desc. Trib."/>
      <sheetName val="Renta Presuntiva"/>
      <sheetName val="Perdidas fiscales y exces"/>
      <sheetName val="Anticipo Año Sig."/>
      <sheetName val="Calculo global aportes paraf"/>
      <sheetName val="13-7"/>
      <sheetName val="Ajustes inflación patri liqui"/>
      <sheetName val="Borrador formulario oficial"/>
      <sheetName val="Altas 2004"/>
      <sheetName val="Corrección monetaria"/>
      <sheetName val="Reajustes fiscales"/>
      <sheetName val="Reducción saldos"/>
      <sheetName val="Provisión renta 2004"/>
      <sheetName val="PYG sin conceptos"/>
      <sheetName val="PYG con conceptos"/>
      <sheetName val="ICA"/>
      <sheetName val="PAAG-2004"/>
      <sheetName val="Altas 200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9">
          <cell r="Q19" t="str">
            <v>NO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70">
          <cell r="J70">
            <v>2637061703.1317291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clasificaciones contables"/>
      <sheetName val="Reclasificaciones Fiscales"/>
      <sheetName val="TMP"/>
      <sheetName val="Configuracion"/>
      <sheetName val="Informes"/>
      <sheetName val="Aviso"/>
      <sheetName val="Datos de entrada"/>
      <sheetName val="Validación"/>
      <sheetName val="Sumaria de analisis"/>
      <sheetName val="Calculo cuotas"/>
      <sheetName val="Calculo limite - Opcion 1 y 2"/>
      <sheetName val="Conc. Patrimonial"/>
      <sheetName val="Conc. Renta"/>
      <sheetName val="Desc. Trib."/>
      <sheetName val="Renta Presuntiva"/>
      <sheetName val="Perdidas fiscales y exces"/>
      <sheetName val="Anticipo Año Sig."/>
      <sheetName val="Calculo global aportes paraf"/>
      <sheetName val="13-7"/>
      <sheetName val="Ajustes inflación patri liqui"/>
      <sheetName val="Borrador formulario ofici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NTA"/>
      <sheetName val="IVA"/>
      <sheetName val="RETENCION"/>
      <sheetName val="LIQUIDACION"/>
    </sheetNames>
    <sheetDataSet>
      <sheetData sheetId="0"/>
      <sheetData sheetId="1"/>
      <sheetData sheetId="2"/>
      <sheetData sheetId="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clasificaciones contables"/>
      <sheetName val="Reclasificaciones Fiscales"/>
      <sheetName val="TMP"/>
      <sheetName val="Configuracion"/>
      <sheetName val="Informes"/>
      <sheetName val="Aviso"/>
      <sheetName val="Datos de entrada"/>
      <sheetName val="Validación"/>
      <sheetName val="Sumaria de analisis"/>
      <sheetName val="Calculo cuotas"/>
      <sheetName val="Calculo limite - Opcion 1 y 2"/>
      <sheetName val="Conc. Patrimonial"/>
      <sheetName val="Conc. Renta"/>
      <sheetName val="Desc. Trib."/>
      <sheetName val="Renta Presuntiva"/>
      <sheetName val="Perdidas fiscales y exces"/>
      <sheetName val="Anticipo Año Sig."/>
      <sheetName val="Calculo global aportes paraf"/>
      <sheetName val="13-7"/>
      <sheetName val="Ajustes inflación patri liqui"/>
      <sheetName val="Borrador formulario ofici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GENERALES"/>
      <sheetName val="FORMULARIO"/>
      <sheetName val="ACTIVO"/>
      <sheetName val="nivel de detalle 6"/>
      <sheetName val="PASIVOS"/>
      <sheetName val="INGRESOS"/>
      <sheetName val="DEDUCCIONES"/>
      <sheetName val="COSTOS"/>
      <sheetName val="OTROS COSTOS"/>
      <sheetName val="DEMAS  RENGLONES"/>
      <sheetName val="BALANCE"/>
      <sheetName val="RENTA PRESUNTIVA"/>
      <sheetName val="CONCILIACION GENERAL DE RENTA"/>
      <sheetName val="CONCILIACION PATRIMONIO"/>
      <sheetName val="RTA COMPARACION PATRIM"/>
      <sheetName val="GASTOS NOMINA"/>
      <sheetName val="IMPUESTOS PAGADOS"/>
      <sheetName val="PROVISIONES CARTERA"/>
      <sheetName val="ANTICIPO AÑO 2007"/>
      <sheetName val="CORRECION MONETARIA A DECLARAR"/>
      <sheetName val="AXI PATRIMONIO"/>
      <sheetName val="GASTOS EN EL EXTERIOR"/>
      <sheetName val="RETENCIONES Y AUTORETENCIONES"/>
      <sheetName val="SALDO A PAGAR O A FAVOR"/>
      <sheetName val="CONCILIACION INGRESOS"/>
      <sheetName val="BENEFICIO AUDITORIA"/>
      <sheetName val="INTERES PRESUNTIVO"/>
      <sheetName val="RENTAS EXENTAS"/>
      <sheetName val="APORTES PARAFISCALES"/>
      <sheetName val="AJUSTES FISCALES"/>
      <sheetName val="ICA PROVISIONADO"/>
      <sheetName val="AXI ACTIVOS FIJOS Y DEPRECIACIO"/>
      <sheetName val="ANEXO ACTIVOS REALES PRODUCTIVO"/>
      <sheetName val="Hoja5"/>
      <sheetName val="Hoja4"/>
      <sheetName val="Hoja3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ulario"/>
      <sheetName val="Anexos"/>
      <sheetName val="BALAN. IVA"/>
      <sheetName val="Ingresos"/>
      <sheetName val="LIBRO AUX."/>
      <sheetName val="BALAN. INGR"/>
      <sheetName val="planil. Iva"/>
      <sheetName val="Planilla Compras"/>
      <sheetName val="L. Compra (2)"/>
      <sheetName val="1355"/>
      <sheetName val="13551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uce diciembre sandra"/>
      <sheetName val="ultimo auxiliar 3"/>
      <sheetName val="ultimo auxiliar 2"/>
      <sheetName val="CONCILIACION DIC SANDRA (3)"/>
      <sheetName val="ultimo auxiliar 1"/>
      <sheetName val="CONCILIACION DIC SANDRA (2)"/>
      <sheetName val="auxiliar dic "/>
      <sheetName val="extract dic"/>
      <sheetName val="RELACION DE CHEQUES"/>
      <sheetName val="CONCILIACION DIC SANDRA"/>
      <sheetName val="conciliacion noviembr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r98"/>
      <sheetName val="abr-24-98"/>
      <sheetName val="MAY-98"/>
      <sheetName val="JUN-98"/>
      <sheetName val="JUL-15-98"/>
      <sheetName val="JUL-30-98 "/>
      <sheetName val="ago-24"/>
      <sheetName val="sep-16"/>
      <sheetName val="sep-30"/>
      <sheetName val="oct-15"/>
      <sheetName val="oct-31"/>
      <sheetName val="NOV-17"/>
      <sheetName val="NOV-17 (2)"/>
      <sheetName val="Inver-sep"/>
      <sheetName val="Hoja1"/>
      <sheetName val="DIC-23"/>
      <sheetName val="DIC-31"/>
      <sheetName val="RESUMEN"/>
      <sheetName val="DIC-31 (2)"/>
      <sheetName val="Hoja1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2">
          <cell r="A2">
            <v>1101</v>
          </cell>
          <cell r="B2" t="str">
            <v>CONSEJO DIRECTIVO</v>
          </cell>
        </row>
        <row r="3">
          <cell r="A3">
            <v>1201</v>
          </cell>
          <cell r="B3" t="str">
            <v>PRESIDENCIA</v>
          </cell>
        </row>
        <row r="4">
          <cell r="A4">
            <v>1202</v>
          </cell>
          <cell r="B4" t="str">
            <v>AUDITORIA INTERNA</v>
          </cell>
        </row>
        <row r="5">
          <cell r="A5">
            <v>1300</v>
          </cell>
          <cell r="B5" t="str">
            <v>VICEPRESIDENCIA DE NEGOCIOS</v>
          </cell>
        </row>
        <row r="6">
          <cell r="A6">
            <v>130101</v>
          </cell>
          <cell r="B6" t="str">
            <v>GERENCIA DE OPERACIONES</v>
          </cell>
        </row>
        <row r="7">
          <cell r="A7">
            <v>130102</v>
          </cell>
          <cell r="B7" t="str">
            <v>CUMPLIMIENTO Y TRASPASOS</v>
          </cell>
        </row>
        <row r="8">
          <cell r="A8">
            <v>130103</v>
          </cell>
          <cell r="B8" t="str">
            <v>OFICIAL DE GARANTIAS</v>
          </cell>
        </row>
        <row r="9">
          <cell r="A9">
            <v>130104</v>
          </cell>
          <cell r="B9" t="str">
            <v>OFICIAL DE COMPENSACION</v>
          </cell>
        </row>
        <row r="10">
          <cell r="A10">
            <v>130105</v>
          </cell>
          <cell r="B10" t="str">
            <v>C.A.C. Y RUEDA DE NEGOCIACION</v>
          </cell>
        </row>
        <row r="11">
          <cell r="A11">
            <v>130106</v>
          </cell>
          <cell r="B11" t="str">
            <v>OFICINA MEDELLIN</v>
          </cell>
        </row>
        <row r="12">
          <cell r="A12">
            <v>130107</v>
          </cell>
          <cell r="B12" t="str">
            <v>OFICINA NORTE</v>
          </cell>
        </row>
        <row r="13">
          <cell r="A13">
            <v>130201</v>
          </cell>
          <cell r="B13" t="str">
            <v>RELACIONES EXTERNAS</v>
          </cell>
        </row>
        <row r="14">
          <cell r="A14">
            <v>130202</v>
          </cell>
          <cell r="B14" t="str">
            <v>BIBLIOTECA</v>
          </cell>
        </row>
        <row r="15">
          <cell r="A15">
            <v>130301</v>
          </cell>
          <cell r="B15" t="str">
            <v>GERENCIA TECNICA</v>
          </cell>
        </row>
        <row r="16">
          <cell r="A16">
            <v>130302</v>
          </cell>
          <cell r="B16" t="str">
            <v>ANALISIS ECONOMICO</v>
          </cell>
        </row>
        <row r="17">
          <cell r="A17">
            <v>130303</v>
          </cell>
          <cell r="B17" t="str">
            <v>DESARROLO Y ANALISIS DE PRODUCTOS</v>
          </cell>
        </row>
        <row r="18">
          <cell r="A18">
            <v>130304</v>
          </cell>
          <cell r="B18" t="str">
            <v>INFORMACION</v>
          </cell>
        </row>
        <row r="19">
          <cell r="A19">
            <v>130401</v>
          </cell>
          <cell r="B19" t="str">
            <v>GERENCIA DESARROLLO DEL MERCADO</v>
          </cell>
        </row>
        <row r="20">
          <cell r="A20" t="str">
            <v>140000</v>
          </cell>
          <cell r="B20" t="str">
            <v>VICEP FINANCIERA Y ADMINISTRATIVA</v>
          </cell>
        </row>
        <row r="21">
          <cell r="A21">
            <v>140101</v>
          </cell>
          <cell r="B21" t="str">
            <v>DIRECCION DE SISTEMAS</v>
          </cell>
        </row>
        <row r="22">
          <cell r="A22">
            <v>140102</v>
          </cell>
          <cell r="B22" t="str">
            <v>SISTEMAS</v>
          </cell>
        </row>
        <row r="23">
          <cell r="A23">
            <v>140103</v>
          </cell>
          <cell r="B23" t="str">
            <v>COORDINACION DESARROLLO</v>
          </cell>
        </row>
        <row r="24">
          <cell r="A24">
            <v>140201</v>
          </cell>
          <cell r="B24" t="str">
            <v>DIRECCION COMERCIAL</v>
          </cell>
        </row>
        <row r="25">
          <cell r="A25">
            <v>140202</v>
          </cell>
          <cell r="B25" t="str">
            <v>COORDINADORA COMERCIAL</v>
          </cell>
        </row>
        <row r="26">
          <cell r="A26">
            <v>140203</v>
          </cell>
          <cell r="B26" t="str">
            <v>ASISTENTE COMERCIAL</v>
          </cell>
        </row>
        <row r="27">
          <cell r="A27">
            <v>140301</v>
          </cell>
          <cell r="B27" t="str">
            <v>DIVISION DE CONTABILIDAD</v>
          </cell>
        </row>
        <row r="28">
          <cell r="A28">
            <v>140302</v>
          </cell>
          <cell r="B28" t="str">
            <v>DIVISION PRESUPUESTO Y TESORERIA</v>
          </cell>
        </row>
        <row r="29">
          <cell r="A29">
            <v>140401</v>
          </cell>
          <cell r="B29" t="str">
            <v>DIRECCION SERVICIOS ADMINISTRATIVOS</v>
          </cell>
        </row>
        <row r="30">
          <cell r="A30">
            <v>140402</v>
          </cell>
          <cell r="B30" t="str">
            <v>CORRESPONDENCIA</v>
          </cell>
        </row>
        <row r="31">
          <cell r="A31">
            <v>140403</v>
          </cell>
          <cell r="B31" t="str">
            <v>PUBLICACIONES</v>
          </cell>
        </row>
        <row r="32">
          <cell r="A32">
            <v>140404</v>
          </cell>
          <cell r="B32" t="str">
            <v>ARCHIVO Y ALMACEN</v>
          </cell>
        </row>
        <row r="33">
          <cell r="A33">
            <v>140405</v>
          </cell>
          <cell r="B33" t="str">
            <v>MANTENIMIENTO</v>
          </cell>
        </row>
        <row r="34">
          <cell r="A34">
            <v>140406</v>
          </cell>
          <cell r="B34" t="str">
            <v>ASEO Y CAFETERIA</v>
          </cell>
        </row>
        <row r="35">
          <cell r="A35">
            <v>140407</v>
          </cell>
          <cell r="B35" t="str">
            <v>CONMUTADOR</v>
          </cell>
        </row>
        <row r="36">
          <cell r="A36">
            <v>140501</v>
          </cell>
          <cell r="B36" t="str">
            <v>DIRECCION DE RECURSOS HUMANOS</v>
          </cell>
        </row>
        <row r="37">
          <cell r="A37">
            <v>140502</v>
          </cell>
          <cell r="B37" t="str">
            <v>COORDINACION DESARROLLO HUMANO</v>
          </cell>
        </row>
        <row r="38">
          <cell r="A38">
            <v>140503</v>
          </cell>
          <cell r="B38" t="str">
            <v>COORDINACION DE NOMINA</v>
          </cell>
        </row>
        <row r="39">
          <cell r="A39" t="str">
            <v>1500</v>
          </cell>
          <cell r="B39" t="str">
            <v>VICEPR. JURIDICA Y SECRETARIA GENERAL</v>
          </cell>
        </row>
        <row r="40">
          <cell r="A40" t="str">
            <v>150101</v>
          </cell>
          <cell r="B40" t="str">
            <v>DIRECCION JURIDICA</v>
          </cell>
        </row>
        <row r="41">
          <cell r="A41" t="str">
            <v>1502</v>
          </cell>
          <cell r="B41" t="str">
            <v>DIRECCION DE SEGUIMIENTO</v>
          </cell>
        </row>
        <row r="42">
          <cell r="A42" t="str">
            <v>150201</v>
          </cell>
          <cell r="B42" t="str">
            <v>SUBDIRECCION DE OPERACION Y ANALISIS FIN</v>
          </cell>
        </row>
        <row r="43">
          <cell r="A43" t="str">
            <v>150202</v>
          </cell>
          <cell r="B43" t="str">
            <v>COORDINACION DE INSPECCION</v>
          </cell>
        </row>
        <row r="44">
          <cell r="A44" t="str">
            <v>1601</v>
          </cell>
          <cell r="B44" t="str">
            <v>ENLACE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Hoja2"/>
      <sheetName val="Hoja3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FS 2014"/>
      <sheetName val="ESF  2015"/>
      <sheetName val="ER 2015"/>
      <sheetName val="HTEF 2015"/>
      <sheetName val="HTEF 2015 (2)"/>
      <sheetName val="anexo ef (2)"/>
      <sheetName val="FLUJO EFECTIVO (3)"/>
      <sheetName val="FOM DE INDICADORES"/>
      <sheetName val="LEY E.F CONSOLIDADOS"/>
      <sheetName val="NIIF PYMES EF CONSOLIDADOS"/>
      <sheetName val="GASTOS NO DEDUCIBLES"/>
      <sheetName val="BFINAL 2021"/>
      <sheetName val="ESF "/>
      <sheetName val="ER "/>
      <sheetName val="ESTADO DE CAMBIOS EN EL PATRIMO"/>
      <sheetName val="FLUJO EFECTIVO"/>
      <sheetName val="IND FIN"/>
      <sheetName val="informes pàra flujo de efectivo"/>
      <sheetName val="ANEXO 1"/>
      <sheetName val="ANEXO CAJA"/>
      <sheetName val="ANEXO CORRECCION"/>
      <sheetName val="ANEXO 2"/>
      <sheetName val="ANEXO CLIE PROV COMPRA AC FIJO"/>
      <sheetName val="ANEXO 3"/>
      <sheetName val="CONCIL CONTABLE FISCAL RENTA"/>
      <sheetName val="ESTADO DE COSTOS"/>
      <sheetName val="TET"/>
      <sheetName val="EFE NIIF 2017"/>
      <sheetName val="CORRECCIONES"/>
      <sheetName val="PROVEEDORES"/>
      <sheetName val="PAGOS PENDIENTE"/>
      <sheetName val="NORMA DIST DE UTIL"/>
      <sheetName val="DIST. DE UTILID"/>
      <sheetName val="Hoja1"/>
      <sheetName val="CALCULO RESERVA LEGAL"/>
      <sheetName val="encabezado notas"/>
      <sheetName val="Informe de gestion"/>
      <sheetName val="Informe Gt LP"/>
      <sheetName val="informe er"/>
      <sheetName val="LOGO"/>
      <sheetName val="VARIACIONES  2 NIVELES EN AÑOS"/>
      <sheetName val="BPNIIF FINAL 201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>
        <row r="6">
          <cell r="B6" t="str">
            <v>A 31 de Diciembre 2021 - 2020</v>
          </cell>
        </row>
      </sheetData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en"/>
      <sheetName val="Estados Financieros"/>
      <sheetName val="C x C "/>
      <sheetName val="C x  P"/>
      <sheetName val="Capital"/>
      <sheetName val="Historico de Costos 2008"/>
      <sheetName val="Inventario"/>
      <sheetName val="Detallado Inventario Enero 09"/>
      <sheetName val="Banco Bogota "/>
      <sheetName val="Banco Occidente"/>
      <sheetName val="Caja General"/>
      <sheetName val="Cajas"/>
      <sheetName val="Inversiones Progressa"/>
      <sheetName val="No Operacionales"/>
      <sheetName val="Conciliacion entre Empresas"/>
      <sheetName val="Diferidos"/>
      <sheetName val="Activos"/>
      <sheetName val="Evolucion  Resultados Sucursal"/>
      <sheetName val="BASE SUCURSAL"/>
      <sheetName val="BASE CUEN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FS 2014"/>
      <sheetName val="ESF  2015"/>
      <sheetName val="ER 2015"/>
      <sheetName val="HTEF 2015"/>
      <sheetName val="HTEF 2015 (2)"/>
      <sheetName val="anexo ef (2)"/>
      <sheetName val="FLUJO EFECTIVO (3)"/>
      <sheetName val="FOM DE INDICADORES"/>
      <sheetName val="GASTOS NO DEDUCIBLES"/>
      <sheetName val="BFINAL 2022"/>
      <sheetName val="ESF "/>
      <sheetName val="ER "/>
      <sheetName val="ESTADO DE CAMBIOS EN EL PATRIMO"/>
      <sheetName val="FLUJO EFECTIVO"/>
      <sheetName val="IND FIN"/>
      <sheetName val="informes pàra flujo de efectivo"/>
      <sheetName val="ANEXO 1"/>
      <sheetName val="ANEXO CORRECCION"/>
      <sheetName val="PARETOS"/>
      <sheetName val="PARTES RELACIONADAS"/>
      <sheetName val="ANEXO 2"/>
      <sheetName val="ANEXO 3"/>
      <sheetName val="CONCIL CONTABLE FISCAL RENTA"/>
      <sheetName val="BPT PREFINAL"/>
      <sheetName val="INFORME A REVISAR"/>
      <sheetName val="ESTADO DE COSTOS"/>
      <sheetName val="TET"/>
      <sheetName val="EFE NIIF 2017"/>
      <sheetName val="CORRECCIONES"/>
      <sheetName val="PROVEEDORES"/>
      <sheetName val="PAGOS PENDIENTE"/>
      <sheetName val="DIST. DE UTILID"/>
      <sheetName val="CALCULO RESERVA LEGAL"/>
      <sheetName val="encabezado notas"/>
      <sheetName val="Informe de gestion"/>
      <sheetName val="Informe Gt LP"/>
      <sheetName val="informe er"/>
      <sheetName val="LOGO"/>
      <sheetName val="NORMA DIST DE UTIL"/>
      <sheetName val="VARIACIONES  2 NIVELES EN AÑOS"/>
      <sheetName val="BPNIIF FINAL 201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F2">
            <v>37515549775.559998</v>
          </cell>
        </row>
      </sheetData>
      <sheetData sheetId="10">
        <row r="6">
          <cell r="B6" t="str">
            <v>A 31 de Diciembre 2022 - 2021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40">
          <cell r="O40">
            <v>14040144005.189219</v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Básicos"/>
      <sheetName val="Formulario"/>
      <sheetName val="tabla impto 2005"/>
      <sheetName val="Anticipo al 2006"/>
    </sheetNames>
    <sheetDataSet>
      <sheetData sheetId="0"/>
      <sheetData sheetId="1"/>
      <sheetData sheetId="2"/>
      <sheetData sheetId="3">
        <row r="3">
          <cell r="G3">
            <v>1</v>
          </cell>
          <cell r="H3">
            <v>0</v>
          </cell>
        </row>
        <row r="4">
          <cell r="G4">
            <v>2</v>
          </cell>
          <cell r="H4">
            <v>0</v>
          </cell>
        </row>
        <row r="6">
          <cell r="G6">
            <v>3</v>
          </cell>
          <cell r="H6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-CARÁTULA"/>
      <sheetName val="B-MENU"/>
      <sheetName val="C-INSTRUCCIONES"/>
      <sheetName val="1- DATOS INICIALES"/>
      <sheetName val="2 DECLARACION"/>
      <sheetName val="3 CONTROLES"/>
      <sheetName val="4 CÁLCULOS PRESUNT-ANTICIP."/>
      <sheetName val="5 CAMARA"/>
      <sheetName val="6 IMPTO PATRIMONIO"/>
      <sheetName val="7 SOCIOS O ACCIONISTAS"/>
      <sheetName val="8 Vrs. ABSOLUTOS"/>
    </sheetNames>
    <sheetDataSet>
      <sheetData sheetId="0" refreshError="1"/>
      <sheetData sheetId="1" refreshError="1"/>
      <sheetData sheetId="2" refreshError="1"/>
      <sheetData sheetId="3" refreshError="1">
        <row r="68">
          <cell r="C68">
            <v>0</v>
          </cell>
        </row>
        <row r="194">
          <cell r="F194">
            <v>0</v>
          </cell>
        </row>
        <row r="302">
          <cell r="E302">
            <v>0</v>
          </cell>
        </row>
        <row r="305">
          <cell r="E305">
            <v>0</v>
          </cell>
        </row>
        <row r="306">
          <cell r="E306">
            <v>0</v>
          </cell>
        </row>
        <row r="430">
          <cell r="E430">
            <v>0</v>
          </cell>
        </row>
      </sheetData>
      <sheetData sheetId="4" refreshError="1"/>
      <sheetData sheetId="5" refreshError="1"/>
      <sheetData sheetId="6" refreshError="1">
        <row r="23">
          <cell r="D23" t="e">
            <v>#DIV/0!</v>
          </cell>
        </row>
        <row r="45">
          <cell r="D45">
            <v>0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YG0003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CE GENERAL"/>
      <sheetName val="RESULTADOS"/>
      <sheetName val="EST.CAMBIOS PATRIMONIO"/>
      <sheetName val="CAMBIOS S.FINANCIERA"/>
      <sheetName val="FLUJO DE EFECTIVO DIRECTO"/>
      <sheetName val="H.W. CAMBIOS S.FINANCIERA"/>
      <sheetName val="H.W. FLUJO EFECTIVO"/>
      <sheetName val="FLUJO DE EFECTIVO INDIRECTO"/>
      <sheetName val="Hoja1"/>
    </sheetNames>
    <sheetDataSet>
      <sheetData sheetId="0">
        <row r="10">
          <cell r="C10">
            <v>0</v>
          </cell>
          <cell r="E10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generales"/>
      <sheetName val="Provision"/>
      <sheetName val="Impuestos"/>
      <sheetName val="AIXI"/>
      <sheetName val="Pasivos estimados"/>
      <sheetName val="Anticipo año siguiente"/>
      <sheetName val="Renta presuntiva"/>
      <sheetName val="Pérdidas y excesos por amort"/>
      <sheetName val="Pensiones de jubilacion"/>
      <sheetName val="Intereses presuntivos"/>
      <sheetName val="Reserva de cartera"/>
      <sheetName val="Anexo pagos exterior"/>
      <sheetName val="Límite gastos en el exterior"/>
      <sheetName val="Rentas líquidas especiales"/>
      <sheetName val="Aportes parafiscales"/>
    </sheetNames>
    <sheetDataSet>
      <sheetData sheetId="0"/>
      <sheetData sheetId="1" refreshError="1"/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 refreshError="1"/>
      <sheetData sheetId="1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r98"/>
      <sheetName val="abr-24-98"/>
      <sheetName val="MAY-98"/>
      <sheetName val="JUN-98"/>
      <sheetName val="JUL-15-98"/>
      <sheetName val="JUL-30-98 "/>
      <sheetName val="ago-24"/>
      <sheetName val="sep-16"/>
      <sheetName val="sep-30"/>
      <sheetName val="oct-15"/>
      <sheetName val="oct-31"/>
      <sheetName val="NOV-17"/>
      <sheetName val="NOV-17 (2)"/>
      <sheetName val="Inver-sep"/>
      <sheetName val="Hoja1"/>
      <sheetName val="DIC-23"/>
      <sheetName val="DIC-31"/>
      <sheetName val="RESUMEN"/>
      <sheetName val="DIC-31 (2)"/>
      <sheetName val="Hoja1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2">
          <cell r="A2">
            <v>1101</v>
          </cell>
          <cell r="B2" t="str">
            <v>CONSEJO DIRECTIVO</v>
          </cell>
        </row>
        <row r="3">
          <cell r="A3">
            <v>1201</v>
          </cell>
          <cell r="B3" t="str">
            <v>PRESIDENCIA</v>
          </cell>
        </row>
        <row r="4">
          <cell r="A4">
            <v>1202</v>
          </cell>
          <cell r="B4" t="str">
            <v>AUDITORIA INTERNA</v>
          </cell>
        </row>
        <row r="5">
          <cell r="A5">
            <v>1300</v>
          </cell>
          <cell r="B5" t="str">
            <v>VICEPRESIDENCIA DE NEGOCIOS</v>
          </cell>
        </row>
        <row r="6">
          <cell r="A6">
            <v>130101</v>
          </cell>
          <cell r="B6" t="str">
            <v>GERENCIA DE OPERACIONES</v>
          </cell>
        </row>
        <row r="7">
          <cell r="A7">
            <v>130102</v>
          </cell>
          <cell r="B7" t="str">
            <v>CUMPLIMIENTO Y TRASPASOS</v>
          </cell>
        </row>
        <row r="8">
          <cell r="A8">
            <v>130103</v>
          </cell>
          <cell r="B8" t="str">
            <v>OFICIAL DE GARANTIAS</v>
          </cell>
        </row>
        <row r="9">
          <cell r="A9">
            <v>130104</v>
          </cell>
          <cell r="B9" t="str">
            <v>OFICIAL DE COMPENSACION</v>
          </cell>
        </row>
        <row r="10">
          <cell r="A10">
            <v>130105</v>
          </cell>
          <cell r="B10" t="str">
            <v>C.A.C. Y RUEDA DE NEGOCIACION</v>
          </cell>
        </row>
        <row r="11">
          <cell r="A11">
            <v>130106</v>
          </cell>
          <cell r="B11" t="str">
            <v>OFICINA MEDELLIN</v>
          </cell>
        </row>
        <row r="12">
          <cell r="A12">
            <v>130107</v>
          </cell>
          <cell r="B12" t="str">
            <v>OFICINA NORTE</v>
          </cell>
        </row>
        <row r="13">
          <cell r="A13">
            <v>130201</v>
          </cell>
          <cell r="B13" t="str">
            <v>RELACIONES EXTERNAS</v>
          </cell>
        </row>
        <row r="14">
          <cell r="A14">
            <v>130202</v>
          </cell>
          <cell r="B14" t="str">
            <v>BIBLIOTECA</v>
          </cell>
        </row>
        <row r="15">
          <cell r="A15">
            <v>130301</v>
          </cell>
          <cell r="B15" t="str">
            <v>GERENCIA TECNICA</v>
          </cell>
        </row>
        <row r="16">
          <cell r="A16">
            <v>130302</v>
          </cell>
          <cell r="B16" t="str">
            <v>ANALISIS ECONOMICO</v>
          </cell>
        </row>
        <row r="17">
          <cell r="A17">
            <v>130303</v>
          </cell>
          <cell r="B17" t="str">
            <v>DESARROLO Y ANALISIS DE PRODUCTOS</v>
          </cell>
        </row>
        <row r="18">
          <cell r="A18">
            <v>130304</v>
          </cell>
          <cell r="B18" t="str">
            <v>INFORMACION</v>
          </cell>
        </row>
        <row r="19">
          <cell r="A19">
            <v>130401</v>
          </cell>
          <cell r="B19" t="str">
            <v>GERENCIA DESARROLLO DEL MERCADO</v>
          </cell>
        </row>
        <row r="20">
          <cell r="A20" t="str">
            <v>140000</v>
          </cell>
          <cell r="B20" t="str">
            <v>VICEP FINANCIERA Y ADMINISTRATIVA</v>
          </cell>
        </row>
        <row r="21">
          <cell r="A21">
            <v>140101</v>
          </cell>
          <cell r="B21" t="str">
            <v>DIRECCION DE SISTEMAS</v>
          </cell>
        </row>
        <row r="22">
          <cell r="A22">
            <v>140102</v>
          </cell>
          <cell r="B22" t="str">
            <v>SISTEMAS</v>
          </cell>
        </row>
        <row r="23">
          <cell r="A23">
            <v>140103</v>
          </cell>
          <cell r="B23" t="str">
            <v>COORDINACION DESARROLLO</v>
          </cell>
        </row>
        <row r="24">
          <cell r="A24">
            <v>140201</v>
          </cell>
          <cell r="B24" t="str">
            <v>DIRECCION COMERCIAL</v>
          </cell>
        </row>
        <row r="25">
          <cell r="A25">
            <v>140202</v>
          </cell>
          <cell r="B25" t="str">
            <v>COORDINADORA COMERCIAL</v>
          </cell>
        </row>
        <row r="26">
          <cell r="A26">
            <v>140203</v>
          </cell>
          <cell r="B26" t="str">
            <v>ASISTENTE COMERCIAL</v>
          </cell>
        </row>
        <row r="27">
          <cell r="A27">
            <v>140301</v>
          </cell>
          <cell r="B27" t="str">
            <v>DIVISION DE CONTABILIDAD</v>
          </cell>
        </row>
        <row r="28">
          <cell r="A28">
            <v>140302</v>
          </cell>
          <cell r="B28" t="str">
            <v>DIVISION PRESUPUESTO Y TESORERIA</v>
          </cell>
        </row>
        <row r="29">
          <cell r="A29">
            <v>140401</v>
          </cell>
          <cell r="B29" t="str">
            <v>DIRECCION SERVICIOS ADMINISTRATIVOS</v>
          </cell>
        </row>
        <row r="30">
          <cell r="A30">
            <v>140402</v>
          </cell>
          <cell r="B30" t="str">
            <v>CORRESPONDENCIA</v>
          </cell>
        </row>
        <row r="31">
          <cell r="A31">
            <v>140403</v>
          </cell>
          <cell r="B31" t="str">
            <v>PUBLICACIONES</v>
          </cell>
        </row>
        <row r="32">
          <cell r="A32">
            <v>140404</v>
          </cell>
          <cell r="B32" t="str">
            <v>ARCHIVO Y ALMACEN</v>
          </cell>
        </row>
        <row r="33">
          <cell r="A33">
            <v>140405</v>
          </cell>
          <cell r="B33" t="str">
            <v>MANTENIMIENTO</v>
          </cell>
        </row>
        <row r="34">
          <cell r="A34">
            <v>140406</v>
          </cell>
          <cell r="B34" t="str">
            <v>ASEO Y CAFETERIA</v>
          </cell>
        </row>
        <row r="35">
          <cell r="A35">
            <v>140407</v>
          </cell>
          <cell r="B35" t="str">
            <v>CONMUTADOR</v>
          </cell>
        </row>
        <row r="36">
          <cell r="A36">
            <v>140501</v>
          </cell>
          <cell r="B36" t="str">
            <v>DIRECCION DE RECURSOS HUMANOS</v>
          </cell>
        </row>
        <row r="37">
          <cell r="A37">
            <v>140502</v>
          </cell>
          <cell r="B37" t="str">
            <v>COORDINACION DESARROLLO HUMANO</v>
          </cell>
        </row>
        <row r="38">
          <cell r="A38">
            <v>140503</v>
          </cell>
          <cell r="B38" t="str">
            <v>COORDINACION DE NOMINA</v>
          </cell>
        </row>
        <row r="39">
          <cell r="A39" t="str">
            <v>1500</v>
          </cell>
          <cell r="B39" t="str">
            <v>VICEPR. JURIDICA Y SECRETARIA GENERAL</v>
          </cell>
        </row>
        <row r="40">
          <cell r="A40" t="str">
            <v>150101</v>
          </cell>
          <cell r="B40" t="str">
            <v>DIRECCION JURIDICA</v>
          </cell>
        </row>
        <row r="41">
          <cell r="A41" t="str">
            <v>1502</v>
          </cell>
          <cell r="B41" t="str">
            <v>DIRECCION DE SEGUIMIENTO</v>
          </cell>
        </row>
        <row r="42">
          <cell r="A42" t="str">
            <v>150201</v>
          </cell>
          <cell r="B42" t="str">
            <v>SUBDIRECCION DE OPERACION Y ANALISIS FIN</v>
          </cell>
        </row>
        <row r="43">
          <cell r="A43" t="str">
            <v>150202</v>
          </cell>
          <cell r="B43" t="str">
            <v>COORDINACION DE INSPECCION</v>
          </cell>
        </row>
        <row r="44">
          <cell r="A44" t="str">
            <v>1601</v>
          </cell>
          <cell r="B44" t="str">
            <v>ENLACE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r98"/>
      <sheetName val="abr-24-98"/>
      <sheetName val="MAY-98"/>
      <sheetName val="JUN-98"/>
      <sheetName val="JUL-15-98"/>
      <sheetName val="JUL-30-98 "/>
      <sheetName val="ago-24"/>
      <sheetName val="sep-16"/>
      <sheetName val="sep-30"/>
      <sheetName val="oct-15"/>
      <sheetName val="oct-31"/>
      <sheetName val="NOV-17"/>
      <sheetName val="NOV-17 (2)"/>
      <sheetName val="Inver-sep"/>
      <sheetName val="Hoja1"/>
      <sheetName val="DIC-23"/>
      <sheetName val="DIC-31"/>
      <sheetName val="RESUMEN"/>
      <sheetName val="DIC-31 (2)"/>
      <sheetName val="Hoja1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2">
          <cell r="A2">
            <v>1101</v>
          </cell>
          <cell r="B2" t="str">
            <v>CONSEJO DIRECTIVO</v>
          </cell>
        </row>
        <row r="3">
          <cell r="A3">
            <v>1201</v>
          </cell>
          <cell r="B3" t="str">
            <v>PRESIDENCIA</v>
          </cell>
        </row>
        <row r="4">
          <cell r="A4">
            <v>1202</v>
          </cell>
          <cell r="B4" t="str">
            <v>AUDITORIA INTERNA</v>
          </cell>
        </row>
        <row r="5">
          <cell r="A5">
            <v>1300</v>
          </cell>
          <cell r="B5" t="str">
            <v>VICEPRESIDENCIA DE NEGOCIOS</v>
          </cell>
        </row>
        <row r="6">
          <cell r="A6">
            <v>130101</v>
          </cell>
          <cell r="B6" t="str">
            <v>GERENCIA DE OPERACIONES</v>
          </cell>
        </row>
        <row r="7">
          <cell r="A7">
            <v>130102</v>
          </cell>
          <cell r="B7" t="str">
            <v>CUMPLIMIENTO Y TRASPASOS</v>
          </cell>
        </row>
        <row r="8">
          <cell r="A8">
            <v>130103</v>
          </cell>
          <cell r="B8" t="str">
            <v>OFICIAL DE GARANTIAS</v>
          </cell>
        </row>
        <row r="9">
          <cell r="A9">
            <v>130104</v>
          </cell>
          <cell r="B9" t="str">
            <v>OFICIAL DE COMPENSACION</v>
          </cell>
        </row>
        <row r="10">
          <cell r="A10">
            <v>130105</v>
          </cell>
          <cell r="B10" t="str">
            <v>C.A.C. Y RUEDA DE NEGOCIACION</v>
          </cell>
        </row>
        <row r="11">
          <cell r="A11">
            <v>130106</v>
          </cell>
          <cell r="B11" t="str">
            <v>OFICINA MEDELLIN</v>
          </cell>
        </row>
        <row r="12">
          <cell r="A12">
            <v>130107</v>
          </cell>
          <cell r="B12" t="str">
            <v>OFICINA NORTE</v>
          </cell>
        </row>
        <row r="13">
          <cell r="A13">
            <v>130201</v>
          </cell>
          <cell r="B13" t="str">
            <v>RELACIONES EXTERNAS</v>
          </cell>
        </row>
        <row r="14">
          <cell r="A14">
            <v>130202</v>
          </cell>
          <cell r="B14" t="str">
            <v>BIBLIOTECA</v>
          </cell>
        </row>
        <row r="15">
          <cell r="A15">
            <v>130301</v>
          </cell>
          <cell r="B15" t="str">
            <v>GERENCIA TECNICA</v>
          </cell>
        </row>
        <row r="16">
          <cell r="A16">
            <v>130302</v>
          </cell>
          <cell r="B16" t="str">
            <v>ANALISIS ECONOMICO</v>
          </cell>
        </row>
        <row r="17">
          <cell r="A17">
            <v>130303</v>
          </cell>
          <cell r="B17" t="str">
            <v>DESARROLO Y ANALISIS DE PRODUCTOS</v>
          </cell>
        </row>
        <row r="18">
          <cell r="A18">
            <v>130304</v>
          </cell>
          <cell r="B18" t="str">
            <v>INFORMACION</v>
          </cell>
        </row>
        <row r="19">
          <cell r="A19">
            <v>130401</v>
          </cell>
          <cell r="B19" t="str">
            <v>GERENCIA DESARROLLO DEL MERCADO</v>
          </cell>
        </row>
        <row r="20">
          <cell r="A20" t="str">
            <v>140000</v>
          </cell>
          <cell r="B20" t="str">
            <v>VICEP FINANCIERA Y ADMINISTRATIVA</v>
          </cell>
        </row>
        <row r="21">
          <cell r="A21">
            <v>140101</v>
          </cell>
          <cell r="B21" t="str">
            <v>DIRECCION DE SISTEMAS</v>
          </cell>
        </row>
        <row r="22">
          <cell r="A22">
            <v>140102</v>
          </cell>
          <cell r="B22" t="str">
            <v>SISTEMAS</v>
          </cell>
        </row>
        <row r="23">
          <cell r="A23">
            <v>140103</v>
          </cell>
          <cell r="B23" t="str">
            <v>COORDINACION DESARROLLO</v>
          </cell>
        </row>
        <row r="24">
          <cell r="A24">
            <v>140201</v>
          </cell>
          <cell r="B24" t="str">
            <v>DIRECCION COMERCIAL</v>
          </cell>
        </row>
        <row r="25">
          <cell r="A25">
            <v>140202</v>
          </cell>
          <cell r="B25" t="str">
            <v>COORDINADORA COMERCIAL</v>
          </cell>
        </row>
        <row r="26">
          <cell r="A26">
            <v>140203</v>
          </cell>
          <cell r="B26" t="str">
            <v>ASISTENTE COMERCIAL</v>
          </cell>
        </row>
        <row r="27">
          <cell r="A27">
            <v>140301</v>
          </cell>
          <cell r="B27" t="str">
            <v>DIVISION DE CONTABILIDAD</v>
          </cell>
        </row>
        <row r="28">
          <cell r="A28">
            <v>140302</v>
          </cell>
          <cell r="B28" t="str">
            <v>DIVISION PRESUPUESTO Y TESORERIA</v>
          </cell>
        </row>
        <row r="29">
          <cell r="A29">
            <v>140401</v>
          </cell>
          <cell r="B29" t="str">
            <v>DIRECCION SERVICIOS ADMINISTRATIVOS</v>
          </cell>
        </row>
        <row r="30">
          <cell r="A30">
            <v>140402</v>
          </cell>
          <cell r="B30" t="str">
            <v>CORRESPONDENCIA</v>
          </cell>
        </row>
        <row r="31">
          <cell r="A31">
            <v>140403</v>
          </cell>
          <cell r="B31" t="str">
            <v>PUBLICACIONES</v>
          </cell>
        </row>
        <row r="32">
          <cell r="A32">
            <v>140404</v>
          </cell>
          <cell r="B32" t="str">
            <v>ARCHIVO Y ALMACEN</v>
          </cell>
        </row>
        <row r="33">
          <cell r="A33">
            <v>140405</v>
          </cell>
          <cell r="B33" t="str">
            <v>MANTENIMIENTO</v>
          </cell>
        </row>
        <row r="34">
          <cell r="A34">
            <v>140406</v>
          </cell>
          <cell r="B34" t="str">
            <v>ASEO Y CAFETERIA</v>
          </cell>
        </row>
        <row r="35">
          <cell r="A35">
            <v>140407</v>
          </cell>
          <cell r="B35" t="str">
            <v>CONMUTADOR</v>
          </cell>
        </row>
        <row r="36">
          <cell r="A36">
            <v>140501</v>
          </cell>
          <cell r="B36" t="str">
            <v>DIRECCION DE RECURSOS HUMANOS</v>
          </cell>
        </row>
        <row r="37">
          <cell r="A37">
            <v>140502</v>
          </cell>
          <cell r="B37" t="str">
            <v>COORDINACION DESARROLLO HUMANO</v>
          </cell>
        </row>
        <row r="38">
          <cell r="A38">
            <v>140503</v>
          </cell>
          <cell r="B38" t="str">
            <v>COORDINACION DE NOMINA</v>
          </cell>
        </row>
        <row r="39">
          <cell r="A39" t="str">
            <v>1500</v>
          </cell>
          <cell r="B39" t="str">
            <v>VICEPR. JURIDICA Y SECRETARIA GENERAL</v>
          </cell>
        </row>
        <row r="40">
          <cell r="A40" t="str">
            <v>150101</v>
          </cell>
          <cell r="B40" t="str">
            <v>DIRECCION JURIDICA</v>
          </cell>
        </row>
        <row r="41">
          <cell r="A41" t="str">
            <v>1502</v>
          </cell>
          <cell r="B41" t="str">
            <v>DIRECCION DE SEGUIMIENTO</v>
          </cell>
        </row>
        <row r="42">
          <cell r="A42" t="str">
            <v>150201</v>
          </cell>
          <cell r="B42" t="str">
            <v>SUBDIRECCION DE OPERACION Y ANALISIS FIN</v>
          </cell>
        </row>
        <row r="43">
          <cell r="A43" t="str">
            <v>150202</v>
          </cell>
          <cell r="B43" t="str">
            <v>COORDINACION DE INSPECCION</v>
          </cell>
        </row>
        <row r="44">
          <cell r="A44" t="str">
            <v>1601</v>
          </cell>
          <cell r="B44" t="str">
            <v>ENLACE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3E66F-3A4F-4B80-AB12-BB3AC3C37CCE}">
  <sheetPr>
    <tabColor theme="5" tint="-0.249977111117893"/>
  </sheetPr>
  <dimension ref="A3:N64"/>
  <sheetViews>
    <sheetView showGridLines="0" zoomScaleNormal="166" workbookViewId="0">
      <selection activeCell="N14" sqref="N14"/>
    </sheetView>
  </sheetViews>
  <sheetFormatPr baseColWidth="10" defaultColWidth="11.42578125" defaultRowHeight="15" x14ac:dyDescent="0.2"/>
  <cols>
    <col min="1" max="1" width="4.42578125" style="1" customWidth="1"/>
    <col min="2" max="2" width="43.28515625" style="1" customWidth="1"/>
    <col min="3" max="3" width="5.28515625" style="143" customWidth="1"/>
    <col min="4" max="4" width="16.7109375" style="144" bestFit="1" customWidth="1"/>
    <col min="5" max="5" width="8.5703125" style="145" bestFit="1" customWidth="1"/>
    <col min="6" max="6" width="16.28515625" style="68" bestFit="1" customWidth="1"/>
    <col min="7" max="7" width="8.5703125" style="67" bestFit="1" customWidth="1"/>
    <col min="8" max="8" width="15" style="68" customWidth="1"/>
    <col min="9" max="9" width="10.7109375" style="69" customWidth="1"/>
    <col min="10" max="10" width="16.85546875" style="1" bestFit="1" customWidth="1"/>
    <col min="11" max="16384" width="11.42578125" style="1"/>
  </cols>
  <sheetData>
    <row r="3" spans="2:10" ht="18.75" customHeight="1" x14ac:dyDescent="0.2">
      <c r="B3" s="294" t="s">
        <v>0</v>
      </c>
      <c r="C3" s="294"/>
      <c r="D3" s="294"/>
      <c r="E3" s="294"/>
      <c r="F3" s="294"/>
      <c r="G3" s="294"/>
      <c r="H3" s="294"/>
      <c r="I3" s="294"/>
      <c r="J3" s="58"/>
    </row>
    <row r="4" spans="2:10" ht="20.25" x14ac:dyDescent="0.2">
      <c r="B4" s="294" t="s">
        <v>1</v>
      </c>
      <c r="C4" s="294"/>
      <c r="D4" s="294"/>
      <c r="E4" s="294"/>
      <c r="F4" s="294"/>
      <c r="G4" s="294"/>
      <c r="H4" s="294"/>
      <c r="I4" s="294"/>
      <c r="J4" s="58"/>
    </row>
    <row r="5" spans="2:10" ht="18" customHeight="1" x14ac:dyDescent="0.2">
      <c r="B5" s="294" t="s">
        <v>39</v>
      </c>
      <c r="C5" s="294"/>
      <c r="D5" s="294"/>
      <c r="E5" s="294"/>
      <c r="F5" s="294"/>
      <c r="G5" s="294"/>
      <c r="H5" s="294"/>
      <c r="I5" s="294"/>
    </row>
    <row r="6" spans="2:10" ht="20.25" x14ac:dyDescent="0.2">
      <c r="B6" s="294" t="s">
        <v>40</v>
      </c>
      <c r="C6" s="294"/>
      <c r="D6" s="294"/>
      <c r="E6" s="294"/>
      <c r="F6" s="294"/>
      <c r="G6" s="294"/>
      <c r="H6" s="294"/>
      <c r="I6" s="294"/>
    </row>
    <row r="7" spans="2:10" ht="20.25" x14ac:dyDescent="0.2">
      <c r="B7" s="295" t="s">
        <v>3</v>
      </c>
      <c r="C7" s="295"/>
      <c r="D7" s="295"/>
      <c r="E7" s="295"/>
      <c r="F7" s="295"/>
      <c r="G7" s="295"/>
      <c r="H7" s="295"/>
      <c r="I7" s="295"/>
    </row>
    <row r="8" spans="2:10" ht="22.5" x14ac:dyDescent="0.2">
      <c r="B8" s="59"/>
      <c r="C8" s="59" t="s">
        <v>5</v>
      </c>
      <c r="D8" s="60" t="s">
        <v>6</v>
      </c>
      <c r="E8" s="10" t="s">
        <v>7</v>
      </c>
      <c r="F8" s="8" t="s">
        <v>8</v>
      </c>
      <c r="G8" s="10" t="s">
        <v>7</v>
      </c>
      <c r="H8" s="61" t="s">
        <v>9</v>
      </c>
      <c r="I8" s="62" t="s">
        <v>10</v>
      </c>
    </row>
    <row r="9" spans="2:10" ht="14.25" x14ac:dyDescent="0.2">
      <c r="B9" s="63" t="s">
        <v>41</v>
      </c>
      <c r="C9" s="14"/>
      <c r="D9" s="64"/>
      <c r="E9" s="65"/>
      <c r="F9" s="66"/>
    </row>
    <row r="10" spans="2:10" ht="14.25" x14ac:dyDescent="0.2">
      <c r="B10" s="63" t="s">
        <v>42</v>
      </c>
      <c r="C10" s="14"/>
      <c r="D10" s="64"/>
      <c r="E10" s="65"/>
      <c r="F10" s="66"/>
    </row>
    <row r="11" spans="2:10" ht="14.25" x14ac:dyDescent="0.2">
      <c r="B11" s="70" t="s">
        <v>43</v>
      </c>
      <c r="C11" s="14">
        <v>1.1000000000000001</v>
      </c>
      <c r="D11" s="71">
        <v>755101448.57000005</v>
      </c>
      <c r="E11" s="72">
        <f>+D11/$D$25</f>
        <v>2.2997234676156279E-2</v>
      </c>
      <c r="F11" s="73">
        <v>437372722.17000002</v>
      </c>
      <c r="G11" s="74">
        <f>+F11/$F$25</f>
        <v>1.3762059207689725E-2</v>
      </c>
      <c r="H11" s="75">
        <f>+D11-F11</f>
        <v>317728726.40000004</v>
      </c>
      <c r="I11" s="76">
        <f t="shared" ref="I11:I52" si="0">+D11/F11-1</f>
        <v>0.72644842783886232</v>
      </c>
    </row>
    <row r="12" spans="2:10" ht="14.25" x14ac:dyDescent="0.2">
      <c r="B12" s="70" t="s">
        <v>44</v>
      </c>
      <c r="C12" s="14">
        <v>1.2</v>
      </c>
      <c r="D12" s="71">
        <v>1727880423.0699999</v>
      </c>
      <c r="E12" s="72">
        <f t="shared" ref="E12:E15" si="1">+D12/$D$25</f>
        <v>5.2624017152833331E-2</v>
      </c>
      <c r="F12" s="73">
        <v>1193154283.24</v>
      </c>
      <c r="G12" s="74">
        <f t="shared" ref="G12:G17" si="2">+F12/$F$25</f>
        <v>3.7542944627157557E-2</v>
      </c>
      <c r="H12" s="75">
        <f t="shared" ref="H12:H16" si="3">+D12-F12</f>
        <v>534726139.82999992</v>
      </c>
      <c r="I12" s="76">
        <f t="shared" si="0"/>
        <v>0.44816177366262799</v>
      </c>
    </row>
    <row r="13" spans="2:10" ht="14.25" x14ac:dyDescent="0.2">
      <c r="B13" s="77" t="s">
        <v>45</v>
      </c>
      <c r="C13" s="14">
        <v>1.3</v>
      </c>
      <c r="D13" s="71">
        <v>21725046</v>
      </c>
      <c r="E13" s="72">
        <f t="shared" si="1"/>
        <v>6.6165411569326954E-4</v>
      </c>
      <c r="F13" s="73">
        <v>127925904</v>
      </c>
      <c r="G13" s="74">
        <f t="shared" si="2"/>
        <v>4.0252255703339072E-3</v>
      </c>
      <c r="H13" s="75">
        <f t="shared" si="3"/>
        <v>-106200858</v>
      </c>
      <c r="I13" s="76">
        <f t="shared" si="0"/>
        <v>-0.83017477054529942</v>
      </c>
    </row>
    <row r="14" spans="2:10" ht="14.25" x14ac:dyDescent="0.2">
      <c r="B14" s="70" t="s">
        <v>46</v>
      </c>
      <c r="C14" s="14">
        <v>2</v>
      </c>
      <c r="D14" s="71">
        <v>6439385556.9499998</v>
      </c>
      <c r="E14" s="72">
        <f t="shared" si="1"/>
        <v>0.19611677491001694</v>
      </c>
      <c r="F14" s="73">
        <v>5325026031.3999996</v>
      </c>
      <c r="G14" s="74">
        <f t="shared" si="2"/>
        <v>0.16755348427543623</v>
      </c>
      <c r="H14" s="75">
        <f t="shared" si="3"/>
        <v>1114359525.5500002</v>
      </c>
      <c r="I14" s="76">
        <f t="shared" si="0"/>
        <v>0.20926837145564603</v>
      </c>
    </row>
    <row r="15" spans="2:10" ht="14.25" x14ac:dyDescent="0.2">
      <c r="B15" s="70" t="s">
        <v>47</v>
      </c>
      <c r="C15" s="14">
        <v>3</v>
      </c>
      <c r="D15" s="71">
        <v>10564508473.16</v>
      </c>
      <c r="E15" s="72">
        <f t="shared" si="1"/>
        <v>0.32175078071377766</v>
      </c>
      <c r="F15" s="73">
        <v>10488725580.950001</v>
      </c>
      <c r="G15" s="74">
        <f t="shared" si="2"/>
        <v>0.33003078413778736</v>
      </c>
      <c r="H15" s="75">
        <f t="shared" si="3"/>
        <v>75782892.209999084</v>
      </c>
      <c r="I15" s="76">
        <f t="shared" si="0"/>
        <v>7.2251763691519866E-3</v>
      </c>
    </row>
    <row r="16" spans="2:10" ht="15" customHeight="1" x14ac:dyDescent="0.2">
      <c r="B16" s="70" t="s">
        <v>48</v>
      </c>
      <c r="C16" s="14">
        <v>7.1</v>
      </c>
      <c r="D16" s="78">
        <v>1201820000</v>
      </c>
      <c r="E16" s="72">
        <f>+D16/$D$25</f>
        <v>3.6602414987866316E-2</v>
      </c>
      <c r="F16" s="73">
        <v>1325799000</v>
      </c>
      <c r="G16" s="74">
        <f t="shared" si="2"/>
        <v>4.1716649005842661E-2</v>
      </c>
      <c r="H16" s="75">
        <f t="shared" si="3"/>
        <v>-123979000</v>
      </c>
      <c r="I16" s="76">
        <f t="shared" si="0"/>
        <v>-9.3512666701362712E-2</v>
      </c>
    </row>
    <row r="17" spans="2:9" ht="14.25" x14ac:dyDescent="0.2">
      <c r="B17" s="63" t="s">
        <v>49</v>
      </c>
      <c r="C17" s="14"/>
      <c r="D17" s="79">
        <v>20710420947.75</v>
      </c>
      <c r="E17" s="80">
        <f>SUM(E11:E16)</f>
        <v>0.63075287655634382</v>
      </c>
      <c r="F17" s="81">
        <v>18898003521.760002</v>
      </c>
      <c r="G17" s="82">
        <f t="shared" si="2"/>
        <v>0.59463114682424756</v>
      </c>
      <c r="H17" s="83">
        <f>SUM(H11:H16)</f>
        <v>1812417425.9899993</v>
      </c>
      <c r="I17" s="76">
        <f t="shared" si="0"/>
        <v>9.5905232735463253E-2</v>
      </c>
    </row>
    <row r="18" spans="2:9" ht="14.25" x14ac:dyDescent="0.2">
      <c r="B18" s="70" t="s">
        <v>14</v>
      </c>
      <c r="C18" s="14"/>
      <c r="D18" s="84"/>
      <c r="E18" s="74"/>
      <c r="F18" s="85"/>
      <c r="G18" s="74"/>
      <c r="H18" s="75"/>
      <c r="I18" s="86"/>
    </row>
    <row r="19" spans="2:9" ht="14.25" x14ac:dyDescent="0.2">
      <c r="B19" s="63" t="s">
        <v>50</v>
      </c>
      <c r="C19" s="14"/>
      <c r="D19" s="84"/>
      <c r="E19" s="74"/>
      <c r="F19" s="85"/>
      <c r="G19" s="74"/>
      <c r="H19" s="75"/>
      <c r="I19" s="86"/>
    </row>
    <row r="20" spans="2:9" ht="15" customHeight="1" x14ac:dyDescent="0.2">
      <c r="B20" s="70" t="s">
        <v>51</v>
      </c>
      <c r="C20" s="14">
        <v>4.0999999999999996</v>
      </c>
      <c r="D20" s="71">
        <v>10637138060.860001</v>
      </c>
      <c r="E20" s="72">
        <f t="shared" ref="E20:E25" si="4">+D20/$D$25</f>
        <v>0.32396277444777533</v>
      </c>
      <c r="F20" s="73">
        <v>11105028797.299999</v>
      </c>
      <c r="G20" s="74">
        <f t="shared" ref="G20:G25" si="5">+F20/$F$25</f>
        <v>0.34942294309826688</v>
      </c>
      <c r="H20" s="75">
        <f t="shared" ref="H20:H23" si="6">+D20-F20</f>
        <v>-467890736.43999863</v>
      </c>
      <c r="I20" s="76">
        <f t="shared" si="0"/>
        <v>-4.2133230357201623E-2</v>
      </c>
    </row>
    <row r="21" spans="2:9" ht="15" customHeight="1" x14ac:dyDescent="0.2">
      <c r="B21" s="70" t="s">
        <v>52</v>
      </c>
      <c r="C21" s="14">
        <v>4.5</v>
      </c>
      <c r="D21" s="71">
        <v>1223030000</v>
      </c>
      <c r="E21" s="72">
        <f t="shared" si="4"/>
        <v>3.7248382954693834E-2</v>
      </c>
      <c r="F21" s="73">
        <v>1223030000</v>
      </c>
      <c r="G21" s="74">
        <f t="shared" si="5"/>
        <v>3.8482992696189808E-2</v>
      </c>
      <c r="H21" s="75">
        <f t="shared" si="6"/>
        <v>0</v>
      </c>
      <c r="I21" s="76">
        <f t="shared" si="0"/>
        <v>0</v>
      </c>
    </row>
    <row r="22" spans="2:9" ht="15" customHeight="1" x14ac:dyDescent="0.2">
      <c r="B22" s="70" t="s">
        <v>53</v>
      </c>
      <c r="C22" s="14"/>
      <c r="D22" s="71">
        <v>0</v>
      </c>
      <c r="E22" s="72">
        <f t="shared" si="4"/>
        <v>0</v>
      </c>
      <c r="F22" s="73">
        <v>5970000</v>
      </c>
      <c r="G22" s="74">
        <f t="shared" si="5"/>
        <v>1.8784777674811997E-4</v>
      </c>
      <c r="H22" s="75">
        <f t="shared" si="6"/>
        <v>-5970000</v>
      </c>
      <c r="I22" s="76">
        <v>0</v>
      </c>
    </row>
    <row r="23" spans="2:9" ht="14.25" x14ac:dyDescent="0.2">
      <c r="B23" s="70" t="s">
        <v>48</v>
      </c>
      <c r="C23" s="14">
        <v>7.2</v>
      </c>
      <c r="D23" s="87">
        <v>263856489</v>
      </c>
      <c r="E23" s="72">
        <f t="shared" si="4"/>
        <v>8.0359660411870194E-3</v>
      </c>
      <c r="F23" s="73">
        <v>549019889</v>
      </c>
      <c r="G23" s="74">
        <f t="shared" si="5"/>
        <v>1.7275069604547673E-2</v>
      </c>
      <c r="H23" s="75">
        <f t="shared" si="6"/>
        <v>-285163400</v>
      </c>
      <c r="I23" s="76">
        <f t="shared" si="0"/>
        <v>-0.5194044982949606</v>
      </c>
    </row>
    <row r="24" spans="2:9" ht="14.25" x14ac:dyDescent="0.2">
      <c r="B24" s="63" t="s">
        <v>55</v>
      </c>
      <c r="C24" s="14"/>
      <c r="D24" s="79">
        <v>12124024549.860001</v>
      </c>
      <c r="E24" s="80">
        <f t="shared" si="4"/>
        <v>0.36924712344365618</v>
      </c>
      <c r="F24" s="81">
        <v>12883048686.299999</v>
      </c>
      <c r="G24" s="82">
        <f t="shared" si="5"/>
        <v>0.4053688531757525</v>
      </c>
      <c r="H24" s="83">
        <f>SUM(H20:H23)</f>
        <v>-759024136.43999863</v>
      </c>
      <c r="I24" s="76">
        <f t="shared" si="0"/>
        <v>-5.8916499884623996E-2</v>
      </c>
    </row>
    <row r="25" spans="2:9" thickBot="1" x14ac:dyDescent="0.25">
      <c r="B25" s="63" t="s">
        <v>56</v>
      </c>
      <c r="C25" s="14"/>
      <c r="D25" s="88">
        <v>32834445497.610001</v>
      </c>
      <c r="E25" s="80">
        <f t="shared" si="4"/>
        <v>1</v>
      </c>
      <c r="F25" s="89">
        <v>31781052208.060001</v>
      </c>
      <c r="G25" s="82">
        <f t="shared" si="5"/>
        <v>1</v>
      </c>
      <c r="H25" s="90">
        <f>+H17+H24</f>
        <v>1053393289.5500007</v>
      </c>
      <c r="I25" s="76">
        <f t="shared" si="0"/>
        <v>3.3145324536575593E-2</v>
      </c>
    </row>
    <row r="26" spans="2:9" thickTop="1" x14ac:dyDescent="0.2">
      <c r="B26" s="70" t="s">
        <v>14</v>
      </c>
      <c r="C26" s="14"/>
      <c r="D26" s="92"/>
      <c r="E26" s="74"/>
      <c r="F26" s="93"/>
      <c r="G26" s="74"/>
      <c r="H26" s="75"/>
      <c r="I26" s="86"/>
    </row>
    <row r="27" spans="2:9" ht="14.25" x14ac:dyDescent="0.2">
      <c r="B27" s="63" t="s">
        <v>57</v>
      </c>
      <c r="C27" s="14"/>
      <c r="D27" s="92"/>
      <c r="E27" s="74"/>
      <c r="F27" s="93"/>
      <c r="G27" s="74"/>
      <c r="H27" s="75"/>
      <c r="I27" s="86"/>
    </row>
    <row r="28" spans="2:9" ht="15" customHeight="1" x14ac:dyDescent="0.2">
      <c r="B28" s="63" t="s">
        <v>58</v>
      </c>
      <c r="C28" s="14"/>
      <c r="D28" s="92"/>
      <c r="E28" s="74"/>
      <c r="F28" s="93"/>
      <c r="G28" s="74"/>
      <c r="H28" s="75"/>
      <c r="I28" s="86"/>
    </row>
    <row r="29" spans="2:9" ht="14.25" x14ac:dyDescent="0.2">
      <c r="B29" s="70" t="s">
        <v>59</v>
      </c>
      <c r="C29" s="14">
        <v>5.2</v>
      </c>
      <c r="D29" s="71">
        <v>1944884000</v>
      </c>
      <c r="E29" s="72">
        <f t="shared" ref="E29:E34" si="7">+D29/$D$52</f>
        <v>5.923303928196582E-2</v>
      </c>
      <c r="F29" s="73">
        <v>2046420000</v>
      </c>
      <c r="G29" s="74">
        <f t="shared" ref="G29:G34" si="8">+F29/$F$52</f>
        <v>6.4391197202197853E-2</v>
      </c>
      <c r="H29" s="75">
        <f t="shared" ref="H29:H33" si="9">+D29-F29</f>
        <v>-101536000</v>
      </c>
      <c r="I29" s="76">
        <f t="shared" si="0"/>
        <v>-4.9616403279874155E-2</v>
      </c>
    </row>
    <row r="30" spans="2:9" ht="14.25" x14ac:dyDescent="0.2">
      <c r="B30" s="70" t="s">
        <v>60</v>
      </c>
      <c r="C30" s="14">
        <v>5.3</v>
      </c>
      <c r="D30" s="71">
        <v>2295243321.1700001</v>
      </c>
      <c r="E30" s="72">
        <f t="shared" si="7"/>
        <v>6.990352010944216E-2</v>
      </c>
      <c r="F30" s="73">
        <v>2730342363.25</v>
      </c>
      <c r="G30" s="74">
        <f t="shared" si="8"/>
        <v>8.5911012178118709E-2</v>
      </c>
      <c r="H30" s="75">
        <f t="shared" si="9"/>
        <v>-435099042.07999992</v>
      </c>
      <c r="I30" s="76">
        <f t="shared" si="0"/>
        <v>-0.15935695388840898</v>
      </c>
    </row>
    <row r="31" spans="2:9" s="33" customFormat="1" ht="15" customHeight="1" x14ac:dyDescent="0.2">
      <c r="B31" s="94" t="s">
        <v>61</v>
      </c>
      <c r="C31" s="14">
        <v>6.1</v>
      </c>
      <c r="D31" s="95">
        <v>7725520950.0100002</v>
      </c>
      <c r="E31" s="96">
        <f t="shared" si="7"/>
        <v>0.23528708442539104</v>
      </c>
      <c r="F31" s="97">
        <v>8361658286.2700005</v>
      </c>
      <c r="G31" s="74">
        <f t="shared" si="8"/>
        <v>0.26310199648586474</v>
      </c>
      <c r="H31" s="75">
        <f t="shared" si="9"/>
        <v>-636137336.26000023</v>
      </c>
      <c r="I31" s="76">
        <f t="shared" si="0"/>
        <v>-7.6077892025861571E-2</v>
      </c>
    </row>
    <row r="32" spans="2:9" ht="15" customHeight="1" x14ac:dyDescent="0.2">
      <c r="B32" s="70" t="s">
        <v>62</v>
      </c>
      <c r="C32" s="14">
        <v>6.2</v>
      </c>
      <c r="D32" s="71">
        <v>238563887</v>
      </c>
      <c r="E32" s="72">
        <f t="shared" si="7"/>
        <v>7.2656590778316108E-3</v>
      </c>
      <c r="F32" s="73">
        <v>163024849.31</v>
      </c>
      <c r="G32" s="74">
        <f t="shared" si="8"/>
        <v>5.1296240365021834E-3</v>
      </c>
      <c r="H32" s="75">
        <f>+D32-F32</f>
        <v>75539037.689999998</v>
      </c>
      <c r="I32" s="76">
        <f>+D32/F32-1</f>
        <v>0.46335904010779783</v>
      </c>
    </row>
    <row r="33" spans="2:10" ht="14.25" x14ac:dyDescent="0.2">
      <c r="B33" s="70" t="s">
        <v>63</v>
      </c>
      <c r="C33" s="14">
        <v>7</v>
      </c>
      <c r="D33" s="78">
        <v>1400982999.9453151</v>
      </c>
      <c r="E33" s="72">
        <f t="shared" si="7"/>
        <v>4.2668087695269828E-2</v>
      </c>
      <c r="F33" s="73">
        <v>1334443000</v>
      </c>
      <c r="G33" s="74">
        <f t="shared" si="8"/>
        <v>4.1988634966474384E-2</v>
      </c>
      <c r="H33" s="75">
        <f t="shared" si="9"/>
        <v>66539999.945315123</v>
      </c>
      <c r="I33" s="76">
        <f t="shared" si="0"/>
        <v>4.9863501060229076E-2</v>
      </c>
    </row>
    <row r="34" spans="2:10" ht="14.25" x14ac:dyDescent="0.2">
      <c r="B34" s="63" t="s">
        <v>64</v>
      </c>
      <c r="C34" s="14"/>
      <c r="D34" s="79">
        <v>13605195158.125315</v>
      </c>
      <c r="E34" s="72">
        <f t="shared" si="7"/>
        <v>0.41435739058990045</v>
      </c>
      <c r="F34" s="81">
        <v>14635888498.83</v>
      </c>
      <c r="G34" s="82">
        <f t="shared" si="8"/>
        <v>0.46052246486915788</v>
      </c>
      <c r="H34" s="83">
        <f>SUM(H29:H33)</f>
        <v>-1030693340.704685</v>
      </c>
      <c r="I34" s="76">
        <f t="shared" si="0"/>
        <v>-7.0422328018355684E-2</v>
      </c>
    </row>
    <row r="35" spans="2:10" ht="14.25" x14ac:dyDescent="0.2">
      <c r="B35" s="70" t="s">
        <v>14</v>
      </c>
      <c r="C35" s="14"/>
      <c r="D35" s="92"/>
      <c r="E35" s="72"/>
      <c r="F35" s="93"/>
      <c r="G35" s="74"/>
      <c r="H35" s="75"/>
      <c r="I35" s="86"/>
    </row>
    <row r="36" spans="2:10" ht="14.25" x14ac:dyDescent="0.2">
      <c r="B36" s="63" t="s">
        <v>65</v>
      </c>
      <c r="C36" s="14"/>
      <c r="D36" s="92"/>
      <c r="E36" s="72"/>
      <c r="F36" s="93"/>
      <c r="G36" s="74"/>
      <c r="H36" s="75"/>
      <c r="I36" s="86"/>
    </row>
    <row r="37" spans="2:10" ht="15" customHeight="1" x14ac:dyDescent="0.2">
      <c r="B37" s="70" t="s">
        <v>60</v>
      </c>
      <c r="C37" s="14">
        <v>5.3</v>
      </c>
      <c r="D37" s="71">
        <v>1961264510.98</v>
      </c>
      <c r="E37" s="72">
        <f t="shared" ref="E37:E42" si="10">+D37/$D$52</f>
        <v>5.9731921194890708E-2</v>
      </c>
      <c r="F37" s="73">
        <v>3153009184.98</v>
      </c>
      <c r="G37" s="74">
        <f t="shared" ref="G37:G42" si="11">+F37/$F$52</f>
        <v>9.9210345975111816E-2</v>
      </c>
      <c r="H37" s="75">
        <f t="shared" ref="H37:H40" si="12">+D37-F37</f>
        <v>-1191744674</v>
      </c>
      <c r="I37" s="76">
        <f t="shared" si="0"/>
        <v>-0.37797056845794108</v>
      </c>
    </row>
    <row r="38" spans="2:10" ht="14.25" x14ac:dyDescent="0.2">
      <c r="B38" s="70" t="s">
        <v>66</v>
      </c>
      <c r="C38" s="14">
        <v>8</v>
      </c>
      <c r="D38" s="71">
        <v>452006325.44</v>
      </c>
      <c r="E38" s="72">
        <f t="shared" si="10"/>
        <v>1.3766223811026542E-2</v>
      </c>
      <c r="F38" s="73">
        <v>192275625.22</v>
      </c>
      <c r="G38" s="74">
        <f t="shared" si="11"/>
        <v>6.0500081609429672E-3</v>
      </c>
      <c r="H38" s="75">
        <f t="shared" si="12"/>
        <v>259730700.22</v>
      </c>
      <c r="I38" s="76">
        <f t="shared" si="0"/>
        <v>1.3508248896490054</v>
      </c>
    </row>
    <row r="39" spans="2:10" ht="14.25" x14ac:dyDescent="0.2">
      <c r="B39" s="70" t="s">
        <v>67</v>
      </c>
      <c r="C39" s="14"/>
      <c r="D39" s="71">
        <v>4282558733.21</v>
      </c>
      <c r="E39" s="72">
        <f t="shared" si="10"/>
        <v>0.13042884288808676</v>
      </c>
      <c r="F39" s="73">
        <v>3504726255.8899999</v>
      </c>
      <c r="G39" s="74">
        <f t="shared" si="11"/>
        <v>0.11027722534119756</v>
      </c>
      <c r="H39" s="75">
        <f t="shared" si="12"/>
        <v>777832477.32000017</v>
      </c>
      <c r="I39" s="76">
        <f t="shared" si="0"/>
        <v>0.22193815451714216</v>
      </c>
    </row>
    <row r="40" spans="2:10" ht="14.25" x14ac:dyDescent="0.2">
      <c r="B40" s="70" t="s">
        <v>63</v>
      </c>
      <c r="C40" s="14">
        <v>7.2</v>
      </c>
      <c r="D40" s="99">
        <v>539915397</v>
      </c>
      <c r="E40" s="72">
        <f t="shared" si="10"/>
        <v>1.6443566772845666E-2</v>
      </c>
      <c r="F40" s="73">
        <v>1026572878</v>
      </c>
      <c r="G40" s="74">
        <f t="shared" si="11"/>
        <v>3.2301412530040659E-2</v>
      </c>
      <c r="H40" s="75">
        <f t="shared" si="12"/>
        <v>-486657481</v>
      </c>
      <c r="I40" s="76">
        <f t="shared" si="0"/>
        <v>-0.47406033359085098</v>
      </c>
    </row>
    <row r="41" spans="2:10" ht="14.25" x14ac:dyDescent="0.2">
      <c r="B41" s="63" t="s">
        <v>68</v>
      </c>
      <c r="C41" s="14"/>
      <c r="D41" s="79">
        <v>7235744966.6300001</v>
      </c>
      <c r="E41" s="80">
        <f t="shared" si="10"/>
        <v>0.22037055466684966</v>
      </c>
      <c r="F41" s="81">
        <v>7876583944.0900002</v>
      </c>
      <c r="G41" s="82">
        <f t="shared" si="11"/>
        <v>0.24783899200729301</v>
      </c>
      <c r="H41" s="100">
        <f>SUM(H37:H40)</f>
        <v>-640838977.4599998</v>
      </c>
      <c r="I41" s="76">
        <f t="shared" si="0"/>
        <v>-8.1360013682179821E-2</v>
      </c>
    </row>
    <row r="42" spans="2:10" ht="14.25" x14ac:dyDescent="0.2">
      <c r="B42" s="63" t="s">
        <v>69</v>
      </c>
      <c r="C42" s="14"/>
      <c r="D42" s="79">
        <v>20840940124.755314</v>
      </c>
      <c r="E42" s="80">
        <f t="shared" si="10"/>
        <v>0.63472794525675003</v>
      </c>
      <c r="F42" s="81">
        <v>22512472442.919998</v>
      </c>
      <c r="G42" s="82">
        <f t="shared" si="11"/>
        <v>0.7083614568764508</v>
      </c>
      <c r="H42" s="100">
        <f>+H34+H41</f>
        <v>-1671532318.1646848</v>
      </c>
      <c r="I42" s="76">
        <f t="shared" si="0"/>
        <v>-7.4249166652078147E-2</v>
      </c>
      <c r="J42" s="19"/>
    </row>
    <row r="43" spans="2:10" ht="15" customHeight="1" x14ac:dyDescent="0.2">
      <c r="B43" s="70" t="s">
        <v>14</v>
      </c>
      <c r="C43" s="14"/>
      <c r="D43" s="92"/>
      <c r="E43" s="72"/>
      <c r="F43" s="93"/>
      <c r="G43" s="74"/>
      <c r="H43" s="75"/>
      <c r="I43" s="86"/>
    </row>
    <row r="44" spans="2:10" ht="15" customHeight="1" x14ac:dyDescent="0.2">
      <c r="B44" s="63" t="s">
        <v>70</v>
      </c>
      <c r="C44" s="14"/>
      <c r="D44" s="92"/>
      <c r="E44" s="72"/>
      <c r="F44" s="93"/>
      <c r="G44" s="74"/>
      <c r="H44" s="75"/>
      <c r="I44" s="86"/>
    </row>
    <row r="45" spans="2:10" ht="14.25" x14ac:dyDescent="0.2">
      <c r="B45" s="70" t="s">
        <v>71</v>
      </c>
      <c r="C45" s="14">
        <v>9</v>
      </c>
      <c r="D45" s="71">
        <v>2060803967.3599999</v>
      </c>
      <c r="E45" s="72">
        <f>+D45/$D$52</f>
        <v>6.276347707681583E-2</v>
      </c>
      <c r="F45" s="73">
        <v>2060803967.3599999</v>
      </c>
      <c r="G45" s="74">
        <f t="shared" ref="G45:G50" si="13">+F45/$F$52</f>
        <v>6.4843792895568589E-2</v>
      </c>
      <c r="H45" s="75">
        <f t="shared" ref="H45:H49" si="14">+D45-F45</f>
        <v>0</v>
      </c>
      <c r="I45" s="76">
        <f t="shared" si="0"/>
        <v>0</v>
      </c>
    </row>
    <row r="46" spans="2:10" ht="14.25" x14ac:dyDescent="0.2">
      <c r="B46" s="70" t="s">
        <v>72</v>
      </c>
      <c r="C46" s="14">
        <v>9.1999999999999993</v>
      </c>
      <c r="D46" s="71">
        <v>2000000000</v>
      </c>
      <c r="E46" s="72">
        <f>+D46/$D$52</f>
        <v>6.0911642321049293E-2</v>
      </c>
      <c r="F46" s="73">
        <v>2000000000</v>
      </c>
      <c r="G46" s="74">
        <f t="shared" si="13"/>
        <v>6.2930578475775115E-2</v>
      </c>
      <c r="H46" s="75">
        <f t="shared" si="14"/>
        <v>0</v>
      </c>
      <c r="I46" s="76">
        <v>0</v>
      </c>
    </row>
    <row r="47" spans="2:10" ht="14.25" x14ac:dyDescent="0.2">
      <c r="B47" s="70" t="s">
        <v>73</v>
      </c>
      <c r="C47" s="14">
        <v>9.1</v>
      </c>
      <c r="D47" s="71">
        <v>1774057625.79</v>
      </c>
      <c r="E47" s="72">
        <f>+D47/$D$52</f>
        <v>5.4030381779525197E-2</v>
      </c>
      <c r="F47" s="73">
        <v>2403311966.3299999</v>
      </c>
      <c r="G47" s="74">
        <f t="shared" si="13"/>
        <v>7.5620906149449732E-2</v>
      </c>
      <c r="H47" s="75">
        <f t="shared" si="14"/>
        <v>-629254340.53999996</v>
      </c>
      <c r="I47" s="76">
        <f t="shared" si="0"/>
        <v>-0.2618279896059057</v>
      </c>
    </row>
    <row r="48" spans="2:10" ht="14.25" x14ac:dyDescent="0.2">
      <c r="B48" s="70" t="s">
        <v>74</v>
      </c>
      <c r="C48" s="14">
        <v>9</v>
      </c>
      <c r="D48" s="71">
        <v>3313032491.5100002</v>
      </c>
      <c r="E48" s="72">
        <f>+D48/$D$52</f>
        <v>0.10090112506043596</v>
      </c>
      <c r="F48" s="73">
        <v>3313032491.5100002</v>
      </c>
      <c r="G48" s="74">
        <f t="shared" si="13"/>
        <v>0.10424552559988141</v>
      </c>
      <c r="H48" s="75">
        <f t="shared" si="14"/>
        <v>0</v>
      </c>
      <c r="I48" s="76">
        <f t="shared" si="0"/>
        <v>0</v>
      </c>
    </row>
    <row r="49" spans="1:14" ht="15" customHeight="1" x14ac:dyDescent="0.2">
      <c r="B49" s="70" t="s">
        <v>75</v>
      </c>
      <c r="C49" s="14">
        <v>9</v>
      </c>
      <c r="D49" s="71">
        <v>120685682.13</v>
      </c>
      <c r="E49" s="72">
        <f t="shared" ref="E49" si="15">+D49/$D$52</f>
        <v>3.675581551587205E-3</v>
      </c>
      <c r="F49" s="73">
        <v>120685682.13</v>
      </c>
      <c r="G49" s="74">
        <f t="shared" si="13"/>
        <v>3.7974098950922072E-3</v>
      </c>
      <c r="H49" s="75">
        <f t="shared" si="14"/>
        <v>0</v>
      </c>
      <c r="I49" s="76">
        <f t="shared" si="0"/>
        <v>0</v>
      </c>
    </row>
    <row r="50" spans="1:14" ht="14.25" x14ac:dyDescent="0.2">
      <c r="B50" s="70" t="s">
        <v>76</v>
      </c>
      <c r="C50" s="14"/>
      <c r="D50" s="71">
        <v>2724925607.7146826</v>
      </c>
      <c r="E50" s="72">
        <f>+D50/$D$52</f>
        <v>8.298984698429232E-2</v>
      </c>
      <c r="F50" s="73">
        <v>-629254342.53999949</v>
      </c>
      <c r="G50" s="74">
        <f t="shared" si="13"/>
        <v>-1.9799669892217854E-2</v>
      </c>
      <c r="H50" s="75">
        <f>+D50-F50</f>
        <v>3354179950.2546821</v>
      </c>
      <c r="I50" s="76">
        <f t="shared" si="0"/>
        <v>-5.3304041362916275</v>
      </c>
    </row>
    <row r="51" spans="1:14" ht="14.25" x14ac:dyDescent="0.2">
      <c r="B51" s="63" t="s">
        <v>77</v>
      </c>
      <c r="C51" s="14"/>
      <c r="D51" s="79">
        <v>11993505374.504681</v>
      </c>
      <c r="E51" s="80">
        <f>+D51/$D$52</f>
        <v>0.36527205477370572</v>
      </c>
      <c r="F51" s="81">
        <v>9268579764.7900009</v>
      </c>
      <c r="G51" s="82">
        <f>SUM(G45:G50)</f>
        <v>0.2916385431235492</v>
      </c>
      <c r="H51" s="81">
        <f>SUM(H45:H50)</f>
        <v>2724925609.7146821</v>
      </c>
      <c r="I51" s="76">
        <f t="shared" si="0"/>
        <v>0.2939960251587066</v>
      </c>
    </row>
    <row r="52" spans="1:14" thickBot="1" x14ac:dyDescent="0.25">
      <c r="B52" s="63" t="s">
        <v>78</v>
      </c>
      <c r="C52" s="14"/>
      <c r="D52" s="88">
        <v>32834445498.259995</v>
      </c>
      <c r="E52" s="80">
        <f>+D52/$D$52</f>
        <v>1</v>
      </c>
      <c r="F52" s="89">
        <v>31781052207.709999</v>
      </c>
      <c r="G52" s="82">
        <f>+F52/$F$52</f>
        <v>1</v>
      </c>
      <c r="H52" s="89">
        <f>+H42+H51</f>
        <v>1053393291.5499973</v>
      </c>
      <c r="I52" s="76">
        <f t="shared" si="0"/>
        <v>3.3145324568405687E-2</v>
      </c>
    </row>
    <row r="53" spans="1:14" thickTop="1" x14ac:dyDescent="0.2">
      <c r="B53" s="51"/>
      <c r="C53" s="101"/>
      <c r="D53" s="102">
        <f>+D52-D25</f>
        <v>0.649993896484375</v>
      </c>
      <c r="E53" s="103"/>
      <c r="F53" s="104"/>
    </row>
    <row r="54" spans="1:14" ht="14.25" x14ac:dyDescent="0.2">
      <c r="B54" s="296" t="s">
        <v>28</v>
      </c>
      <c r="C54" s="296"/>
      <c r="D54" s="296"/>
      <c r="E54" s="105"/>
      <c r="F54" s="106"/>
    </row>
    <row r="55" spans="1:14" ht="14.25" x14ac:dyDescent="0.2">
      <c r="B55" s="107"/>
      <c r="C55" s="108"/>
      <c r="D55" s="109"/>
      <c r="E55" s="110"/>
      <c r="F55" s="111"/>
    </row>
    <row r="56" spans="1:14" ht="14.25" x14ac:dyDescent="0.2">
      <c r="B56" s="112"/>
      <c r="C56" s="113"/>
      <c r="D56" s="114"/>
      <c r="E56" s="115"/>
      <c r="F56" s="116"/>
    </row>
    <row r="57" spans="1:14" ht="14.25" x14ac:dyDescent="0.2">
      <c r="B57" s="117"/>
      <c r="C57" s="118"/>
      <c r="D57" s="119"/>
      <c r="E57" s="120"/>
      <c r="F57" s="121"/>
    </row>
    <row r="58" spans="1:14" s="124" customFormat="1" ht="15" customHeight="1" x14ac:dyDescent="0.25">
      <c r="B58" s="122"/>
      <c r="C58" s="123"/>
      <c r="D58" s="292"/>
      <c r="E58" s="292"/>
      <c r="F58" s="292"/>
      <c r="G58" s="292"/>
      <c r="H58" s="292"/>
      <c r="I58" s="292"/>
    </row>
    <row r="59" spans="1:14" s="47" customFormat="1" ht="16.149999999999999" customHeight="1" x14ac:dyDescent="0.2">
      <c r="B59" s="125" t="s">
        <v>29</v>
      </c>
      <c r="C59" s="126"/>
      <c r="D59" s="293" t="s">
        <v>79</v>
      </c>
      <c r="E59" s="293"/>
      <c r="F59" s="293"/>
      <c r="G59" s="293" t="s">
        <v>80</v>
      </c>
      <c r="H59" s="293"/>
      <c r="I59" s="293"/>
    </row>
    <row r="60" spans="1:14" ht="9.75" customHeight="1" x14ac:dyDescent="0.2">
      <c r="B60" s="50"/>
      <c r="C60" s="127"/>
      <c r="D60" s="128"/>
      <c r="E60" s="129"/>
      <c r="F60" s="130"/>
      <c r="G60" s="53" t="s">
        <v>33</v>
      </c>
      <c r="H60" s="131"/>
      <c r="I60" s="132"/>
    </row>
    <row r="61" spans="1:14" ht="14.25" x14ac:dyDescent="0.2">
      <c r="B61" s="50"/>
      <c r="C61" s="127"/>
      <c r="D61" s="128"/>
      <c r="E61" s="50"/>
      <c r="F61" s="133"/>
    </row>
    <row r="62" spans="1:14" ht="14.25" x14ac:dyDescent="0.2">
      <c r="C62" s="108"/>
      <c r="D62" s="134"/>
      <c r="E62" s="135"/>
      <c r="F62" s="136"/>
    </row>
    <row r="63" spans="1:14" ht="14.25" x14ac:dyDescent="0.2">
      <c r="C63" s="113"/>
      <c r="D63" s="137"/>
      <c r="E63" s="138"/>
      <c r="F63" s="139"/>
    </row>
    <row r="64" spans="1:14" s="67" customFormat="1" ht="14.25" x14ac:dyDescent="0.2">
      <c r="A64" s="1"/>
      <c r="B64" s="1"/>
      <c r="C64" s="118"/>
      <c r="D64" s="140"/>
      <c r="E64" s="141"/>
      <c r="F64" s="142"/>
      <c r="H64" s="68"/>
      <c r="I64" s="69"/>
      <c r="J64" s="1"/>
      <c r="K64" s="1"/>
      <c r="L64" s="1"/>
      <c r="M64" s="1"/>
      <c r="N64" s="1"/>
    </row>
  </sheetData>
  <mergeCells count="10">
    <mergeCell ref="D58:F58"/>
    <mergeCell ref="G58:I58"/>
    <mergeCell ref="D59:F59"/>
    <mergeCell ref="G59:I59"/>
    <mergeCell ref="B3:I3"/>
    <mergeCell ref="B4:I4"/>
    <mergeCell ref="B5:I5"/>
    <mergeCell ref="B6:I6"/>
    <mergeCell ref="B7:I7"/>
    <mergeCell ref="B54:D54"/>
  </mergeCells>
  <printOptions horizontalCentered="1" verticalCentered="1"/>
  <pageMargins left="0" right="0" top="0" bottom="0" header="0.31496062992125984" footer="0.31496062992125984"/>
  <pageSetup scale="80" orientation="portrait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657E1-2C43-4753-8A0E-72C52FF81577}">
  <sheetPr>
    <tabColor theme="5" tint="-0.249977111117893"/>
  </sheetPr>
  <dimension ref="B1:K46"/>
  <sheetViews>
    <sheetView showGridLines="0" topLeftCell="A20" zoomScale="88" zoomScaleNormal="160" workbookViewId="0">
      <selection activeCell="D14" sqref="D14"/>
    </sheetView>
  </sheetViews>
  <sheetFormatPr baseColWidth="10" defaultColWidth="11.42578125" defaultRowHeight="15" x14ac:dyDescent="0.25"/>
  <cols>
    <col min="1" max="1" width="6.7109375" style="1" customWidth="1"/>
    <col min="2" max="2" width="37.85546875" style="1" customWidth="1"/>
    <col min="3" max="3" width="8.42578125" style="2" customWidth="1"/>
    <col min="4" max="4" width="19.42578125" style="3" bestFit="1" customWidth="1"/>
    <col min="5" max="5" width="10" style="1" bestFit="1" customWidth="1"/>
    <col min="6" max="6" width="1.85546875" style="1" customWidth="1"/>
    <col min="7" max="7" width="19.85546875" style="3" bestFit="1" customWidth="1"/>
    <col min="8" max="8" width="15.7109375" style="1" bestFit="1" customWidth="1"/>
    <col min="9" max="9" width="19.85546875" style="1" bestFit="1" customWidth="1"/>
    <col min="10" max="10" width="10" style="1" bestFit="1" customWidth="1"/>
    <col min="11" max="11" width="16.85546875" style="1" bestFit="1" customWidth="1"/>
    <col min="12" max="16384" width="11.42578125" style="1"/>
  </cols>
  <sheetData>
    <row r="1" spans="2:11" ht="36" customHeight="1" x14ac:dyDescent="0.25"/>
    <row r="2" spans="2:11" ht="23.25" customHeight="1" x14ac:dyDescent="0.25"/>
    <row r="3" spans="2:11" ht="18.75" customHeight="1" x14ac:dyDescent="0.2">
      <c r="B3" s="294" t="s">
        <v>0</v>
      </c>
      <c r="C3" s="294"/>
      <c r="D3" s="294"/>
      <c r="E3" s="294"/>
      <c r="F3" s="294"/>
      <c r="G3" s="294"/>
      <c r="H3" s="294"/>
      <c r="I3" s="294"/>
      <c r="J3" s="294"/>
    </row>
    <row r="4" spans="2:11" ht="20.25" x14ac:dyDescent="0.2">
      <c r="B4" s="294" t="s">
        <v>1</v>
      </c>
      <c r="C4" s="294"/>
      <c r="D4" s="294"/>
      <c r="E4" s="294"/>
      <c r="F4" s="294"/>
      <c r="G4" s="294"/>
      <c r="H4" s="294"/>
      <c r="I4" s="294"/>
      <c r="J4" s="294"/>
    </row>
    <row r="5" spans="2:11" ht="18.75" customHeight="1" x14ac:dyDescent="0.2">
      <c r="B5" s="294" t="s">
        <v>2</v>
      </c>
      <c r="C5" s="294"/>
      <c r="D5" s="294"/>
      <c r="E5" s="294"/>
      <c r="F5" s="294"/>
      <c r="G5" s="294"/>
      <c r="H5" s="294"/>
      <c r="I5" s="294"/>
      <c r="J5" s="294"/>
    </row>
    <row r="6" spans="2:11" ht="20.25" x14ac:dyDescent="0.2">
      <c r="B6" s="294" t="str">
        <f>+'[19]ESF '!B6:I6</f>
        <v>A 31 de Diciembre 2021 - 2020</v>
      </c>
      <c r="C6" s="294"/>
      <c r="D6" s="294"/>
      <c r="E6" s="294"/>
      <c r="F6" s="294"/>
      <c r="G6" s="294"/>
      <c r="H6" s="294"/>
      <c r="I6" s="294"/>
      <c r="J6" s="294"/>
    </row>
    <row r="7" spans="2:11" ht="20.25" x14ac:dyDescent="0.2">
      <c r="B7" s="295" t="s">
        <v>3</v>
      </c>
      <c r="C7" s="295"/>
      <c r="D7" s="295"/>
      <c r="E7" s="295"/>
      <c r="F7" s="295"/>
      <c r="G7" s="295"/>
      <c r="H7" s="295"/>
      <c r="I7" s="295"/>
      <c r="J7" s="295"/>
    </row>
    <row r="8" spans="2:11" ht="14.25" x14ac:dyDescent="0.2">
      <c r="B8" s="4"/>
      <c r="C8" s="5"/>
    </row>
    <row r="9" spans="2:11" ht="23.25" customHeight="1" x14ac:dyDescent="0.2">
      <c r="B9" s="6" t="s">
        <v>4</v>
      </c>
      <c r="C9" s="7" t="s">
        <v>5</v>
      </c>
      <c r="D9" s="8" t="s">
        <v>6</v>
      </c>
      <c r="E9" s="9" t="s">
        <v>7</v>
      </c>
      <c r="F9" s="9"/>
      <c r="G9" s="8" t="s">
        <v>8</v>
      </c>
      <c r="H9" s="10" t="s">
        <v>7</v>
      </c>
      <c r="I9" s="11" t="s">
        <v>9</v>
      </c>
      <c r="J9" s="12" t="s">
        <v>10</v>
      </c>
    </row>
    <row r="10" spans="2:11" ht="25.5" x14ac:dyDescent="0.2">
      <c r="B10" s="13" t="s">
        <v>11</v>
      </c>
      <c r="C10" s="14">
        <v>10.1</v>
      </c>
      <c r="D10" s="15">
        <v>60053379137.809998</v>
      </c>
      <c r="E10" s="16">
        <f>+D10/$D$10</f>
        <v>1</v>
      </c>
      <c r="F10" s="16"/>
      <c r="G10" s="17">
        <v>37394688757.330002</v>
      </c>
      <c r="H10" s="16">
        <f>+G10/$G$10</f>
        <v>1</v>
      </c>
      <c r="I10" s="17">
        <f>+D10-G10</f>
        <v>22658690380.479996</v>
      </c>
      <c r="J10" s="18">
        <f>+(D10/G10-1)</f>
        <v>0.6059333860891809</v>
      </c>
      <c r="K10" s="19"/>
    </row>
    <row r="11" spans="2:11" ht="14.25" x14ac:dyDescent="0.2">
      <c r="B11" s="20" t="s">
        <v>12</v>
      </c>
      <c r="C11" s="21">
        <v>10.199999999999999</v>
      </c>
      <c r="D11" s="22">
        <v>51897171186</v>
      </c>
      <c r="E11" s="23">
        <f t="shared" ref="E11:E12" si="0">+D11/$D$10</f>
        <v>0.86418402979300801</v>
      </c>
      <c r="F11" s="23"/>
      <c r="G11" s="24">
        <v>29483514718.740002</v>
      </c>
      <c r="H11" s="23">
        <f t="shared" ref="H11:H12" si="1">+G11/$G$10</f>
        <v>0.78844123854248493</v>
      </c>
      <c r="I11" s="24">
        <f t="shared" ref="I11:I12" si="2">+D11-G11</f>
        <v>22413656467.259998</v>
      </c>
      <c r="J11" s="25">
        <f t="shared" ref="J11:J12" si="3">+(D11/G11-1)</f>
        <v>0.76020978777722403</v>
      </c>
    </row>
    <row r="12" spans="2:11" ht="14.25" x14ac:dyDescent="0.2">
      <c r="B12" s="26" t="s">
        <v>13</v>
      </c>
      <c r="C12" s="21"/>
      <c r="D12" s="15">
        <v>8156207951.8099976</v>
      </c>
      <c r="E12" s="16">
        <f t="shared" si="0"/>
        <v>0.13581597020699199</v>
      </c>
      <c r="F12" s="16"/>
      <c r="G12" s="17">
        <v>7911174038.5900002</v>
      </c>
      <c r="H12" s="16">
        <f t="shared" si="1"/>
        <v>0.21155876145751512</v>
      </c>
      <c r="I12" s="17">
        <f t="shared" si="2"/>
        <v>245033913.21999741</v>
      </c>
      <c r="J12" s="18">
        <f t="shared" si="3"/>
        <v>3.0973141536862148E-2</v>
      </c>
    </row>
    <row r="13" spans="2:11" ht="14.25" x14ac:dyDescent="0.2">
      <c r="B13" s="20" t="s">
        <v>14</v>
      </c>
      <c r="C13" s="21"/>
      <c r="D13" s="27"/>
      <c r="E13" s="28"/>
      <c r="F13" s="28"/>
      <c r="G13" s="29"/>
      <c r="H13" s="28"/>
      <c r="I13" s="28"/>
      <c r="J13" s="28"/>
    </row>
    <row r="14" spans="2:11" ht="14.25" x14ac:dyDescent="0.2">
      <c r="B14" s="20" t="s">
        <v>15</v>
      </c>
      <c r="C14" s="21">
        <v>11.1</v>
      </c>
      <c r="D14" s="27">
        <v>621747595</v>
      </c>
      <c r="E14" s="30">
        <f t="shared" ref="E14:E20" si="4">+D14/$D$10</f>
        <v>1.0353249124803099E-2</v>
      </c>
      <c r="F14" s="28"/>
      <c r="G14" s="29">
        <v>542085355.61000001</v>
      </c>
      <c r="H14" s="30">
        <f>+G14/$G$10</f>
        <v>1.4496319494135166E-2</v>
      </c>
      <c r="I14" s="24">
        <f t="shared" ref="I14:I18" si="5">+D14-G14</f>
        <v>79662239.389999986</v>
      </c>
      <c r="J14" s="25">
        <f t="shared" ref="J14:J18" si="6">+(D14/G14-1)</f>
        <v>0.14695515856604779</v>
      </c>
    </row>
    <row r="15" spans="2:11" ht="14.25" x14ac:dyDescent="0.2">
      <c r="B15" s="20" t="s">
        <v>16</v>
      </c>
      <c r="C15" s="21">
        <v>10.199999999999999</v>
      </c>
      <c r="D15" s="27">
        <v>1949592871.48</v>
      </c>
      <c r="E15" s="30">
        <f t="shared" si="4"/>
        <v>3.2464332556642488E-2</v>
      </c>
      <c r="F15" s="28"/>
      <c r="G15" s="29">
        <v>1412465074.45</v>
      </c>
      <c r="H15" s="30">
        <f t="shared" ref="H15:H24" si="7">+G15/$G$10</f>
        <v>3.7771809884983534E-2</v>
      </c>
      <c r="I15" s="24">
        <f t="shared" si="5"/>
        <v>537127797.02999997</v>
      </c>
      <c r="J15" s="25">
        <f t="shared" si="6"/>
        <v>0.38027686966996499</v>
      </c>
    </row>
    <row r="16" spans="2:11" ht="14.25" x14ac:dyDescent="0.2">
      <c r="B16" s="20" t="s">
        <v>17</v>
      </c>
      <c r="C16" s="21">
        <v>10.199999999999999</v>
      </c>
      <c r="D16" s="27">
        <v>1646078488.9200001</v>
      </c>
      <c r="E16" s="30">
        <f t="shared" si="4"/>
        <v>2.7410255884895218E-2</v>
      </c>
      <c r="F16" s="28"/>
      <c r="G16" s="29">
        <v>1416103261.5699999</v>
      </c>
      <c r="H16" s="30">
        <f t="shared" si="7"/>
        <v>3.7869101432016043E-2</v>
      </c>
      <c r="I16" s="24">
        <f t="shared" si="5"/>
        <v>229975227.35000014</v>
      </c>
      <c r="J16" s="25">
        <f t="shared" si="6"/>
        <v>0.16240004072516023</v>
      </c>
    </row>
    <row r="17" spans="2:10" ht="14.25" x14ac:dyDescent="0.2">
      <c r="B17" s="20" t="s">
        <v>18</v>
      </c>
      <c r="C17" s="21">
        <v>11.3</v>
      </c>
      <c r="D17" s="27">
        <v>829110027.19000006</v>
      </c>
      <c r="E17" s="30">
        <f>+D17/$D$10</f>
        <v>1.3806217719861612E-2</v>
      </c>
      <c r="F17" s="28"/>
      <c r="G17" s="29">
        <v>1460476548.73</v>
      </c>
      <c r="H17" s="30">
        <f>+G17/$G$10</f>
        <v>3.9055721474449266E-2</v>
      </c>
      <c r="I17" s="24">
        <f>+D17-G17</f>
        <v>-631366521.53999996</v>
      </c>
      <c r="J17" s="25">
        <f>+(D17/G17-1)</f>
        <v>-0.43230171829121333</v>
      </c>
    </row>
    <row r="18" spans="2:10" ht="14.25" x14ac:dyDescent="0.2">
      <c r="B18" s="20" t="s">
        <v>19</v>
      </c>
      <c r="C18" s="21">
        <v>11.2</v>
      </c>
      <c r="D18" s="27">
        <v>303311459.56</v>
      </c>
      <c r="E18" s="30">
        <f t="shared" si="4"/>
        <v>5.0506976279213762E-3</v>
      </c>
      <c r="F18" s="28"/>
      <c r="G18" s="29">
        <v>3630738148.9899998</v>
      </c>
      <c r="H18" s="30">
        <f t="shared" si="7"/>
        <v>9.7092348396089073E-2</v>
      </c>
      <c r="I18" s="24">
        <f t="shared" si="5"/>
        <v>-3327426689.4299998</v>
      </c>
      <c r="J18" s="25">
        <f t="shared" si="6"/>
        <v>-0.91646011165956009</v>
      </c>
    </row>
    <row r="19" spans="2:10" ht="14.25" x14ac:dyDescent="0.2">
      <c r="B19" s="20"/>
      <c r="C19" s="21"/>
      <c r="D19" s="27"/>
      <c r="E19" s="30"/>
      <c r="F19" s="28"/>
      <c r="G19" s="29"/>
      <c r="H19" s="28"/>
      <c r="I19" s="28"/>
      <c r="J19" s="28"/>
    </row>
    <row r="20" spans="2:10" s="33" customFormat="1" ht="25.5" x14ac:dyDescent="0.25">
      <c r="B20" s="31" t="s">
        <v>20</v>
      </c>
      <c r="C20" s="14"/>
      <c r="D20" s="15">
        <v>4049862699.6599975</v>
      </c>
      <c r="E20" s="16">
        <f t="shared" si="4"/>
        <v>6.7437715542474408E-2</v>
      </c>
      <c r="F20" s="32"/>
      <c r="G20" s="17">
        <v>533476360.46000051</v>
      </c>
      <c r="H20" s="16">
        <f t="shared" si="7"/>
        <v>1.4266099764112356E-2</v>
      </c>
      <c r="I20" s="17">
        <f t="shared" ref="I20" si="8">+D20-G20</f>
        <v>3516386339.1999969</v>
      </c>
      <c r="J20" s="18">
        <f t="shared" ref="J20" si="9">+(D20/G20-1)</f>
        <v>6.5914567164099331</v>
      </c>
    </row>
    <row r="21" spans="2:10" ht="14.25" x14ac:dyDescent="0.2">
      <c r="B21" s="26"/>
      <c r="C21" s="21"/>
      <c r="D21" s="27"/>
      <c r="E21" s="28"/>
      <c r="F21" s="28"/>
      <c r="G21" s="29"/>
      <c r="H21" s="28"/>
      <c r="I21" s="28"/>
      <c r="J21" s="28"/>
    </row>
    <row r="22" spans="2:10" s="33" customFormat="1" ht="14.25" x14ac:dyDescent="0.25">
      <c r="B22" s="34" t="s">
        <v>21</v>
      </c>
      <c r="C22" s="14">
        <v>7</v>
      </c>
      <c r="D22" s="35">
        <v>1400982999.9453151</v>
      </c>
      <c r="E22" s="23">
        <f t="shared" ref="E22:E24" si="10">+D22/$D$10</f>
        <v>2.332896200112821E-2</v>
      </c>
      <c r="F22" s="36"/>
      <c r="G22" s="37">
        <v>1204331000</v>
      </c>
      <c r="H22" s="23">
        <f t="shared" si="7"/>
        <v>3.2205937260647223E-2</v>
      </c>
      <c r="I22" s="24">
        <f t="shared" ref="I22" si="11">+D22-G22</f>
        <v>196651999.94531512</v>
      </c>
      <c r="J22" s="25">
        <f t="shared" ref="J22" si="12">+(D22/G22-1)</f>
        <v>0.16328733541303442</v>
      </c>
    </row>
    <row r="23" spans="2:10" ht="14.25" x14ac:dyDescent="0.2">
      <c r="B23" s="20"/>
      <c r="C23" s="21"/>
      <c r="D23" s="27"/>
      <c r="E23" s="30"/>
      <c r="F23" s="28"/>
      <c r="G23" s="29"/>
      <c r="H23" s="30"/>
      <c r="I23" s="28"/>
      <c r="J23" s="28"/>
    </row>
    <row r="24" spans="2:10" s="33" customFormat="1" ht="25.5" x14ac:dyDescent="0.25">
      <c r="B24" s="31" t="s">
        <v>22</v>
      </c>
      <c r="C24" s="14"/>
      <c r="D24" s="15">
        <v>2648879699.7146826</v>
      </c>
      <c r="E24" s="16">
        <f t="shared" si="10"/>
        <v>4.4108753541346198E-2</v>
      </c>
      <c r="F24" s="32"/>
      <c r="G24" s="17">
        <v>-670854639.53999949</v>
      </c>
      <c r="H24" s="16">
        <f t="shared" si="7"/>
        <v>-1.7939837496534865E-2</v>
      </c>
      <c r="I24" s="17">
        <f t="shared" ref="I24" si="13">+D24-G24</f>
        <v>3319734339.2546821</v>
      </c>
      <c r="J24" s="18">
        <f t="shared" ref="J24" si="14">+(D24/G24-1)</f>
        <v>-4.9485151381393173</v>
      </c>
    </row>
    <row r="25" spans="2:10" ht="14.25" x14ac:dyDescent="0.2">
      <c r="B25" s="20" t="s">
        <v>14</v>
      </c>
      <c r="C25" s="21"/>
      <c r="D25" s="29"/>
      <c r="E25" s="28"/>
      <c r="F25" s="28"/>
      <c r="G25" s="29"/>
      <c r="H25" s="28"/>
      <c r="I25" s="28"/>
      <c r="J25" s="28"/>
    </row>
    <row r="26" spans="2:10" ht="25.5" x14ac:dyDescent="0.2">
      <c r="B26" s="26" t="s">
        <v>23</v>
      </c>
      <c r="C26" s="21"/>
      <c r="D26" s="29"/>
      <c r="E26" s="28"/>
      <c r="F26" s="28"/>
      <c r="G26" s="29"/>
      <c r="H26" s="28"/>
      <c r="I26" s="28"/>
      <c r="J26" s="28"/>
    </row>
    <row r="27" spans="2:10" ht="14.25" x14ac:dyDescent="0.2">
      <c r="B27" s="20" t="s">
        <v>24</v>
      </c>
      <c r="C27" s="21">
        <v>11.4</v>
      </c>
      <c r="D27" s="27">
        <v>496089060</v>
      </c>
      <c r="E27" s="23">
        <f t="shared" ref="E27:E31" si="15">+D27/$D$10</f>
        <v>8.260801758741651E-3</v>
      </c>
      <c r="F27" s="28"/>
      <c r="G27" s="29">
        <v>708670310</v>
      </c>
      <c r="H27" s="23">
        <f t="shared" ref="H27:H31" si="16">+G27/$G$10</f>
        <v>1.8951095290533428E-2</v>
      </c>
      <c r="I27" s="24">
        <f t="shared" ref="I27:I28" si="17">+D27-G27</f>
        <v>-212581250</v>
      </c>
      <c r="J27" s="18">
        <v>0</v>
      </c>
    </row>
    <row r="28" spans="2:10" ht="14.25" x14ac:dyDescent="0.2">
      <c r="B28" s="20" t="s">
        <v>25</v>
      </c>
      <c r="C28" s="21"/>
      <c r="D28" s="35">
        <v>420043152</v>
      </c>
      <c r="E28" s="35">
        <v>0</v>
      </c>
      <c r="F28" s="28"/>
      <c r="G28" s="29">
        <v>667070013</v>
      </c>
      <c r="H28" s="23">
        <f t="shared" si="16"/>
        <v>1.7838629900863736E-2</v>
      </c>
      <c r="I28" s="24">
        <f t="shared" si="17"/>
        <v>-247026861</v>
      </c>
      <c r="J28" s="25">
        <v>0</v>
      </c>
    </row>
    <row r="29" spans="2:10" ht="14.25" x14ac:dyDescent="0.2">
      <c r="B29" s="26" t="s">
        <v>26</v>
      </c>
      <c r="C29" s="21"/>
      <c r="D29" s="38">
        <v>76045908</v>
      </c>
      <c r="E29" s="16">
        <f t="shared" si="15"/>
        <v>1.2663052286448441E-3</v>
      </c>
      <c r="F29" s="39"/>
      <c r="G29" s="38">
        <v>41600297</v>
      </c>
      <c r="H29" s="16">
        <f t="shared" si="16"/>
        <v>1.1124653896696928E-3</v>
      </c>
      <c r="I29" s="38">
        <f>+I27+I28</f>
        <v>-459608111</v>
      </c>
      <c r="J29" s="40">
        <f>SUM(J27:J28)</f>
        <v>0</v>
      </c>
    </row>
    <row r="30" spans="2:10" ht="14.25" x14ac:dyDescent="0.2">
      <c r="B30" s="20"/>
      <c r="C30" s="21"/>
      <c r="D30" s="29"/>
      <c r="E30" s="41"/>
      <c r="F30" s="41"/>
      <c r="G30" s="29"/>
      <c r="H30" s="41"/>
      <c r="I30" s="41"/>
      <c r="J30" s="41"/>
    </row>
    <row r="31" spans="2:10" ht="25.5" x14ac:dyDescent="0.2">
      <c r="B31" s="31" t="s">
        <v>27</v>
      </c>
      <c r="C31" s="14"/>
      <c r="D31" s="17">
        <v>2724925607.7146826</v>
      </c>
      <c r="E31" s="16">
        <f t="shared" si="15"/>
        <v>4.5375058769991039E-2</v>
      </c>
      <c r="F31" s="42"/>
      <c r="G31" s="17">
        <v>-629254342.53999949</v>
      </c>
      <c r="H31" s="16">
        <f t="shared" si="16"/>
        <v>-1.682737210686517E-2</v>
      </c>
      <c r="I31" s="17">
        <f t="shared" ref="I31" si="18">+D31-G31</f>
        <v>3354179950.2546821</v>
      </c>
      <c r="J31" s="18">
        <f t="shared" ref="J31" si="19">+(D31/G31-1)</f>
        <v>-5.3304041362916275</v>
      </c>
    </row>
    <row r="32" spans="2:10" ht="14.25" x14ac:dyDescent="0.2">
      <c r="B32" s="20"/>
      <c r="C32" s="21"/>
      <c r="D32" s="29"/>
      <c r="E32" s="29"/>
      <c r="F32" s="29"/>
      <c r="G32" s="29"/>
      <c r="H32" s="29"/>
      <c r="I32" s="29"/>
      <c r="J32" s="29"/>
    </row>
    <row r="33" spans="2:10" ht="14.25" x14ac:dyDescent="0.2">
      <c r="B33" s="296" t="s">
        <v>28</v>
      </c>
      <c r="C33" s="296"/>
      <c r="D33" s="296"/>
    </row>
    <row r="34" spans="2:10" ht="14.25" x14ac:dyDescent="0.2">
      <c r="B34" s="43"/>
      <c r="C34" s="43"/>
      <c r="D34" s="44"/>
    </row>
    <row r="35" spans="2:10" ht="14.25" x14ac:dyDescent="0.2">
      <c r="B35" s="43"/>
      <c r="C35" s="43"/>
      <c r="D35" s="43"/>
    </row>
    <row r="36" spans="2:10" ht="14.25" x14ac:dyDescent="0.2">
      <c r="B36" s="43"/>
      <c r="C36" s="43"/>
      <c r="D36" s="43"/>
    </row>
    <row r="37" spans="2:10" ht="14.25" x14ac:dyDescent="0.2">
      <c r="B37" s="20"/>
      <c r="C37" s="21"/>
    </row>
    <row r="38" spans="2:10" ht="14.25" x14ac:dyDescent="0.2">
      <c r="B38" s="20"/>
      <c r="C38" s="21"/>
    </row>
    <row r="39" spans="2:10" ht="14.25" x14ac:dyDescent="0.2">
      <c r="B39" s="20"/>
      <c r="C39" s="21"/>
    </row>
    <row r="40" spans="2:10" s="47" customFormat="1" ht="15" customHeight="1" x14ac:dyDescent="0.25">
      <c r="B40" s="45"/>
      <c r="C40" s="46"/>
      <c r="D40" s="297"/>
      <c r="E40" s="297"/>
      <c r="F40" s="297"/>
      <c r="G40" s="297"/>
      <c r="H40" s="297"/>
      <c r="I40" s="297"/>
      <c r="J40" s="297"/>
    </row>
    <row r="41" spans="2:10" ht="15" customHeight="1" x14ac:dyDescent="0.25">
      <c r="B41" s="48" t="s">
        <v>29</v>
      </c>
      <c r="C41" s="49"/>
      <c r="D41" s="298" t="s">
        <v>81</v>
      </c>
      <c r="E41" s="298"/>
      <c r="F41" s="298"/>
      <c r="G41" s="298"/>
      <c r="H41" s="298" t="s">
        <v>82</v>
      </c>
      <c r="I41" s="298"/>
      <c r="J41" s="298"/>
    </row>
    <row r="42" spans="2:10" ht="9.75" customHeight="1" x14ac:dyDescent="0.2">
      <c r="B42" s="51"/>
      <c r="C42" s="52"/>
      <c r="H42" s="53" t="s">
        <v>33</v>
      </c>
      <c r="I42" s="53"/>
      <c r="J42" s="53"/>
    </row>
    <row r="44" spans="2:10" x14ac:dyDescent="0.25">
      <c r="B44" s="54" t="s">
        <v>34</v>
      </c>
      <c r="C44" s="55"/>
      <c r="D44" s="56">
        <f>+D20-D22</f>
        <v>2648879699.7146826</v>
      </c>
      <c r="E44" s="57"/>
      <c r="F44" s="57"/>
      <c r="G44" s="56">
        <f>+G20-G22</f>
        <v>-670854639.53999949</v>
      </c>
    </row>
    <row r="45" spans="2:10" x14ac:dyDescent="0.25">
      <c r="B45" s="54" t="s">
        <v>35</v>
      </c>
      <c r="C45" s="55"/>
      <c r="D45" s="56">
        <f>+D44*0.1</f>
        <v>264887969.97146827</v>
      </c>
      <c r="E45" s="57"/>
      <c r="F45" s="57"/>
      <c r="G45" s="56">
        <f>+G44*0.1</f>
        <v>-67085463.953999951</v>
      </c>
    </row>
    <row r="46" spans="2:10" x14ac:dyDescent="0.25">
      <c r="B46" s="54" t="s">
        <v>36</v>
      </c>
      <c r="C46" s="55"/>
      <c r="D46" s="56" t="s">
        <v>37</v>
      </c>
      <c r="E46" s="57"/>
      <c r="F46" s="57"/>
      <c r="G46" s="56" t="s">
        <v>38</v>
      </c>
    </row>
  </sheetData>
  <mergeCells count="10">
    <mergeCell ref="D40:G40"/>
    <mergeCell ref="H40:J40"/>
    <mergeCell ref="D41:G41"/>
    <mergeCell ref="H41:J41"/>
    <mergeCell ref="B3:J3"/>
    <mergeCell ref="B4:J4"/>
    <mergeCell ref="B5:J5"/>
    <mergeCell ref="B6:J6"/>
    <mergeCell ref="B7:J7"/>
    <mergeCell ref="B33:D33"/>
  </mergeCells>
  <pageMargins left="0" right="0" top="0" bottom="0.74803149606299213" header="0.31496062992125984" footer="0.31496062992125984"/>
  <pageSetup scale="8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21877-6D04-4F5D-A00D-550B2C14058D}">
  <dimension ref="B2:S46"/>
  <sheetViews>
    <sheetView showGridLines="0" workbookViewId="0">
      <selection activeCell="N14" sqref="N14"/>
    </sheetView>
  </sheetViews>
  <sheetFormatPr baseColWidth="10" defaultRowHeight="15" x14ac:dyDescent="0.25"/>
  <cols>
    <col min="2" max="2" width="38.28515625" bestFit="1" customWidth="1"/>
    <col min="4" max="4" width="16.85546875" bestFit="1" customWidth="1"/>
    <col min="7" max="7" width="14.42578125" bestFit="1" customWidth="1"/>
    <col min="9" max="9" width="14.42578125" bestFit="1" customWidth="1"/>
    <col min="12" max="12" width="39.140625" customWidth="1"/>
    <col min="14" max="14" width="16.85546875" bestFit="1" customWidth="1"/>
    <col min="15" max="15" width="7" bestFit="1" customWidth="1"/>
    <col min="16" max="16" width="16.85546875" bestFit="1" customWidth="1"/>
    <col min="17" max="17" width="7" bestFit="1" customWidth="1"/>
    <col min="18" max="18" width="13.140625" bestFit="1" customWidth="1"/>
    <col min="19" max="19" width="9.5703125" bestFit="1" customWidth="1"/>
  </cols>
  <sheetData>
    <row r="2" spans="2:19" x14ac:dyDescent="0.25">
      <c r="B2" s="180" t="s">
        <v>97</v>
      </c>
      <c r="C2" s="179"/>
      <c r="D2" s="179"/>
      <c r="E2" s="179"/>
      <c r="F2" s="179"/>
      <c r="G2" s="179"/>
      <c r="H2" s="179"/>
      <c r="I2" s="179"/>
      <c r="J2" s="179"/>
      <c r="L2" s="180" t="s">
        <v>98</v>
      </c>
      <c r="M2" s="180"/>
      <c r="N2" s="180"/>
      <c r="O2" s="180"/>
      <c r="P2" s="180"/>
      <c r="Q2" s="180"/>
      <c r="R2" s="180"/>
      <c r="S2" s="180"/>
    </row>
    <row r="3" spans="2:19" ht="22.5" x14ac:dyDescent="0.25">
      <c r="B3" s="152" t="s">
        <v>4</v>
      </c>
      <c r="C3" s="153" t="s">
        <v>5</v>
      </c>
      <c r="D3" s="147" t="s">
        <v>84</v>
      </c>
      <c r="E3" s="154" t="s">
        <v>7</v>
      </c>
      <c r="F3" s="154"/>
      <c r="G3" s="147" t="s">
        <v>6</v>
      </c>
      <c r="H3" s="148" t="s">
        <v>7</v>
      </c>
      <c r="I3" s="155" t="s">
        <v>9</v>
      </c>
      <c r="J3" s="156" t="s">
        <v>10</v>
      </c>
      <c r="L3" s="146"/>
      <c r="M3" s="146" t="s">
        <v>5</v>
      </c>
      <c r="N3" s="147" t="s">
        <v>84</v>
      </c>
      <c r="O3" s="148"/>
      <c r="P3" s="147" t="s">
        <v>6</v>
      </c>
      <c r="Q3" s="148"/>
      <c r="R3" s="149" t="s">
        <v>9</v>
      </c>
      <c r="S3" s="150" t="s">
        <v>10</v>
      </c>
    </row>
    <row r="4" spans="2:19" x14ac:dyDescent="0.25">
      <c r="B4" s="13" t="s">
        <v>11</v>
      </c>
      <c r="C4" s="13">
        <v>10.1</v>
      </c>
      <c r="D4" s="157">
        <v>90224924508.630005</v>
      </c>
      <c r="E4" s="158">
        <v>1</v>
      </c>
      <c r="F4" s="158"/>
      <c r="G4" s="159">
        <v>60053379137.809998</v>
      </c>
      <c r="H4" s="158">
        <v>1</v>
      </c>
      <c r="I4" s="159">
        <f t="shared" ref="I4:I10" si="0">+D4-G4</f>
        <v>30171545370.820007</v>
      </c>
      <c r="J4" s="160">
        <f t="shared" ref="J4" si="1">+(D4-G4)/G4</f>
        <v>0.50241211741944769</v>
      </c>
      <c r="L4" s="181" t="s">
        <v>43</v>
      </c>
      <c r="M4" s="14">
        <v>1.1000000000000001</v>
      </c>
      <c r="N4" s="71">
        <v>2376856670.0599999</v>
      </c>
      <c r="O4" s="72"/>
      <c r="P4" s="73">
        <v>755101448.57000005</v>
      </c>
      <c r="Q4" s="74"/>
      <c r="R4" s="75"/>
      <c r="S4" s="76"/>
    </row>
    <row r="5" spans="2:19" x14ac:dyDescent="0.25">
      <c r="B5" s="70" t="s">
        <v>12</v>
      </c>
      <c r="C5" s="63">
        <v>10.199999999999999</v>
      </c>
      <c r="D5" s="161">
        <v>70068461015.720001</v>
      </c>
      <c r="E5" s="162">
        <v>0.77659761310210862</v>
      </c>
      <c r="F5" s="162"/>
      <c r="G5" s="163">
        <v>51897171186</v>
      </c>
      <c r="H5" s="162">
        <v>0.86418402979300801</v>
      </c>
      <c r="I5" s="163">
        <f t="shared" si="0"/>
        <v>18171289829.720001</v>
      </c>
      <c r="J5" s="164">
        <f t="shared" ref="J5:J6" si="2">+(D5-G5)/G5</f>
        <v>0.35014027575017354</v>
      </c>
      <c r="L5" s="181" t="s">
        <v>94</v>
      </c>
      <c r="M5" s="14"/>
      <c r="N5" s="71">
        <v>7633538705.3000002</v>
      </c>
      <c r="O5" s="72"/>
      <c r="P5" s="73">
        <v>6439385556.9499998</v>
      </c>
      <c r="Q5" s="74"/>
      <c r="R5" s="75"/>
      <c r="S5" s="76"/>
    </row>
    <row r="6" spans="2:19" x14ac:dyDescent="0.25">
      <c r="B6" s="63" t="s">
        <v>13</v>
      </c>
      <c r="C6" s="63"/>
      <c r="D6" s="157">
        <f>+D4-D5</f>
        <v>20156463492.910004</v>
      </c>
      <c r="E6" s="158">
        <v>0.22340238689789138</v>
      </c>
      <c r="F6" s="158"/>
      <c r="G6" s="157">
        <f>+G4-G5</f>
        <v>8156207951.8099976</v>
      </c>
      <c r="H6" s="158">
        <v>0.13581597020699199</v>
      </c>
      <c r="I6" s="159">
        <f t="shared" si="0"/>
        <v>12000255541.100006</v>
      </c>
      <c r="J6" s="160">
        <f t="shared" si="2"/>
        <v>1.471303283584984</v>
      </c>
      <c r="L6" s="181" t="s">
        <v>47</v>
      </c>
      <c r="M6" s="14">
        <v>3</v>
      </c>
      <c r="N6" s="71">
        <v>10866193153.99</v>
      </c>
      <c r="O6" s="72"/>
      <c r="P6" s="73">
        <v>10564508473.16</v>
      </c>
      <c r="Q6" s="74"/>
      <c r="R6" s="75"/>
      <c r="S6" s="76"/>
    </row>
    <row r="7" spans="2:19" x14ac:dyDescent="0.25">
      <c r="B7" s="70" t="s">
        <v>16</v>
      </c>
      <c r="C7" s="63">
        <v>10.199999999999999</v>
      </c>
      <c r="D7" s="165">
        <v>2930296270.71</v>
      </c>
      <c r="E7" s="168">
        <v>3.2477680493151508E-2</v>
      </c>
      <c r="F7" s="166"/>
      <c r="G7" s="167">
        <v>1949592871.48</v>
      </c>
      <c r="H7" s="168">
        <v>3.2464332556642488E-2</v>
      </c>
      <c r="I7" s="163">
        <f t="shared" si="0"/>
        <v>980703399.23000002</v>
      </c>
      <c r="J7" s="164">
        <f t="shared" ref="J7:J11" si="3">+(D7-G7)/G7</f>
        <v>0.50302984462879974</v>
      </c>
      <c r="L7" s="181" t="s">
        <v>48</v>
      </c>
      <c r="M7" s="14">
        <v>7.1</v>
      </c>
      <c r="N7" s="71">
        <v>1569994000</v>
      </c>
      <c r="O7" s="72"/>
      <c r="P7" s="73">
        <v>1201820000</v>
      </c>
      <c r="Q7" s="74"/>
      <c r="R7" s="75"/>
      <c r="S7" s="76"/>
    </row>
    <row r="8" spans="2:19" x14ac:dyDescent="0.25">
      <c r="B8" s="70" t="s">
        <v>17</v>
      </c>
      <c r="C8" s="63">
        <v>10.199999999999999</v>
      </c>
      <c r="D8" s="165">
        <v>1976551926.4200001</v>
      </c>
      <c r="E8" s="168">
        <v>2.190693909897307E-2</v>
      </c>
      <c r="F8" s="166"/>
      <c r="G8" s="167">
        <v>1646078488.9200001</v>
      </c>
      <c r="H8" s="168">
        <v>2.7410255884895218E-2</v>
      </c>
      <c r="I8" s="163">
        <f t="shared" si="0"/>
        <v>330473437.5</v>
      </c>
      <c r="J8" s="164">
        <f t="shared" si="3"/>
        <v>0.20076408246901106</v>
      </c>
      <c r="K8" s="169"/>
      <c r="L8" s="182" t="s">
        <v>99</v>
      </c>
      <c r="M8" s="183"/>
      <c r="N8" s="184">
        <f>+N4+N5+N6+N7</f>
        <v>22446582529.349998</v>
      </c>
      <c r="O8" s="183"/>
      <c r="P8" s="184">
        <f>+P4+P5+P6+P7</f>
        <v>18960815478.68</v>
      </c>
      <c r="Q8" s="183"/>
      <c r="R8" s="183"/>
      <c r="S8" s="183"/>
    </row>
    <row r="9" spans="2:19" x14ac:dyDescent="0.25">
      <c r="B9" s="63" t="s">
        <v>86</v>
      </c>
      <c r="C9" s="63"/>
      <c r="D9" s="157">
        <f>+D4-D5-D7-D8</f>
        <v>15249615295.780005</v>
      </c>
      <c r="E9" s="158">
        <f t="shared" ref="E9" si="4">+D9/$D$4</f>
        <v>0.16901776730576681</v>
      </c>
      <c r="F9" s="158"/>
      <c r="G9" s="157">
        <f>+G4-G5-G7-G8</f>
        <v>4560536591.4099979</v>
      </c>
      <c r="H9" s="158">
        <f t="shared" ref="H9" si="5">+G9/$G$4</f>
        <v>7.5941381765454299E-2</v>
      </c>
      <c r="I9" s="159">
        <f t="shared" si="0"/>
        <v>10689078704.370007</v>
      </c>
      <c r="J9" s="160">
        <f t="shared" si="3"/>
        <v>2.3438204014201811</v>
      </c>
      <c r="L9" s="181" t="s">
        <v>59</v>
      </c>
      <c r="M9" s="14">
        <v>5.2</v>
      </c>
      <c r="N9" s="71">
        <v>2157079000</v>
      </c>
      <c r="O9" s="72"/>
      <c r="P9" s="73">
        <v>1944884000</v>
      </c>
      <c r="Q9" s="74"/>
      <c r="R9" s="75"/>
      <c r="S9" s="76"/>
    </row>
    <row r="10" spans="2:19" x14ac:dyDescent="0.25">
      <c r="B10" s="70" t="s">
        <v>89</v>
      </c>
      <c r="C10" s="63"/>
      <c r="D10" s="165">
        <f>'ER 2022-2021 '!D37*D9</f>
        <v>5406237527.0446253</v>
      </c>
      <c r="E10" s="168"/>
      <c r="F10" s="166"/>
      <c r="G10" s="165">
        <f>'ER 2022-2021 '!G37*G9</f>
        <v>1577642184.1980872</v>
      </c>
      <c r="H10" s="168"/>
      <c r="I10" s="163">
        <f t="shared" si="0"/>
        <v>3828595342.8465381</v>
      </c>
      <c r="J10" s="164">
        <f t="shared" si="3"/>
        <v>2.4267830698204906</v>
      </c>
      <c r="L10" s="181" t="s">
        <v>85</v>
      </c>
      <c r="M10" s="14">
        <v>6.1</v>
      </c>
      <c r="N10" s="71">
        <v>4480219088.4399996</v>
      </c>
      <c r="O10" s="72"/>
      <c r="P10" s="73">
        <v>7725520950.0100002</v>
      </c>
      <c r="Q10" s="74"/>
      <c r="R10" s="75"/>
      <c r="S10" s="76"/>
    </row>
    <row r="11" spans="2:19" x14ac:dyDescent="0.25">
      <c r="B11" s="63" t="s">
        <v>88</v>
      </c>
      <c r="C11" s="63"/>
      <c r="D11" s="157">
        <f>+D9-D10</f>
        <v>9843377768.7353783</v>
      </c>
      <c r="E11" s="158">
        <f t="shared" ref="E11" si="6">+D11/$D$4</f>
        <v>0.10909821008266801</v>
      </c>
      <c r="F11" s="158"/>
      <c r="G11" s="157">
        <f>+G9-G10</f>
        <v>2982894407.2119107</v>
      </c>
      <c r="H11" s="158">
        <f t="shared" ref="H11" si="7">+G11/$G$4</f>
        <v>4.967071711929464E-2</v>
      </c>
      <c r="I11" s="159">
        <f t="shared" ref="I11" si="8">+D11-G11</f>
        <v>6860483361.523468</v>
      </c>
      <c r="J11" s="160">
        <f t="shared" si="3"/>
        <v>2.2999417428040676</v>
      </c>
      <c r="L11" s="181" t="s">
        <v>62</v>
      </c>
      <c r="M11" s="14">
        <v>6.2</v>
      </c>
      <c r="N11" s="71">
        <v>275806899</v>
      </c>
      <c r="O11" s="72"/>
      <c r="P11" s="73">
        <v>238563887</v>
      </c>
      <c r="Q11" s="74"/>
      <c r="R11" s="75"/>
      <c r="S11" s="76"/>
    </row>
    <row r="12" spans="2:19" x14ac:dyDescent="0.25">
      <c r="B12" s="70" t="s">
        <v>18</v>
      </c>
      <c r="C12" s="63">
        <v>11.3</v>
      </c>
      <c r="D12" s="165">
        <v>701702582.53999996</v>
      </c>
      <c r="E12" s="168">
        <v>7.7772587382201929E-3</v>
      </c>
      <c r="F12" s="166"/>
      <c r="G12" s="165">
        <v>829110027.19000006</v>
      </c>
      <c r="H12" s="168">
        <v>1.3806217719861612E-2</v>
      </c>
      <c r="I12" s="163">
        <v>-127407444.6500001</v>
      </c>
      <c r="J12" s="164">
        <v>-0.15366771655362366</v>
      </c>
      <c r="L12" s="181" t="s">
        <v>63</v>
      </c>
      <c r="M12" s="14">
        <v>7</v>
      </c>
      <c r="N12" s="71">
        <v>5079950517.1600008</v>
      </c>
      <c r="O12" s="72"/>
      <c r="P12" s="73">
        <v>1400982999.9453151</v>
      </c>
      <c r="Q12" s="74"/>
      <c r="R12" s="75"/>
      <c r="S12" s="76"/>
    </row>
    <row r="13" spans="2:19" x14ac:dyDescent="0.25">
      <c r="B13" s="70" t="s">
        <v>19</v>
      </c>
      <c r="C13" s="63">
        <v>11.2</v>
      </c>
      <c r="D13" s="165">
        <v>629843016.67999995</v>
      </c>
      <c r="E13" s="168">
        <v>6.9808095724120615E-3</v>
      </c>
      <c r="F13" s="166"/>
      <c r="G13" s="165">
        <v>303311459.56</v>
      </c>
      <c r="H13" s="168">
        <v>5.0506976279213762E-3</v>
      </c>
      <c r="I13" s="163">
        <v>326531557.11999995</v>
      </c>
      <c r="J13" s="164">
        <v>1.0765552926806139</v>
      </c>
      <c r="L13" s="182" t="s">
        <v>100</v>
      </c>
      <c r="M13" s="183"/>
      <c r="N13" s="184">
        <f>+N9+N10+N11+N12</f>
        <v>11993055504.6</v>
      </c>
      <c r="O13" s="183"/>
      <c r="P13" s="184">
        <f>+P9+P10+P11+P12</f>
        <v>11309951836.955315</v>
      </c>
      <c r="Q13" s="183"/>
      <c r="R13" s="183"/>
      <c r="S13" s="183"/>
    </row>
    <row r="14" spans="2:19" x14ac:dyDescent="0.25">
      <c r="B14" s="70" t="s">
        <v>15</v>
      </c>
      <c r="C14" s="63">
        <v>11.1</v>
      </c>
      <c r="D14" s="165">
        <v>411173278.94</v>
      </c>
      <c r="E14" s="168">
        <v>4.5572028037626265E-3</v>
      </c>
      <c r="F14" s="166"/>
      <c r="G14" s="167">
        <v>621747595</v>
      </c>
      <c r="H14" s="168">
        <v>1.0353249124803099E-2</v>
      </c>
      <c r="I14" s="163">
        <f t="shared" ref="I14" si="9">+D14-G14</f>
        <v>-210574316.06</v>
      </c>
      <c r="J14" s="164">
        <f t="shared" ref="J14" si="10">+(D14-G14)/G14</f>
        <v>-0.33868135197209731</v>
      </c>
      <c r="L14" s="187" t="s">
        <v>101</v>
      </c>
      <c r="M14" s="188"/>
      <c r="N14" s="189">
        <f>+N8-N13</f>
        <v>10453527024.749998</v>
      </c>
      <c r="O14" s="188"/>
      <c r="P14" s="189">
        <f>+P8-P13</f>
        <v>7650863641.7246857</v>
      </c>
      <c r="Q14" s="188"/>
      <c r="R14" s="188"/>
      <c r="S14" s="188"/>
    </row>
    <row r="15" spans="2:19" x14ac:dyDescent="0.25">
      <c r="B15" s="70" t="s">
        <v>90</v>
      </c>
      <c r="C15" s="63"/>
      <c r="D15" s="165">
        <f>+'ER 2022-2021 '!D37*'EVA 2021-2022'!D12</f>
        <v>248765018.72159779</v>
      </c>
      <c r="E15" s="168"/>
      <c r="F15" s="166"/>
      <c r="G15" s="165">
        <f>+'ER 2022-2021 '!G37*'EVA 2021-2022'!G12</f>
        <v>286816897.0950315</v>
      </c>
      <c r="H15" s="168"/>
      <c r="I15" s="163"/>
      <c r="J15" s="164"/>
      <c r="L15" s="181" t="s">
        <v>51</v>
      </c>
      <c r="M15" s="14">
        <v>4.0999999999999996</v>
      </c>
      <c r="N15" s="71">
        <v>9741985241.0799999</v>
      </c>
      <c r="O15" s="72"/>
      <c r="P15" s="73">
        <v>10637138060.860001</v>
      </c>
      <c r="Q15" s="74"/>
      <c r="R15" s="75"/>
      <c r="S15" s="76"/>
    </row>
    <row r="16" spans="2:19" x14ac:dyDescent="0.25">
      <c r="B16" s="70" t="s">
        <v>91</v>
      </c>
      <c r="C16" s="63"/>
      <c r="D16" s="165">
        <f>+'ER 2022-2021 '!$D$37*('EVA 2021-2022'!D14-D13)</f>
        <v>-77521991.163025379</v>
      </c>
      <c r="E16" s="168"/>
      <c r="F16" s="166"/>
      <c r="G16" s="165">
        <f>+'ER 2022-2021 '!$G$37*('EVA 2021-2022'!G14-G13)</f>
        <v>110157712.84225951</v>
      </c>
      <c r="H16" s="168"/>
      <c r="I16" s="163"/>
      <c r="J16" s="164"/>
      <c r="L16" s="182" t="s">
        <v>102</v>
      </c>
      <c r="M16" s="183"/>
      <c r="N16" s="184">
        <f>+N15</f>
        <v>9741985241.0799999</v>
      </c>
      <c r="O16" s="183"/>
      <c r="P16" s="184">
        <f>+P15</f>
        <v>10637138060.860001</v>
      </c>
      <c r="Q16" s="183"/>
      <c r="R16" s="183"/>
      <c r="S16" s="183"/>
    </row>
    <row r="17" spans="2:19" x14ac:dyDescent="0.25">
      <c r="B17" s="185" t="s">
        <v>22</v>
      </c>
      <c r="C17" s="63"/>
      <c r="D17" s="157">
        <f>+D11-D12-D13+D14+D15-D16</f>
        <v>9249292458.3400002</v>
      </c>
      <c r="E17" s="158">
        <f t="shared" ref="E17" si="11">+D17/$D$4</f>
        <v>0.10251371789682469</v>
      </c>
      <c r="F17" s="158"/>
      <c r="G17" s="157">
        <f>+G11-G12-G13+G14+G15-G16</f>
        <v>2648879699.7146826</v>
      </c>
      <c r="H17" s="158">
        <f t="shared" ref="H17" si="12">+G17/$G$4</f>
        <v>4.4108753541346198E-2</v>
      </c>
      <c r="I17" s="159">
        <f t="shared" ref="I17" si="13">+D17-G17</f>
        <v>6600412758.6253176</v>
      </c>
      <c r="J17" s="160">
        <f t="shared" ref="J17" si="14">+(D17-G17)/G17</f>
        <v>2.4917752056978144</v>
      </c>
      <c r="L17" s="181" t="s">
        <v>67</v>
      </c>
      <c r="M17" s="14"/>
      <c r="N17" s="71">
        <v>1790011691.4200001</v>
      </c>
      <c r="O17" s="72"/>
      <c r="P17" s="73">
        <v>4282558733.21</v>
      </c>
      <c r="Q17" s="74"/>
      <c r="R17" s="75"/>
      <c r="S17" s="76"/>
    </row>
    <row r="18" spans="2:19" x14ac:dyDescent="0.25">
      <c r="B18" s="63"/>
      <c r="C18" s="63"/>
      <c r="D18" s="157"/>
      <c r="E18" s="158"/>
      <c r="F18" s="158"/>
      <c r="G18" s="157"/>
      <c r="H18" s="158"/>
      <c r="I18" s="159"/>
      <c r="J18" s="160"/>
      <c r="L18" s="182" t="s">
        <v>103</v>
      </c>
      <c r="M18" s="183"/>
      <c r="N18" s="184">
        <f>+N17</f>
        <v>1790011691.4200001</v>
      </c>
      <c r="O18" s="183"/>
      <c r="P18" s="184">
        <f>+P17</f>
        <v>4282558733.21</v>
      </c>
      <c r="Q18" s="183"/>
      <c r="R18" s="183"/>
      <c r="S18" s="183"/>
    </row>
    <row r="19" spans="2:19" x14ac:dyDescent="0.25">
      <c r="B19" s="186" t="s">
        <v>23</v>
      </c>
      <c r="C19" s="13"/>
      <c r="D19" s="157"/>
      <c r="E19" s="158"/>
      <c r="F19" s="158"/>
      <c r="G19" s="159"/>
      <c r="H19" s="158"/>
      <c r="I19" s="159"/>
      <c r="J19" s="160"/>
      <c r="L19" s="187" t="s">
        <v>108</v>
      </c>
      <c r="M19" s="188"/>
      <c r="N19" s="189">
        <f>+N16-N18</f>
        <v>7951973549.6599998</v>
      </c>
      <c r="O19" s="188"/>
      <c r="P19" s="189">
        <f>+P16-P18</f>
        <v>6354579327.6500006</v>
      </c>
      <c r="Q19" s="188"/>
      <c r="R19" s="188"/>
      <c r="S19" s="188"/>
    </row>
    <row r="20" spans="2:19" x14ac:dyDescent="0.25">
      <c r="B20" s="70" t="s">
        <v>24</v>
      </c>
      <c r="C20" s="63">
        <v>11.4</v>
      </c>
      <c r="D20" s="165">
        <v>1481685529</v>
      </c>
      <c r="E20" s="168">
        <v>1.6422130991733629E-2</v>
      </c>
      <c r="F20" s="166"/>
      <c r="G20" s="165">
        <v>496089060</v>
      </c>
      <c r="H20" s="168">
        <v>8.260801758741651E-3</v>
      </c>
      <c r="I20" s="163">
        <v>985596469</v>
      </c>
      <c r="J20" s="164">
        <v>0</v>
      </c>
      <c r="L20" s="190" t="s">
        <v>104</v>
      </c>
      <c r="M20" s="191"/>
      <c r="N20" s="192">
        <f>+N14+N19</f>
        <v>18405500574.409996</v>
      </c>
      <c r="O20" s="191"/>
      <c r="P20" s="192">
        <f>+P14+P19</f>
        <v>14005442969.374687</v>
      </c>
      <c r="Q20" s="191"/>
      <c r="R20" s="191"/>
      <c r="S20" s="191"/>
    </row>
    <row r="21" spans="2:19" x14ac:dyDescent="0.25">
      <c r="B21" s="70" t="s">
        <v>25</v>
      </c>
      <c r="C21" s="63"/>
      <c r="D21" s="165">
        <v>0</v>
      </c>
      <c r="E21" s="168">
        <v>0</v>
      </c>
      <c r="F21" s="166"/>
      <c r="G21" s="165">
        <v>420043152</v>
      </c>
      <c r="H21" s="168">
        <v>6.9944965300968069E-3</v>
      </c>
      <c r="I21" s="163">
        <v>-420043152</v>
      </c>
      <c r="J21" s="164">
        <v>0</v>
      </c>
      <c r="L21" s="181" t="s">
        <v>44</v>
      </c>
      <c r="M21" s="14">
        <v>1.2</v>
      </c>
      <c r="N21" s="71">
        <v>2594834404.1300001</v>
      </c>
      <c r="O21" s="72"/>
      <c r="P21" s="73">
        <v>1727880423.0699999</v>
      </c>
      <c r="Q21" s="74"/>
      <c r="R21" s="75"/>
      <c r="S21" s="76"/>
    </row>
    <row r="22" spans="2:19" x14ac:dyDescent="0.25">
      <c r="B22" s="185" t="s">
        <v>27</v>
      </c>
      <c r="C22" s="63"/>
      <c r="D22" s="157">
        <f>+D17+D20-D21</f>
        <v>10730977987.34</v>
      </c>
      <c r="E22" s="158"/>
      <c r="F22" s="158"/>
      <c r="G22" s="157">
        <f>+G17+G20-G21</f>
        <v>2724925607.7146826</v>
      </c>
      <c r="H22" s="158"/>
      <c r="I22" s="159"/>
      <c r="J22" s="160"/>
      <c r="L22" s="181" t="s">
        <v>45</v>
      </c>
      <c r="M22" s="14">
        <v>1.3</v>
      </c>
      <c r="N22" s="71">
        <v>0</v>
      </c>
      <c r="O22" s="72"/>
      <c r="P22" s="73">
        <v>21725046</v>
      </c>
      <c r="Q22" s="74"/>
      <c r="R22" s="75"/>
      <c r="S22" s="76"/>
    </row>
    <row r="23" spans="2:19" x14ac:dyDescent="0.25">
      <c r="L23" s="181" t="s">
        <v>95</v>
      </c>
      <c r="M23" s="14"/>
      <c r="N23" s="71">
        <v>268376392</v>
      </c>
      <c r="O23" s="72"/>
      <c r="P23" s="73">
        <v>0</v>
      </c>
      <c r="Q23" s="74"/>
      <c r="R23" s="75"/>
      <c r="S23" s="76"/>
    </row>
    <row r="24" spans="2:19" x14ac:dyDescent="0.25">
      <c r="L24" s="181" t="s">
        <v>52</v>
      </c>
      <c r="M24" s="14">
        <v>4.5</v>
      </c>
      <c r="N24" s="71">
        <v>1223030000</v>
      </c>
      <c r="O24" s="72"/>
      <c r="P24" s="73">
        <v>1223030000</v>
      </c>
      <c r="Q24" s="74"/>
      <c r="R24" s="75"/>
      <c r="S24" s="76"/>
    </row>
    <row r="25" spans="2:19" x14ac:dyDescent="0.25">
      <c r="L25" s="181" t="s">
        <v>48</v>
      </c>
      <c r="M25" s="14">
        <v>7.1</v>
      </c>
      <c r="N25" s="71">
        <v>1240741209.072855</v>
      </c>
      <c r="O25" s="72"/>
      <c r="P25" s="73">
        <v>263856489</v>
      </c>
      <c r="Q25" s="74"/>
      <c r="R25" s="75"/>
      <c r="S25" s="76"/>
    </row>
    <row r="26" spans="2:19" x14ac:dyDescent="0.25">
      <c r="L26" s="187" t="s">
        <v>107</v>
      </c>
      <c r="M26" s="188"/>
      <c r="N26" s="189">
        <f>+SUM(N21:N25)</f>
        <v>5326982005.2028551</v>
      </c>
      <c r="O26" s="188"/>
      <c r="P26" s="189">
        <f>+SUM(P21:P25)</f>
        <v>3236491958.0699997</v>
      </c>
      <c r="Q26" s="188"/>
      <c r="R26" s="188"/>
      <c r="S26" s="188"/>
    </row>
    <row r="27" spans="2:19" x14ac:dyDescent="0.25">
      <c r="L27" s="181" t="s">
        <v>66</v>
      </c>
      <c r="M27" s="14">
        <v>8</v>
      </c>
      <c r="N27" s="71">
        <v>217884946.44</v>
      </c>
      <c r="O27" s="72"/>
      <c r="P27" s="73">
        <v>452006325.44</v>
      </c>
      <c r="Q27" s="74"/>
      <c r="R27" s="75"/>
      <c r="S27" s="76"/>
    </row>
    <row r="28" spans="2:19" x14ac:dyDescent="0.25">
      <c r="L28" s="181" t="s">
        <v>63</v>
      </c>
      <c r="M28" s="14">
        <v>7.1</v>
      </c>
      <c r="N28" s="71">
        <v>35114588</v>
      </c>
      <c r="O28" s="72"/>
      <c r="P28" s="73">
        <v>539915397</v>
      </c>
      <c r="Q28" s="74"/>
      <c r="R28" s="75"/>
      <c r="S28" s="76"/>
    </row>
    <row r="29" spans="2:19" x14ac:dyDescent="0.25">
      <c r="L29" s="187" t="s">
        <v>106</v>
      </c>
      <c r="M29" s="188"/>
      <c r="N29" s="189">
        <f>+N27+N28</f>
        <v>252999534.44</v>
      </c>
      <c r="O29" s="188"/>
      <c r="P29" s="189">
        <f>+P27+P28</f>
        <v>991921722.44000006</v>
      </c>
      <c r="Q29" s="188"/>
      <c r="R29" s="188"/>
      <c r="S29" s="188"/>
    </row>
    <row r="30" spans="2:19" x14ac:dyDescent="0.25">
      <c r="L30" s="190" t="s">
        <v>105</v>
      </c>
      <c r="M30" s="191"/>
      <c r="N30" s="192">
        <f>+N26-N29</f>
        <v>5073982470.7628555</v>
      </c>
      <c r="O30" s="191"/>
      <c r="P30" s="192">
        <f>+P26-P29</f>
        <v>2244570235.6299996</v>
      </c>
      <c r="Q30" s="191"/>
      <c r="R30" s="191"/>
      <c r="S30" s="191"/>
    </row>
    <row r="31" spans="2:19" x14ac:dyDescent="0.25">
      <c r="L31" s="195" t="s">
        <v>109</v>
      </c>
      <c r="M31" s="195"/>
      <c r="N31" s="196">
        <f>+N30+N20</f>
        <v>23479483045.172852</v>
      </c>
      <c r="O31" s="195"/>
      <c r="P31" s="196">
        <f>+P30+P20</f>
        <v>16250013205.004686</v>
      </c>
      <c r="Q31" s="195"/>
      <c r="R31" s="195"/>
      <c r="S31" s="195"/>
    </row>
    <row r="32" spans="2:19" x14ac:dyDescent="0.25">
      <c r="L32" s="181" t="s">
        <v>60</v>
      </c>
      <c r="M32" s="14">
        <v>5.3</v>
      </c>
      <c r="N32" s="71">
        <v>518309522.00999999</v>
      </c>
      <c r="O32" s="72"/>
      <c r="P32" s="73">
        <v>2295243321.1700001</v>
      </c>
      <c r="Q32" s="74"/>
      <c r="R32" s="75"/>
      <c r="S32" s="76"/>
    </row>
    <row r="33" spans="12:19" x14ac:dyDescent="0.25">
      <c r="L33" s="197" t="s">
        <v>110</v>
      </c>
      <c r="M33" s="183"/>
      <c r="N33" s="184">
        <f>+N32</f>
        <v>518309522.00999999</v>
      </c>
      <c r="O33" s="183"/>
      <c r="P33" s="184">
        <f>+P32</f>
        <v>2295243321.1700001</v>
      </c>
      <c r="Q33" s="183"/>
      <c r="R33" s="183"/>
      <c r="S33" s="183"/>
    </row>
    <row r="34" spans="12:19" x14ac:dyDescent="0.25">
      <c r="L34" s="181" t="s">
        <v>60</v>
      </c>
      <c r="M34" s="14">
        <v>5.3</v>
      </c>
      <c r="N34" s="71">
        <v>236690165</v>
      </c>
      <c r="O34" s="72"/>
      <c r="P34" s="73">
        <v>1961264510.98</v>
      </c>
      <c r="Q34" s="74"/>
      <c r="R34" s="75"/>
      <c r="S34" s="76"/>
    </row>
    <row r="35" spans="12:19" x14ac:dyDescent="0.25">
      <c r="L35" s="197" t="s">
        <v>111</v>
      </c>
      <c r="M35" s="183"/>
      <c r="N35" s="184">
        <f>+N34</f>
        <v>236690165</v>
      </c>
      <c r="O35" s="183"/>
      <c r="P35" s="184">
        <f>+P34</f>
        <v>1961264510.98</v>
      </c>
      <c r="Q35" s="183"/>
      <c r="R35" s="183"/>
      <c r="S35" s="183"/>
    </row>
    <row r="36" spans="12:19" x14ac:dyDescent="0.25">
      <c r="L36" s="187" t="s">
        <v>112</v>
      </c>
      <c r="M36" s="188"/>
      <c r="N36" s="189">
        <f>+N33+N35</f>
        <v>754999687.00999999</v>
      </c>
      <c r="O36" s="188"/>
      <c r="P36" s="189">
        <f>+P33+P35</f>
        <v>4256507832.1500001</v>
      </c>
      <c r="Q36" s="188"/>
      <c r="R36" s="188"/>
      <c r="S36" s="188"/>
    </row>
    <row r="37" spans="12:19" x14ac:dyDescent="0.25">
      <c r="L37" s="181" t="s">
        <v>71</v>
      </c>
      <c r="M37" s="14">
        <v>9</v>
      </c>
      <c r="N37" s="71">
        <v>2060803967.3599999</v>
      </c>
      <c r="O37" s="72"/>
      <c r="P37" s="73">
        <v>2060803967.3599999</v>
      </c>
      <c r="Q37" s="74"/>
      <c r="R37" s="75"/>
      <c r="S37" s="76"/>
    </row>
    <row r="38" spans="12:19" x14ac:dyDescent="0.25">
      <c r="L38" s="181" t="s">
        <v>72</v>
      </c>
      <c r="M38" s="14">
        <v>9.1999999999999993</v>
      </c>
      <c r="N38" s="71">
        <v>2000000000</v>
      </c>
      <c r="O38" s="72"/>
      <c r="P38" s="73">
        <v>2000000000</v>
      </c>
      <c r="Q38" s="74"/>
      <c r="R38" s="75"/>
      <c r="S38" s="76"/>
    </row>
    <row r="39" spans="12:19" x14ac:dyDescent="0.25">
      <c r="L39" s="181" t="s">
        <v>73</v>
      </c>
      <c r="M39" s="14">
        <v>9.1</v>
      </c>
      <c r="N39" s="71">
        <v>4234095263.4499998</v>
      </c>
      <c r="O39" s="72"/>
      <c r="P39" s="73">
        <v>1774057625.79</v>
      </c>
      <c r="Q39" s="74"/>
      <c r="R39" s="75"/>
      <c r="S39" s="76"/>
    </row>
    <row r="40" spans="12:19" x14ac:dyDescent="0.25">
      <c r="L40" s="181" t="s">
        <v>74</v>
      </c>
      <c r="M40" s="14">
        <v>9</v>
      </c>
      <c r="N40" s="71">
        <v>3313032491.5100002</v>
      </c>
      <c r="O40" s="72"/>
      <c r="P40" s="73">
        <v>3313032491.5100002</v>
      </c>
      <c r="Q40" s="74"/>
      <c r="R40" s="75"/>
      <c r="S40" s="76"/>
    </row>
    <row r="41" spans="12:19" x14ac:dyDescent="0.25">
      <c r="L41" s="181" t="s">
        <v>75</v>
      </c>
      <c r="M41" s="14">
        <v>9</v>
      </c>
      <c r="N41" s="71">
        <v>385573649.13</v>
      </c>
      <c r="O41" s="72"/>
      <c r="P41" s="73">
        <v>120685682.13</v>
      </c>
      <c r="Q41" s="74"/>
      <c r="R41" s="75"/>
      <c r="S41" s="76"/>
    </row>
    <row r="42" spans="12:19" x14ac:dyDescent="0.25">
      <c r="L42" s="181" t="s">
        <v>76</v>
      </c>
      <c r="M42" s="14"/>
      <c r="N42" s="71">
        <v>10730977987.340004</v>
      </c>
      <c r="O42" s="72"/>
      <c r="P42" s="73">
        <v>2724925607.7146826</v>
      </c>
      <c r="Q42" s="74"/>
      <c r="R42" s="75"/>
      <c r="S42" s="76"/>
    </row>
    <row r="43" spans="12:19" x14ac:dyDescent="0.25">
      <c r="L43" s="187" t="s">
        <v>113</v>
      </c>
      <c r="M43" s="188"/>
      <c r="N43" s="189">
        <f>+SUM(N37:N42)</f>
        <v>22724483358.790001</v>
      </c>
      <c r="O43" s="188"/>
      <c r="P43" s="189">
        <f>+SUM(P37:P42)</f>
        <v>11993505374.504681</v>
      </c>
      <c r="Q43" s="188"/>
      <c r="R43" s="188"/>
      <c r="S43" s="188"/>
    </row>
    <row r="44" spans="12:19" x14ac:dyDescent="0.25">
      <c r="L44" s="190" t="s">
        <v>114</v>
      </c>
      <c r="M44" s="191"/>
      <c r="N44" s="192">
        <f>+N36+N43</f>
        <v>23479483045.799999</v>
      </c>
      <c r="O44" s="191"/>
      <c r="P44" s="192">
        <f>+P36+P43</f>
        <v>16250013206.65468</v>
      </c>
      <c r="Q44" s="191"/>
      <c r="R44" s="191"/>
      <c r="S44" s="191"/>
    </row>
    <row r="45" spans="12:19" x14ac:dyDescent="0.25">
      <c r="N45" s="170"/>
      <c r="P45" s="170"/>
    </row>
    <row r="46" spans="12:19" x14ac:dyDescent="0.25">
      <c r="N46" s="170"/>
      <c r="P46" s="17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2A300-485C-4FBB-9E88-2B3C7B858F7A}">
  <dimension ref="A1:L144"/>
  <sheetViews>
    <sheetView showGridLines="0" tabSelected="1" topLeftCell="A67" zoomScale="83" workbookViewId="0">
      <selection activeCell="G88" sqref="G88"/>
    </sheetView>
  </sheetViews>
  <sheetFormatPr baseColWidth="10" defaultRowHeight="14.25" x14ac:dyDescent="0.2"/>
  <cols>
    <col min="1" max="1" width="11.42578125" style="1"/>
    <col min="2" max="2" width="51" style="1" customWidth="1"/>
    <col min="3" max="3" width="44.140625" style="1" customWidth="1"/>
    <col min="4" max="4" width="19.28515625" style="1" bestFit="1" customWidth="1"/>
    <col min="5" max="5" width="18" style="1" bestFit="1" customWidth="1"/>
    <col min="6" max="6" width="16.140625" style="1" bestFit="1" customWidth="1"/>
    <col min="7" max="9" width="17.5703125" style="1" bestFit="1" customWidth="1"/>
    <col min="10" max="10" width="7" style="1" bestFit="1" customWidth="1"/>
    <col min="11" max="11" width="13.140625" style="1" bestFit="1" customWidth="1"/>
    <col min="12" max="12" width="9.5703125" style="1" bestFit="1" customWidth="1"/>
    <col min="13" max="16384" width="11.42578125" style="1"/>
  </cols>
  <sheetData>
    <row r="1" spans="2:12" x14ac:dyDescent="0.2">
      <c r="D1" s="19"/>
    </row>
    <row r="2" spans="2:12" ht="15" x14ac:dyDescent="0.25"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</row>
    <row r="3" spans="2:12" ht="15" x14ac:dyDescent="0.2">
      <c r="B3" s="233" t="s">
        <v>123</v>
      </c>
      <c r="C3" s="234" t="s">
        <v>5</v>
      </c>
      <c r="D3" s="235"/>
      <c r="E3" s="235" t="s">
        <v>84</v>
      </c>
      <c r="F3" s="236"/>
      <c r="G3" s="237"/>
      <c r="H3" s="236"/>
      <c r="I3" s="237"/>
      <c r="J3" s="238"/>
      <c r="K3" s="239"/>
    </row>
    <row r="4" spans="2:12" ht="15" x14ac:dyDescent="0.25">
      <c r="B4" s="240" t="s">
        <v>11</v>
      </c>
      <c r="C4" s="253">
        <v>10.1</v>
      </c>
      <c r="D4" s="257"/>
      <c r="E4" s="257">
        <v>90224924508.630005</v>
      </c>
      <c r="F4" s="241"/>
      <c r="G4" s="242"/>
      <c r="H4" s="243"/>
      <c r="I4" s="244"/>
      <c r="J4" s="245"/>
      <c r="K4" s="246"/>
    </row>
    <row r="5" spans="2:12" ht="15" x14ac:dyDescent="0.25">
      <c r="B5" s="247" t="s">
        <v>12</v>
      </c>
      <c r="C5" s="258">
        <v>10.199999999999999</v>
      </c>
      <c r="D5" s="250"/>
      <c r="E5" s="250">
        <v>-70068461015.720001</v>
      </c>
      <c r="F5" s="241"/>
      <c r="G5" s="242"/>
      <c r="H5" s="243"/>
      <c r="I5" s="244"/>
      <c r="J5" s="245"/>
      <c r="K5" s="246"/>
    </row>
    <row r="6" spans="2:12" ht="15" x14ac:dyDescent="0.25">
      <c r="B6" s="261" t="s">
        <v>13</v>
      </c>
      <c r="C6" s="262"/>
      <c r="D6" s="263"/>
      <c r="E6" s="263">
        <f>+E4+E5</f>
        <v>20156463492.910004</v>
      </c>
      <c r="F6" s="241"/>
      <c r="G6" s="242"/>
      <c r="H6" s="243"/>
      <c r="I6" s="244"/>
      <c r="J6" s="245"/>
      <c r="K6" s="246"/>
    </row>
    <row r="7" spans="2:12" ht="15" x14ac:dyDescent="0.25">
      <c r="B7" s="247" t="s">
        <v>15</v>
      </c>
      <c r="C7" s="258">
        <v>11.1</v>
      </c>
      <c r="D7" s="232"/>
      <c r="E7" s="232">
        <v>411173278.94</v>
      </c>
      <c r="F7" s="231"/>
      <c r="G7" s="230"/>
      <c r="H7" s="231"/>
      <c r="I7" s="230"/>
      <c r="J7" s="230"/>
      <c r="K7" s="230"/>
    </row>
    <row r="8" spans="2:12" ht="15" x14ac:dyDescent="0.25">
      <c r="B8" s="247" t="s">
        <v>16</v>
      </c>
      <c r="C8" s="258">
        <v>10.199999999999999</v>
      </c>
      <c r="D8" s="232"/>
      <c r="E8" s="232">
        <v>-2930296270.71</v>
      </c>
      <c r="F8" s="241"/>
      <c r="G8" s="242"/>
      <c r="H8" s="243"/>
      <c r="I8" s="244"/>
      <c r="J8" s="245"/>
      <c r="K8" s="246"/>
    </row>
    <row r="9" spans="2:12" ht="15" x14ac:dyDescent="0.25">
      <c r="B9" s="247" t="s">
        <v>17</v>
      </c>
      <c r="C9" s="258">
        <v>10.199999999999999</v>
      </c>
      <c r="D9" s="232"/>
      <c r="E9" s="232">
        <v>-1976551926.4200001</v>
      </c>
      <c r="F9" s="241"/>
      <c r="G9" s="242"/>
      <c r="H9" s="243"/>
      <c r="I9" s="244"/>
      <c r="J9" s="245"/>
      <c r="K9" s="246"/>
    </row>
    <row r="10" spans="2:12" ht="15" x14ac:dyDescent="0.25">
      <c r="B10" s="247" t="s">
        <v>18</v>
      </c>
      <c r="C10" s="258">
        <v>11.3</v>
      </c>
      <c r="D10" s="232"/>
      <c r="E10" s="232">
        <v>-701702582.53999996</v>
      </c>
      <c r="F10" s="241"/>
      <c r="G10" s="242"/>
      <c r="H10" s="243"/>
      <c r="I10" s="244"/>
      <c r="J10" s="245"/>
      <c r="K10" s="246"/>
    </row>
    <row r="11" spans="2:12" ht="15" x14ac:dyDescent="0.25">
      <c r="B11" s="247" t="s">
        <v>19</v>
      </c>
      <c r="C11" s="258">
        <v>11.2</v>
      </c>
      <c r="D11" s="232"/>
      <c r="E11" s="232">
        <v>-629843016.67999995</v>
      </c>
      <c r="F11" s="241"/>
      <c r="G11" s="242"/>
      <c r="H11" s="243"/>
      <c r="I11" s="244"/>
      <c r="J11" s="245"/>
      <c r="K11" s="246"/>
    </row>
    <row r="12" spans="2:12" ht="15" x14ac:dyDescent="0.25">
      <c r="B12" s="265" t="s">
        <v>20</v>
      </c>
      <c r="C12" s="266"/>
      <c r="D12" s="263"/>
      <c r="E12" s="263">
        <f>+E6+SUM(E7:E11)</f>
        <v>14329242975.500004</v>
      </c>
      <c r="F12" s="231"/>
      <c r="G12" s="230"/>
      <c r="H12" s="231"/>
      <c r="I12" s="230"/>
      <c r="J12" s="230"/>
      <c r="K12" s="230"/>
    </row>
    <row r="13" spans="2:12" ht="15" x14ac:dyDescent="0.25">
      <c r="B13" s="249" t="s">
        <v>21</v>
      </c>
      <c r="C13" s="253">
        <v>7</v>
      </c>
      <c r="D13" s="250"/>
      <c r="E13" s="250">
        <v>-5079950517.1599998</v>
      </c>
      <c r="F13" s="231"/>
      <c r="G13" s="230"/>
      <c r="H13" s="231"/>
      <c r="I13" s="230"/>
      <c r="J13" s="230"/>
      <c r="K13" s="230"/>
    </row>
    <row r="14" spans="2:12" ht="30" x14ac:dyDescent="0.25">
      <c r="B14" s="265" t="s">
        <v>22</v>
      </c>
      <c r="C14" s="266"/>
      <c r="D14" s="263"/>
      <c r="E14" s="263">
        <f>+E12+E13</f>
        <v>9249292458.340004</v>
      </c>
      <c r="F14" s="231"/>
      <c r="G14" s="230"/>
      <c r="H14" s="231"/>
      <c r="I14" s="230"/>
      <c r="J14" s="230"/>
      <c r="K14" s="230"/>
    </row>
    <row r="15" spans="2:12" ht="15" x14ac:dyDescent="0.25">
      <c r="B15" s="248" t="s">
        <v>23</v>
      </c>
      <c r="C15" s="258"/>
      <c r="D15" s="259"/>
      <c r="E15" s="259"/>
      <c r="F15" s="231"/>
      <c r="G15" s="230"/>
      <c r="H15" s="231"/>
      <c r="I15" s="230"/>
      <c r="J15" s="230"/>
      <c r="K15" s="230"/>
    </row>
    <row r="16" spans="2:12" ht="15" x14ac:dyDescent="0.25">
      <c r="B16" s="247" t="s">
        <v>24</v>
      </c>
      <c r="C16" s="258">
        <v>11.4</v>
      </c>
      <c r="D16" s="232"/>
      <c r="E16" s="232">
        <v>1481685529</v>
      </c>
      <c r="F16" s="241"/>
      <c r="G16" s="242"/>
      <c r="H16" s="243"/>
      <c r="I16" s="244"/>
      <c r="J16" s="245"/>
      <c r="K16" s="246"/>
    </row>
    <row r="17" spans="1:12" ht="15" x14ac:dyDescent="0.25">
      <c r="B17" s="247" t="s">
        <v>25</v>
      </c>
      <c r="C17" s="258"/>
      <c r="D17" s="250"/>
      <c r="E17" s="250">
        <v>0</v>
      </c>
      <c r="F17" s="241"/>
      <c r="G17" s="242"/>
      <c r="H17" s="243"/>
      <c r="I17" s="244"/>
      <c r="J17" s="245"/>
      <c r="K17" s="246"/>
    </row>
    <row r="18" spans="1:12" ht="15" x14ac:dyDescent="0.25">
      <c r="B18" s="261" t="s">
        <v>26</v>
      </c>
      <c r="C18" s="262"/>
      <c r="D18" s="267"/>
      <c r="E18" s="267">
        <f>+E16+E17</f>
        <v>1481685529</v>
      </c>
      <c r="F18" s="241"/>
      <c r="G18" s="242"/>
      <c r="H18" s="243"/>
      <c r="I18" s="244"/>
      <c r="J18" s="245"/>
      <c r="K18" s="246"/>
    </row>
    <row r="19" spans="1:12" ht="15" x14ac:dyDescent="0.25">
      <c r="B19" s="265" t="s">
        <v>27</v>
      </c>
      <c r="C19" s="266"/>
      <c r="D19" s="264"/>
      <c r="E19" s="264">
        <f>+E14+E18</f>
        <v>10730977987.340004</v>
      </c>
      <c r="F19" s="241"/>
      <c r="G19" s="242"/>
      <c r="H19" s="243"/>
      <c r="I19" s="244"/>
      <c r="J19" s="245"/>
      <c r="K19" s="246"/>
    </row>
    <row r="20" spans="1:12" ht="15" x14ac:dyDescent="0.25">
      <c r="B20" s="251"/>
      <c r="C20" s="230"/>
      <c r="D20" s="231"/>
      <c r="E20" s="231"/>
      <c r="F20" s="230"/>
      <c r="G20" s="231"/>
      <c r="H20" s="230"/>
      <c r="I20" s="231"/>
      <c r="J20" s="230"/>
      <c r="K20" s="230"/>
      <c r="L20" s="230"/>
    </row>
    <row r="21" spans="1:12" ht="15" x14ac:dyDescent="0.25">
      <c r="B21" s="252"/>
      <c r="C21" s="253"/>
      <c r="D21" s="241"/>
      <c r="E21" s="254"/>
      <c r="F21" s="253"/>
      <c r="G21" s="241"/>
      <c r="H21" s="242"/>
      <c r="I21" s="243"/>
      <c r="J21" s="244"/>
      <c r="K21" s="245"/>
      <c r="L21" s="246"/>
    </row>
    <row r="22" spans="1:12" ht="15" x14ac:dyDescent="0.25">
      <c r="B22" s="251"/>
      <c r="C22" s="230"/>
      <c r="D22" s="231"/>
      <c r="E22" s="231"/>
      <c r="F22" s="253"/>
      <c r="G22" s="241"/>
      <c r="H22" s="242"/>
      <c r="I22" s="243"/>
      <c r="J22" s="244"/>
      <c r="K22" s="245"/>
      <c r="L22" s="246"/>
    </row>
    <row r="23" spans="1:12" ht="15" x14ac:dyDescent="0.25">
      <c r="B23" s="251"/>
      <c r="C23" s="230"/>
      <c r="D23" s="231"/>
      <c r="E23" s="231"/>
      <c r="F23" s="230"/>
      <c r="G23" s="231"/>
      <c r="H23" s="230"/>
      <c r="I23" s="231"/>
      <c r="J23" s="230"/>
      <c r="K23" s="230"/>
      <c r="L23" s="230"/>
    </row>
    <row r="24" spans="1:12" ht="15" x14ac:dyDescent="0.25">
      <c r="B24" s="233" t="s">
        <v>124</v>
      </c>
      <c r="C24" s="279" t="s">
        <v>5</v>
      </c>
      <c r="D24" s="235" t="s">
        <v>6</v>
      </c>
      <c r="E24" s="235" t="s">
        <v>84</v>
      </c>
      <c r="G24" s="231"/>
      <c r="H24" s="230"/>
      <c r="I24" s="231"/>
      <c r="J24" s="230"/>
      <c r="K24" s="230"/>
      <c r="L24" s="230"/>
    </row>
    <row r="25" spans="1:12" ht="15" x14ac:dyDescent="0.25">
      <c r="B25" s="256" t="s">
        <v>41</v>
      </c>
      <c r="C25" s="253"/>
      <c r="D25" s="66"/>
      <c r="E25" s="260"/>
      <c r="G25" s="231"/>
      <c r="H25" s="230"/>
      <c r="I25" s="231"/>
      <c r="J25" s="230"/>
      <c r="K25" s="230"/>
      <c r="L25" s="230"/>
    </row>
    <row r="26" spans="1:12" ht="15" x14ac:dyDescent="0.25">
      <c r="B26" s="256" t="s">
        <v>42</v>
      </c>
      <c r="C26" s="253"/>
      <c r="D26" s="66"/>
      <c r="E26" s="260"/>
      <c r="G26" s="241"/>
      <c r="H26" s="242"/>
      <c r="I26" s="243"/>
      <c r="J26" s="244"/>
      <c r="K26" s="245"/>
      <c r="L26" s="246"/>
    </row>
    <row r="27" spans="1:12" ht="15" x14ac:dyDescent="0.25">
      <c r="A27" s="1" t="s">
        <v>92</v>
      </c>
      <c r="B27" s="255" t="s">
        <v>43</v>
      </c>
      <c r="C27" s="253">
        <v>1.1000000000000001</v>
      </c>
      <c r="D27" s="243">
        <v>755101448.57000005</v>
      </c>
      <c r="E27" s="241">
        <v>2376856670.0599999</v>
      </c>
      <c r="G27" s="231"/>
      <c r="H27" s="230"/>
      <c r="I27" s="231"/>
      <c r="J27" s="230"/>
      <c r="K27" s="230"/>
      <c r="L27" s="230"/>
    </row>
    <row r="28" spans="1:12" ht="15" x14ac:dyDescent="0.25">
      <c r="A28" s="270" t="s">
        <v>93</v>
      </c>
      <c r="B28" s="255" t="s">
        <v>44</v>
      </c>
      <c r="C28" s="253">
        <v>1.2</v>
      </c>
      <c r="D28" s="243">
        <v>1727880423.0699999</v>
      </c>
      <c r="E28" s="241">
        <v>2594834404.1300001</v>
      </c>
      <c r="G28" s="241"/>
      <c r="H28" s="242"/>
      <c r="I28" s="243"/>
      <c r="J28" s="244"/>
      <c r="K28" s="245"/>
      <c r="L28" s="246"/>
    </row>
    <row r="29" spans="1:12" ht="15" x14ac:dyDescent="0.25">
      <c r="A29" s="270" t="s">
        <v>93</v>
      </c>
      <c r="B29" s="280" t="s">
        <v>45</v>
      </c>
      <c r="C29" s="253">
        <v>1.3</v>
      </c>
      <c r="D29" s="243">
        <v>21725046</v>
      </c>
      <c r="E29" s="241">
        <v>0</v>
      </c>
      <c r="G29" s="231"/>
      <c r="H29" s="230"/>
      <c r="I29" s="231"/>
      <c r="J29" s="230"/>
      <c r="K29" s="230"/>
      <c r="L29" s="230"/>
    </row>
    <row r="30" spans="1:12" ht="15" x14ac:dyDescent="0.25">
      <c r="A30" s="270" t="s">
        <v>92</v>
      </c>
      <c r="B30" s="255" t="s">
        <v>46</v>
      </c>
      <c r="C30" s="253">
        <v>2</v>
      </c>
      <c r="D30" s="243">
        <v>6439385556.9499998</v>
      </c>
      <c r="E30" s="241">
        <v>7901915097.3000002</v>
      </c>
      <c r="G30" s="231"/>
      <c r="H30" s="230"/>
      <c r="I30" s="231"/>
      <c r="J30" s="230"/>
      <c r="K30" s="230"/>
      <c r="L30" s="230"/>
    </row>
    <row r="31" spans="1:12" ht="15" x14ac:dyDescent="0.25">
      <c r="A31" s="270" t="s">
        <v>92</v>
      </c>
      <c r="B31" s="255" t="s">
        <v>47</v>
      </c>
      <c r="C31" s="253">
        <v>3</v>
      </c>
      <c r="D31" s="243">
        <v>10564508473.16</v>
      </c>
      <c r="E31" s="241">
        <v>10866193153.99</v>
      </c>
      <c r="G31" s="241"/>
      <c r="H31" s="242"/>
      <c r="I31" s="243"/>
      <c r="J31" s="244"/>
      <c r="K31" s="245"/>
      <c r="L31" s="246"/>
    </row>
    <row r="32" spans="1:12" ht="15" x14ac:dyDescent="0.25">
      <c r="A32" s="270" t="s">
        <v>92</v>
      </c>
      <c r="B32" s="255" t="s">
        <v>48</v>
      </c>
      <c r="C32" s="253">
        <v>7.1</v>
      </c>
      <c r="D32" s="243">
        <v>1201820000</v>
      </c>
      <c r="E32" s="281">
        <v>1569994000</v>
      </c>
      <c r="G32" s="241"/>
      <c r="H32" s="242"/>
      <c r="I32" s="243"/>
      <c r="J32" s="244"/>
      <c r="K32" s="245"/>
      <c r="L32" s="246"/>
    </row>
    <row r="33" spans="1:12" ht="15" x14ac:dyDescent="0.25">
      <c r="B33" s="282" t="s">
        <v>49</v>
      </c>
      <c r="C33" s="266"/>
      <c r="D33" s="283">
        <f>+SUM(D27:D32)</f>
        <v>20710420947.75</v>
      </c>
      <c r="E33" s="283">
        <f>+SUM(E27:E32)</f>
        <v>25309793325.480003</v>
      </c>
      <c r="G33" s="241"/>
      <c r="H33" s="242"/>
      <c r="I33" s="243"/>
      <c r="J33" s="244"/>
      <c r="K33" s="245"/>
      <c r="L33" s="246"/>
    </row>
    <row r="34" spans="1:12" ht="15" x14ac:dyDescent="0.25">
      <c r="B34" s="255" t="s">
        <v>14</v>
      </c>
      <c r="C34" s="253"/>
      <c r="D34" s="284"/>
      <c r="E34" s="285"/>
      <c r="G34" s="241"/>
      <c r="H34" s="242"/>
      <c r="I34" s="243"/>
      <c r="J34" s="244"/>
      <c r="K34" s="245"/>
      <c r="L34" s="246"/>
    </row>
    <row r="35" spans="1:12" ht="15" x14ac:dyDescent="0.25">
      <c r="B35" s="256" t="s">
        <v>50</v>
      </c>
      <c r="C35" s="253"/>
      <c r="D35" s="284"/>
      <c r="E35" s="285"/>
      <c r="G35" s="231"/>
      <c r="H35" s="230"/>
      <c r="I35" s="231"/>
      <c r="J35" s="230"/>
      <c r="K35" s="230"/>
      <c r="L35" s="230"/>
    </row>
    <row r="36" spans="1:12" ht="15" x14ac:dyDescent="0.25">
      <c r="A36" s="270" t="s">
        <v>92</v>
      </c>
      <c r="B36" s="255" t="s">
        <v>51</v>
      </c>
      <c r="C36" s="253">
        <v>4.0999999999999996</v>
      </c>
      <c r="D36" s="243">
        <v>10637138060.860001</v>
      </c>
      <c r="E36" s="241">
        <v>9741985241.0799999</v>
      </c>
      <c r="G36" s="231"/>
      <c r="H36" s="230"/>
      <c r="I36" s="231"/>
      <c r="J36" s="230"/>
      <c r="K36" s="230"/>
      <c r="L36" s="230"/>
    </row>
    <row r="37" spans="1:12" ht="15" x14ac:dyDescent="0.2">
      <c r="A37" s="270" t="s">
        <v>93</v>
      </c>
      <c r="B37" s="255" t="s">
        <v>52</v>
      </c>
      <c r="C37" s="253">
        <v>4.5</v>
      </c>
      <c r="D37" s="243">
        <v>1223030000</v>
      </c>
      <c r="E37" s="241">
        <v>1223030000</v>
      </c>
      <c r="G37" s="19"/>
      <c r="I37" s="19"/>
    </row>
    <row r="38" spans="1:12" ht="15" x14ac:dyDescent="0.2">
      <c r="A38" s="270"/>
      <c r="B38" s="255" t="s">
        <v>53</v>
      </c>
      <c r="C38" s="253"/>
      <c r="D38" s="243">
        <v>0</v>
      </c>
      <c r="E38" s="241">
        <v>0</v>
      </c>
      <c r="G38" s="19"/>
      <c r="I38" s="19"/>
    </row>
    <row r="39" spans="1:12" ht="15" x14ac:dyDescent="0.2">
      <c r="A39" s="270" t="s">
        <v>93</v>
      </c>
      <c r="B39" s="255" t="s">
        <v>48</v>
      </c>
      <c r="C39" s="253">
        <v>7.1</v>
      </c>
      <c r="D39" s="243">
        <v>263856489</v>
      </c>
      <c r="E39" s="281">
        <v>1240741209.072855</v>
      </c>
    </row>
    <row r="40" spans="1:12" ht="15" x14ac:dyDescent="0.2">
      <c r="B40" s="282" t="s">
        <v>55</v>
      </c>
      <c r="C40" s="266"/>
      <c r="D40" s="283">
        <f>+SUM(D36:D39)</f>
        <v>12124024549.860001</v>
      </c>
      <c r="E40" s="283">
        <f>+SUM(E36:E39)</f>
        <v>12205756450.152855</v>
      </c>
    </row>
    <row r="41" spans="1:12" ht="15" x14ac:dyDescent="0.2">
      <c r="A41" s="19"/>
      <c r="B41" s="282" t="s">
        <v>56</v>
      </c>
      <c r="C41" s="266"/>
      <c r="D41" s="283">
        <f>+D40+D33</f>
        <v>32834445497.610001</v>
      </c>
      <c r="E41" s="283">
        <f>+E40+E33</f>
        <v>37515549775.632858</v>
      </c>
    </row>
    <row r="42" spans="1:12" ht="15" x14ac:dyDescent="0.2">
      <c r="B42" s="255" t="s">
        <v>14</v>
      </c>
      <c r="C42" s="253"/>
      <c r="D42" s="286"/>
      <c r="E42" s="286"/>
    </row>
    <row r="43" spans="1:12" ht="15" x14ac:dyDescent="0.2">
      <c r="B43" s="256" t="s">
        <v>57</v>
      </c>
      <c r="C43" s="253"/>
      <c r="D43" s="287"/>
      <c r="E43" s="286"/>
    </row>
    <row r="44" spans="1:12" ht="15" x14ac:dyDescent="0.2">
      <c r="B44" s="256" t="s">
        <v>58</v>
      </c>
      <c r="C44" s="253"/>
      <c r="D44" s="287"/>
      <c r="E44" s="286"/>
    </row>
    <row r="45" spans="1:12" ht="15" x14ac:dyDescent="0.2">
      <c r="A45" s="278" t="s">
        <v>92</v>
      </c>
      <c r="B45" s="255" t="s">
        <v>59</v>
      </c>
      <c r="C45" s="253">
        <v>5.2</v>
      </c>
      <c r="D45" s="243">
        <v>1944884000</v>
      </c>
      <c r="E45" s="241">
        <v>2157079000</v>
      </c>
    </row>
    <row r="46" spans="1:12" ht="15" x14ac:dyDescent="0.2">
      <c r="A46" s="33" t="s">
        <v>96</v>
      </c>
      <c r="B46" s="255" t="s">
        <v>60</v>
      </c>
      <c r="C46" s="253">
        <v>5.3</v>
      </c>
      <c r="D46" s="243">
        <v>2295243321.1700001</v>
      </c>
      <c r="E46" s="241">
        <v>518309522.00999999</v>
      </c>
    </row>
    <row r="47" spans="1:12" ht="15" x14ac:dyDescent="0.2">
      <c r="A47" s="278" t="s">
        <v>92</v>
      </c>
      <c r="B47" s="273" t="s">
        <v>85</v>
      </c>
      <c r="C47" s="253">
        <v>6.1</v>
      </c>
      <c r="D47" s="288">
        <v>7725520950.0100002</v>
      </c>
      <c r="E47" s="289">
        <v>4480219088.4399996</v>
      </c>
    </row>
    <row r="48" spans="1:12" ht="15" x14ac:dyDescent="0.2">
      <c r="A48" s="270" t="s">
        <v>92</v>
      </c>
      <c r="B48" s="255" t="s">
        <v>62</v>
      </c>
      <c r="C48" s="253">
        <v>6.2</v>
      </c>
      <c r="D48" s="243">
        <v>238563887</v>
      </c>
      <c r="E48" s="241">
        <v>275806899</v>
      </c>
    </row>
    <row r="49" spans="1:6" ht="15" x14ac:dyDescent="0.2">
      <c r="A49" s="270" t="s">
        <v>92</v>
      </c>
      <c r="B49" s="255" t="s">
        <v>63</v>
      </c>
      <c r="C49" s="253">
        <v>7</v>
      </c>
      <c r="D49" s="243">
        <v>1400982999.9453151</v>
      </c>
      <c r="E49" s="281">
        <v>5079950517.1600008</v>
      </c>
    </row>
    <row r="50" spans="1:6" ht="15" x14ac:dyDescent="0.2">
      <c r="B50" s="282" t="s">
        <v>64</v>
      </c>
      <c r="C50" s="266"/>
      <c r="D50" s="283">
        <f>+SUM(D45:D49)</f>
        <v>13605195158.125315</v>
      </c>
      <c r="E50" s="283">
        <f>+SUM(E45:E49)</f>
        <v>12511365026.610001</v>
      </c>
    </row>
    <row r="51" spans="1:6" ht="15" x14ac:dyDescent="0.2">
      <c r="B51" s="255" t="s">
        <v>14</v>
      </c>
      <c r="C51" s="253"/>
      <c r="D51" s="287"/>
      <c r="E51" s="286"/>
    </row>
    <row r="52" spans="1:6" ht="15" x14ac:dyDescent="0.2">
      <c r="B52" s="256" t="s">
        <v>65</v>
      </c>
      <c r="C52" s="253"/>
      <c r="D52" s="287"/>
      <c r="E52" s="286"/>
    </row>
    <row r="53" spans="1:6" ht="15" x14ac:dyDescent="0.2">
      <c r="A53" s="1" t="s">
        <v>96</v>
      </c>
      <c r="B53" s="255" t="s">
        <v>60</v>
      </c>
      <c r="C53" s="253">
        <v>5.3</v>
      </c>
      <c r="D53" s="243">
        <v>1961264510.98</v>
      </c>
      <c r="E53" s="241">
        <v>236690165</v>
      </c>
    </row>
    <row r="54" spans="1:6" ht="15" x14ac:dyDescent="0.2">
      <c r="A54" s="270" t="s">
        <v>93</v>
      </c>
      <c r="B54" s="255" t="s">
        <v>66</v>
      </c>
      <c r="C54" s="253">
        <v>8</v>
      </c>
      <c r="D54" s="243">
        <v>452006325.44</v>
      </c>
      <c r="E54" s="241">
        <v>217884946.44</v>
      </c>
    </row>
    <row r="55" spans="1:6" ht="15" x14ac:dyDescent="0.2">
      <c r="A55" s="270" t="s">
        <v>93</v>
      </c>
      <c r="B55" s="255" t="s">
        <v>67</v>
      </c>
      <c r="C55" s="253"/>
      <c r="D55" s="243">
        <v>4282558733.21</v>
      </c>
      <c r="E55" s="241">
        <v>1790011691.4200001</v>
      </c>
    </row>
    <row r="56" spans="1:6" ht="15" x14ac:dyDescent="0.2">
      <c r="A56" s="270" t="s">
        <v>93</v>
      </c>
      <c r="B56" s="255" t="s">
        <v>63</v>
      </c>
      <c r="C56" s="253">
        <v>7.1</v>
      </c>
      <c r="D56" s="243">
        <v>539915397</v>
      </c>
      <c r="E56" s="241">
        <v>35114588</v>
      </c>
    </row>
    <row r="57" spans="1:6" ht="15" x14ac:dyDescent="0.2">
      <c r="B57" s="282" t="s">
        <v>68</v>
      </c>
      <c r="C57" s="266"/>
      <c r="D57" s="283">
        <f>+SUM(D53:D56)</f>
        <v>7235744966.6300001</v>
      </c>
      <c r="E57" s="283">
        <f>+SUM(E53:E56)</f>
        <v>2279701390.8600001</v>
      </c>
    </row>
    <row r="58" spans="1:6" ht="15" x14ac:dyDescent="0.2">
      <c r="B58" s="282" t="s">
        <v>69</v>
      </c>
      <c r="C58" s="266"/>
      <c r="D58" s="283">
        <f>+D57+D50</f>
        <v>20840940124.755314</v>
      </c>
      <c r="E58" s="283">
        <f>+E57+E50</f>
        <v>14791066417.470001</v>
      </c>
      <c r="F58" s="19"/>
    </row>
    <row r="59" spans="1:6" ht="15" x14ac:dyDescent="0.2">
      <c r="B59" s="255" t="s">
        <v>14</v>
      </c>
      <c r="C59" s="253"/>
      <c r="D59" s="287"/>
      <c r="E59" s="286"/>
    </row>
    <row r="60" spans="1:6" ht="15" x14ac:dyDescent="0.2">
      <c r="B60" s="256" t="s">
        <v>70</v>
      </c>
      <c r="C60" s="253"/>
      <c r="D60" s="287"/>
      <c r="E60" s="286"/>
    </row>
    <row r="61" spans="1:6" ht="15" x14ac:dyDescent="0.2">
      <c r="A61" s="1" t="s">
        <v>96</v>
      </c>
      <c r="B61" s="255" t="s">
        <v>71</v>
      </c>
      <c r="C61" s="253">
        <v>9</v>
      </c>
      <c r="D61" s="243">
        <v>2060803967.3599999</v>
      </c>
      <c r="E61" s="241">
        <v>2060803967.3599999</v>
      </c>
    </row>
    <row r="62" spans="1:6" ht="15" x14ac:dyDescent="0.2">
      <c r="A62" s="1" t="s">
        <v>96</v>
      </c>
      <c r="B62" s="255" t="s">
        <v>72</v>
      </c>
      <c r="C62" s="253">
        <v>9.1999999999999993</v>
      </c>
      <c r="D62" s="243">
        <v>2000000000</v>
      </c>
      <c r="E62" s="241">
        <v>2000000000</v>
      </c>
    </row>
    <row r="63" spans="1:6" ht="15" x14ac:dyDescent="0.2">
      <c r="A63" s="1" t="s">
        <v>96</v>
      </c>
      <c r="B63" s="255" t="s">
        <v>73</v>
      </c>
      <c r="C63" s="253">
        <v>9.1</v>
      </c>
      <c r="D63" s="243">
        <v>1774057625.79</v>
      </c>
      <c r="E63" s="241">
        <v>4234095263.4499998</v>
      </c>
    </row>
    <row r="64" spans="1:6" ht="15" x14ac:dyDescent="0.2">
      <c r="A64" s="1" t="s">
        <v>96</v>
      </c>
      <c r="B64" s="255" t="s">
        <v>74</v>
      </c>
      <c r="C64" s="253">
        <v>9</v>
      </c>
      <c r="D64" s="243">
        <v>3313032491.5100002</v>
      </c>
      <c r="E64" s="241">
        <v>3313032491.5100002</v>
      </c>
    </row>
    <row r="65" spans="1:5" ht="15" x14ac:dyDescent="0.2">
      <c r="A65" s="1" t="s">
        <v>96</v>
      </c>
      <c r="B65" s="255" t="s">
        <v>75</v>
      </c>
      <c r="C65" s="253">
        <v>9</v>
      </c>
      <c r="D65" s="243">
        <v>120685682.13</v>
      </c>
      <c r="E65" s="241">
        <v>385573649.13</v>
      </c>
    </row>
    <row r="66" spans="1:5" ht="15" x14ac:dyDescent="0.2">
      <c r="A66" s="1" t="s">
        <v>96</v>
      </c>
      <c r="B66" s="255" t="s">
        <v>76</v>
      </c>
      <c r="C66" s="253"/>
      <c r="D66" s="243">
        <v>2724925607.7146826</v>
      </c>
      <c r="E66" s="241">
        <f>+E19</f>
        <v>10730977987.340004</v>
      </c>
    </row>
    <row r="67" spans="1:5" ht="15" x14ac:dyDescent="0.2">
      <c r="B67" s="282" t="s">
        <v>77</v>
      </c>
      <c r="C67" s="266"/>
      <c r="D67" s="283">
        <f>+SUM(D61:D66)</f>
        <v>11993505374.504681</v>
      </c>
      <c r="E67" s="283">
        <f>+SUM(E61:E66)</f>
        <v>22724483358.790001</v>
      </c>
    </row>
    <row r="68" spans="1:5" ht="15" x14ac:dyDescent="0.2">
      <c r="B68" s="282" t="s">
        <v>78</v>
      </c>
      <c r="C68" s="266"/>
      <c r="D68" s="283">
        <f>+D67+D58</f>
        <v>32834445499.259995</v>
      </c>
      <c r="E68" s="283">
        <f>+E67+E58</f>
        <v>37515549776.260002</v>
      </c>
    </row>
    <row r="69" spans="1:5" x14ac:dyDescent="0.2">
      <c r="D69" s="68">
        <f>+D68-D41</f>
        <v>1.649993896484375</v>
      </c>
      <c r="E69" s="68">
        <f>+E68-E41</f>
        <v>0.62714385986328125</v>
      </c>
    </row>
    <row r="71" spans="1:5" ht="15" x14ac:dyDescent="0.2">
      <c r="B71" s="233" t="s">
        <v>125</v>
      </c>
      <c r="C71" s="279"/>
      <c r="D71" s="279"/>
      <c r="E71" s="235" t="s">
        <v>84</v>
      </c>
    </row>
    <row r="72" spans="1:5" ht="15" x14ac:dyDescent="0.2">
      <c r="B72" s="240" t="s">
        <v>11</v>
      </c>
      <c r="C72" s="253"/>
      <c r="D72" s="257">
        <f>'ER 2021-2020 '!D10</f>
        <v>60053379137.809998</v>
      </c>
      <c r="E72" s="257">
        <v>90224924508.630005</v>
      </c>
    </row>
    <row r="73" spans="1:5" ht="15" x14ac:dyDescent="0.2">
      <c r="B73" s="247" t="s">
        <v>12</v>
      </c>
      <c r="C73" s="258"/>
      <c r="D73" s="257">
        <f>-'ER 2021-2020 '!D11</f>
        <v>-51897171186</v>
      </c>
      <c r="E73" s="250">
        <v>-70068461015.720001</v>
      </c>
    </row>
    <row r="74" spans="1:5" ht="15" x14ac:dyDescent="0.2">
      <c r="B74" s="261" t="s">
        <v>13</v>
      </c>
      <c r="C74" s="262"/>
      <c r="D74" s="263">
        <f>+D72+D73</f>
        <v>8156207951.8099976</v>
      </c>
      <c r="E74" s="263">
        <f>+E72+E73</f>
        <v>20156463492.910004</v>
      </c>
    </row>
    <row r="75" spans="1:5" ht="15" x14ac:dyDescent="0.2">
      <c r="B75" s="247" t="s">
        <v>15</v>
      </c>
      <c r="C75" s="258"/>
      <c r="D75" s="232">
        <f>'ER 2021-2020 '!D14</f>
        <v>621747595</v>
      </c>
      <c r="E75" s="232">
        <v>411173278.94</v>
      </c>
    </row>
    <row r="76" spans="1:5" ht="15" x14ac:dyDescent="0.2">
      <c r="B76" s="247" t="s">
        <v>16</v>
      </c>
      <c r="C76" s="258"/>
      <c r="D76" s="232">
        <f>-'ER 2021-2020 '!D15</f>
        <v>-1949592871.48</v>
      </c>
      <c r="E76" s="232">
        <v>-2930296270.71</v>
      </c>
    </row>
    <row r="77" spans="1:5" ht="15" x14ac:dyDescent="0.2">
      <c r="B77" s="247" t="s">
        <v>17</v>
      </c>
      <c r="C77" s="258"/>
      <c r="D77" s="232">
        <f>-'ER 2021-2020 '!D16</f>
        <v>-1646078488.9200001</v>
      </c>
      <c r="E77" s="232">
        <v>-1976551926.4200001</v>
      </c>
    </row>
    <row r="78" spans="1:5" ht="15" x14ac:dyDescent="0.2">
      <c r="B78" s="247" t="s">
        <v>18</v>
      </c>
      <c r="C78" s="258"/>
      <c r="D78" s="232">
        <f>-'ER 2021-2020 '!D17</f>
        <v>-829110027.19000006</v>
      </c>
      <c r="E78" s="232">
        <v>-701702582.53999996</v>
      </c>
    </row>
    <row r="79" spans="1:5" ht="15" x14ac:dyDescent="0.2">
      <c r="B79" s="247" t="s">
        <v>19</v>
      </c>
      <c r="C79" s="258"/>
      <c r="D79" s="232">
        <f>-'ER 2021-2020 '!D18</f>
        <v>-303311459.56</v>
      </c>
      <c r="E79" s="232">
        <v>-629843016.67999995</v>
      </c>
    </row>
    <row r="80" spans="1:5" ht="15" x14ac:dyDescent="0.2">
      <c r="B80" s="265" t="s">
        <v>20</v>
      </c>
      <c r="C80" s="266"/>
      <c r="D80" s="263">
        <f>+D74+SUM(D75:D79)</f>
        <v>4049862699.6599975</v>
      </c>
      <c r="E80" s="263">
        <f>+E74+SUM(E75:E79)</f>
        <v>14329242975.500004</v>
      </c>
    </row>
    <row r="82" spans="2:5" ht="15" x14ac:dyDescent="0.25">
      <c r="B82" s="268" t="s">
        <v>126</v>
      </c>
      <c r="C82" s="268"/>
      <c r="D82" s="268"/>
      <c r="E82" s="268"/>
    </row>
    <row r="83" spans="2:5" ht="15" x14ac:dyDescent="0.2">
      <c r="B83" s="247" t="s">
        <v>15</v>
      </c>
      <c r="C83" s="258"/>
      <c r="D83" s="232">
        <f>+D75</f>
        <v>621747595</v>
      </c>
      <c r="E83" s="232">
        <f>+E75</f>
        <v>411173278.94</v>
      </c>
    </row>
    <row r="84" spans="2:5" ht="15" x14ac:dyDescent="0.2">
      <c r="B84" s="247" t="s">
        <v>18</v>
      </c>
      <c r="C84" s="258"/>
      <c r="D84" s="232">
        <f>+D78</f>
        <v>-829110027.19000006</v>
      </c>
      <c r="E84" s="232">
        <f>+E78</f>
        <v>-701702582.53999996</v>
      </c>
    </row>
    <row r="85" spans="2:5" ht="15" x14ac:dyDescent="0.2">
      <c r="B85" s="247" t="s">
        <v>19</v>
      </c>
      <c r="C85" s="258"/>
      <c r="D85" s="232">
        <f>+D79</f>
        <v>-303311459.56</v>
      </c>
      <c r="E85" s="232">
        <f>+E79</f>
        <v>-629843016.67999995</v>
      </c>
    </row>
    <row r="86" spans="2:5" ht="15" x14ac:dyDescent="0.2">
      <c r="B86" s="247"/>
      <c r="C86" s="258"/>
      <c r="D86" s="232"/>
      <c r="E86" s="232"/>
    </row>
    <row r="87" spans="2:5" ht="15" x14ac:dyDescent="0.2">
      <c r="B87" s="265" t="s">
        <v>127</v>
      </c>
      <c r="C87" s="266"/>
      <c r="D87" s="263">
        <f>+D80-SUM(D83:D85)</f>
        <v>4560536591.4099979</v>
      </c>
      <c r="E87" s="263">
        <f>+E80-SUM(E83:E85)</f>
        <v>15249615295.780005</v>
      </c>
    </row>
    <row r="88" spans="2:5" x14ac:dyDescent="0.2">
      <c r="B88" s="1" t="s">
        <v>89</v>
      </c>
      <c r="D88" s="232">
        <f>+-'ER 2022-2021 '!$D$37*'CF 2021-2022'!D87</f>
        <v>-1616784658.8735743</v>
      </c>
      <c r="E88" s="232">
        <f>+-'ER 2022-2021 '!$D$37*'CF 2021-2022'!E87</f>
        <v>-5406237527.0446253</v>
      </c>
    </row>
    <row r="89" spans="2:5" ht="15" x14ac:dyDescent="0.2">
      <c r="B89" s="265" t="s">
        <v>88</v>
      </c>
      <c r="C89" s="266"/>
      <c r="D89" s="263">
        <f>+D87+D88</f>
        <v>2943751932.5364237</v>
      </c>
      <c r="E89" s="263">
        <f>+E87+E88</f>
        <v>9843377768.7353783</v>
      </c>
    </row>
    <row r="90" spans="2:5" x14ac:dyDescent="0.2">
      <c r="B90" s="1" t="s">
        <v>128</v>
      </c>
      <c r="D90" s="232">
        <v>-187751614</v>
      </c>
      <c r="E90" s="232">
        <v>-187751613</v>
      </c>
    </row>
    <row r="91" spans="2:5" ht="15" x14ac:dyDescent="0.2">
      <c r="B91" s="265" t="s">
        <v>87</v>
      </c>
      <c r="C91" s="266"/>
      <c r="D91" s="263">
        <f>+D89-D90</f>
        <v>3131503546.5364237</v>
      </c>
      <c r="E91" s="263">
        <f>+E89-E90</f>
        <v>10031129381.735378</v>
      </c>
    </row>
    <row r="93" spans="2:5" ht="15" x14ac:dyDescent="0.25">
      <c r="B93" s="271" t="s">
        <v>129</v>
      </c>
      <c r="C93" s="271"/>
      <c r="D93" s="272">
        <f>+SUM(D94:D96)</f>
        <v>-18205714018.010002</v>
      </c>
      <c r="E93" s="272">
        <f>+SUM(E94:E96)</f>
        <v>-2132388221.1800003</v>
      </c>
    </row>
    <row r="94" spans="2:5" x14ac:dyDescent="0.2">
      <c r="B94" s="255" t="s">
        <v>46</v>
      </c>
      <c r="D94" s="19">
        <f>+-(D30-C30)</f>
        <v>-6439385554.9499998</v>
      </c>
      <c r="E94" s="19">
        <f>+-(E30-D30)</f>
        <v>-1462529540.3500004</v>
      </c>
    </row>
    <row r="95" spans="2:5" x14ac:dyDescent="0.2">
      <c r="B95" s="255" t="s">
        <v>47</v>
      </c>
      <c r="D95" s="19">
        <f>+-(D31-C31)</f>
        <v>-10564508470.16</v>
      </c>
      <c r="E95" s="19">
        <f>+-(E31-D31)</f>
        <v>-301684680.82999992</v>
      </c>
    </row>
    <row r="96" spans="2:5" x14ac:dyDescent="0.2">
      <c r="B96" s="255" t="s">
        <v>48</v>
      </c>
      <c r="D96" s="19">
        <f>+-(D32-C32)</f>
        <v>-1201819992.9000001</v>
      </c>
      <c r="E96" s="19">
        <f>+-(E32-D32)</f>
        <v>-368174000</v>
      </c>
    </row>
    <row r="97" spans="2:6" ht="15" x14ac:dyDescent="0.25">
      <c r="B97" s="271" t="s">
        <v>130</v>
      </c>
      <c r="C97" s="271"/>
      <c r="D97" s="272">
        <f>+SUM(D98:D101)</f>
        <v>11309951812.455313</v>
      </c>
      <c r="E97" s="272">
        <f>+SUM(E98:E101)</f>
        <v>683103667.64468479</v>
      </c>
    </row>
    <row r="98" spans="2:6" x14ac:dyDescent="0.2">
      <c r="B98" s="255" t="s">
        <v>59</v>
      </c>
      <c r="D98" s="19">
        <f>+(D45-C45)</f>
        <v>1944883994.8</v>
      </c>
      <c r="E98" s="19">
        <f>+(E45-D45)</f>
        <v>212195000</v>
      </c>
    </row>
    <row r="99" spans="2:6" x14ac:dyDescent="0.2">
      <c r="B99" s="273" t="s">
        <v>85</v>
      </c>
      <c r="D99" s="19">
        <f>+(D47-C47)</f>
        <v>7725520943.9099998</v>
      </c>
      <c r="E99" s="19">
        <f>+(E47-D47)</f>
        <v>-3245301861.5700006</v>
      </c>
    </row>
    <row r="100" spans="2:6" x14ac:dyDescent="0.2">
      <c r="B100" s="255" t="s">
        <v>62</v>
      </c>
      <c r="D100" s="19">
        <f>+(D48-C48)</f>
        <v>238563880.80000001</v>
      </c>
      <c r="E100" s="19">
        <f>+(E48-D48)</f>
        <v>37243012</v>
      </c>
    </row>
    <row r="101" spans="2:6" x14ac:dyDescent="0.2">
      <c r="B101" s="255" t="s">
        <v>63</v>
      </c>
      <c r="D101" s="19">
        <f>+(D49-C49)</f>
        <v>1400982992.9453151</v>
      </c>
      <c r="E101" s="19">
        <f>+(E49-D49)</f>
        <v>3678967517.2146854</v>
      </c>
    </row>
    <row r="102" spans="2:6" ht="15" x14ac:dyDescent="0.25">
      <c r="B102" s="274" t="s">
        <v>131</v>
      </c>
      <c r="C102" s="274"/>
      <c r="D102" s="275">
        <f>+D93+D97</f>
        <v>-6895762205.5546894</v>
      </c>
      <c r="E102" s="275">
        <f>+E93+E97</f>
        <v>-1449284553.5353155</v>
      </c>
    </row>
    <row r="103" spans="2:6" ht="15" x14ac:dyDescent="0.25">
      <c r="B103" s="276" t="s">
        <v>132</v>
      </c>
      <c r="C103" s="276"/>
      <c r="D103" s="277">
        <f>+D91+D102</f>
        <v>-3764258659.0182657</v>
      </c>
      <c r="E103" s="277">
        <f>+E91+E102</f>
        <v>8581844828.2000628</v>
      </c>
    </row>
    <row r="104" spans="2:6" x14ac:dyDescent="0.2">
      <c r="B104" s="1" t="s">
        <v>51</v>
      </c>
      <c r="D104" s="19">
        <f>+-(D36-C36)+D90</f>
        <v>-10824889670.76</v>
      </c>
      <c r="E104" s="19">
        <f>+-(E36-D36)+E90</f>
        <v>707401206.78000069</v>
      </c>
    </row>
    <row r="105" spans="2:6" ht="15" x14ac:dyDescent="0.25">
      <c r="B105" s="274" t="s">
        <v>115</v>
      </c>
      <c r="C105" s="274"/>
      <c r="D105" s="275">
        <f>+D102+D104</f>
        <v>-17720651876.31469</v>
      </c>
      <c r="E105" s="275">
        <f>+E102+E104</f>
        <v>-741883346.75531483</v>
      </c>
    </row>
    <row r="106" spans="2:6" ht="15" x14ac:dyDescent="0.25">
      <c r="B106" s="276" t="s">
        <v>116</v>
      </c>
      <c r="C106" s="276"/>
      <c r="D106" s="277">
        <f>+D103+D104</f>
        <v>-14589148329.778267</v>
      </c>
      <c r="E106" s="277">
        <f>+E103+E104</f>
        <v>9289246034.9800644</v>
      </c>
    </row>
    <row r="107" spans="2:6" x14ac:dyDescent="0.2">
      <c r="B107" s="247" t="s">
        <v>15</v>
      </c>
      <c r="D107" s="19">
        <f>+D75</f>
        <v>621747595</v>
      </c>
      <c r="E107" s="19">
        <f>+E75</f>
        <v>411173278.94</v>
      </c>
    </row>
    <row r="108" spans="2:6" x14ac:dyDescent="0.2">
      <c r="B108" s="247" t="s">
        <v>19</v>
      </c>
      <c r="D108" s="19">
        <f>+D79</f>
        <v>-303311459.56</v>
      </c>
      <c r="E108" s="19">
        <f>+E79</f>
        <v>-629843016.67999995</v>
      </c>
    </row>
    <row r="109" spans="2:6" x14ac:dyDescent="0.2">
      <c r="B109" s="1" t="s">
        <v>133</v>
      </c>
      <c r="D109" s="19">
        <f>+(D107+D108)*-'ER 2022-2021 '!$D$37</f>
        <v>-112890807.53789191</v>
      </c>
      <c r="E109" s="19">
        <f>+(E107+E108)*-'ER 2022-2021 '!$D$37</f>
        <v>77521991.163025379</v>
      </c>
    </row>
    <row r="110" spans="2:6" x14ac:dyDescent="0.2">
      <c r="B110" s="1" t="s">
        <v>134</v>
      </c>
      <c r="D110" s="19">
        <f>+D16</f>
        <v>0</v>
      </c>
      <c r="E110" s="19">
        <f>+E16</f>
        <v>1481685529</v>
      </c>
    </row>
    <row r="111" spans="2:6" ht="15" x14ac:dyDescent="0.25">
      <c r="B111" s="274" t="s">
        <v>117</v>
      </c>
      <c r="C111" s="274"/>
      <c r="D111" s="275">
        <f>+SUM(D107:D110)</f>
        <v>205545327.90210807</v>
      </c>
      <c r="E111" s="275">
        <f>+SUM(E107:E110)</f>
        <v>1340537782.4230254</v>
      </c>
      <c r="F111" s="1" t="s">
        <v>147</v>
      </c>
    </row>
    <row r="112" spans="2:6" x14ac:dyDescent="0.2">
      <c r="B112" s="1" t="s">
        <v>44</v>
      </c>
      <c r="D112" s="19">
        <f>+-(D28-C28)</f>
        <v>-1727880421.8699999</v>
      </c>
      <c r="E112" s="19">
        <f>+-(E28-D28)</f>
        <v>-866953981.06000018</v>
      </c>
    </row>
    <row r="113" spans="2:5" x14ac:dyDescent="0.2">
      <c r="B113" s="1" t="s">
        <v>45</v>
      </c>
      <c r="D113" s="19">
        <f>+-(D29-C29)</f>
        <v>-21725044.699999999</v>
      </c>
      <c r="E113" s="19">
        <f>+-(E29-D29)</f>
        <v>21725046</v>
      </c>
    </row>
    <row r="114" spans="2:5" x14ac:dyDescent="0.2">
      <c r="B114" s="1" t="s">
        <v>52</v>
      </c>
      <c r="D114" s="19">
        <f>+-(D37-C37)</f>
        <v>-1223029995.5</v>
      </c>
      <c r="E114" s="19">
        <f>+-(E37-D37)</f>
        <v>0</v>
      </c>
    </row>
    <row r="115" spans="2:5" x14ac:dyDescent="0.2">
      <c r="B115" s="1" t="s">
        <v>53</v>
      </c>
      <c r="D115" s="19">
        <f>+-(D38-C38)</f>
        <v>0</v>
      </c>
      <c r="E115" s="19">
        <f>+-(E38-D38)</f>
        <v>0</v>
      </c>
    </row>
    <row r="116" spans="2:5" x14ac:dyDescent="0.2">
      <c r="B116" s="1" t="s">
        <v>48</v>
      </c>
      <c r="D116" s="19">
        <f>+-(D39-C39)</f>
        <v>-263856481.90000001</v>
      </c>
      <c r="E116" s="19">
        <f>+-(E39-D39)</f>
        <v>-976884720.072855</v>
      </c>
    </row>
    <row r="117" spans="2:5" x14ac:dyDescent="0.2">
      <c r="B117" s="1" t="s">
        <v>66</v>
      </c>
      <c r="D117" s="19">
        <f>+(D54-C54)</f>
        <v>452006317.44</v>
      </c>
      <c r="E117" s="19">
        <f>+(E54-D54)</f>
        <v>-234121379</v>
      </c>
    </row>
    <row r="118" spans="2:5" x14ac:dyDescent="0.2">
      <c r="B118" s="1" t="s">
        <v>67</v>
      </c>
      <c r="D118" s="19">
        <f>+(D55-C55)</f>
        <v>4282558733.21</v>
      </c>
      <c r="E118" s="19">
        <f>+(E55-D55)</f>
        <v>-2492547041.79</v>
      </c>
    </row>
    <row r="119" spans="2:5" x14ac:dyDescent="0.2">
      <c r="B119" s="1" t="s">
        <v>63</v>
      </c>
      <c r="D119" s="19">
        <f>+(D56-C56)</f>
        <v>539915389.89999998</v>
      </c>
      <c r="E119" s="19">
        <f>+(E56-D56)</f>
        <v>-504800809</v>
      </c>
    </row>
    <row r="120" spans="2:5" ht="15" x14ac:dyDescent="0.25">
      <c r="B120" s="274" t="s">
        <v>118</v>
      </c>
      <c r="C120" s="274"/>
      <c r="D120" s="275">
        <f>+SUM(D112:D119)</f>
        <v>2037988496.5800004</v>
      </c>
      <c r="E120" s="275">
        <f>+SUM(E112:E119)</f>
        <v>-5053582884.9228554</v>
      </c>
    </row>
    <row r="121" spans="2:5" ht="15" x14ac:dyDescent="0.25">
      <c r="B121" s="276" t="s">
        <v>116</v>
      </c>
      <c r="C121" s="276"/>
      <c r="D121" s="277">
        <f>+D106+D111+D120</f>
        <v>-12345614505.29616</v>
      </c>
      <c r="E121" s="277">
        <f>+E106+E111+E120</f>
        <v>5576200932.4802341</v>
      </c>
    </row>
    <row r="122" spans="2:5" x14ac:dyDescent="0.2">
      <c r="B122" s="1" t="s">
        <v>18</v>
      </c>
      <c r="D122" s="19">
        <f>+D78</f>
        <v>-829110027.19000006</v>
      </c>
      <c r="E122" s="19">
        <f>+E78</f>
        <v>-701702582.53999996</v>
      </c>
    </row>
    <row r="123" spans="2:5" x14ac:dyDescent="0.2">
      <c r="B123" s="1" t="s">
        <v>135</v>
      </c>
      <c r="D123" s="232">
        <f>+D122*-'ER 2022-2021 '!$D$37</f>
        <v>293933037.3982591</v>
      </c>
      <c r="E123" s="232">
        <f>+E122*-'ER 2022-2021 '!$D$37</f>
        <v>248765018.72159779</v>
      </c>
    </row>
    <row r="124" spans="2:5" x14ac:dyDescent="0.2">
      <c r="B124" s="1" t="s">
        <v>60</v>
      </c>
      <c r="D124" s="19">
        <f>+(D46-C46)</f>
        <v>2295243315.8699999</v>
      </c>
      <c r="E124" s="19">
        <f>+(E46-D46)</f>
        <v>-1776933799.1600001</v>
      </c>
    </row>
    <row r="125" spans="2:5" x14ac:dyDescent="0.2">
      <c r="B125" s="1" t="s">
        <v>60</v>
      </c>
      <c r="D125" s="19">
        <f>+(D53-C53)</f>
        <v>1961264505.6800001</v>
      </c>
      <c r="E125" s="19">
        <f>+(E53-D53)</f>
        <v>-1724574345.98</v>
      </c>
    </row>
    <row r="126" spans="2:5" ht="15" x14ac:dyDescent="0.25">
      <c r="B126" s="274" t="s">
        <v>119</v>
      </c>
      <c r="C126" s="274"/>
      <c r="D126" s="275">
        <f>+SUM(D122:D125)</f>
        <v>3721330831.7582588</v>
      </c>
      <c r="E126" s="275">
        <f>+SUM(E122:E125)</f>
        <v>-3954445708.9584022</v>
      </c>
    </row>
    <row r="127" spans="2:5" ht="15" x14ac:dyDescent="0.25">
      <c r="B127" s="276" t="s">
        <v>136</v>
      </c>
      <c r="C127" s="276"/>
      <c r="D127" s="277">
        <f>+D121+D126</f>
        <v>-8624283673.5379009</v>
      </c>
      <c r="E127" s="277">
        <f>+E121+E126</f>
        <v>1621755223.521832</v>
      </c>
    </row>
    <row r="128" spans="2:5" x14ac:dyDescent="0.2">
      <c r="B128" s="1" t="s">
        <v>71</v>
      </c>
      <c r="D128" s="19">
        <f>+(D61-C61)</f>
        <v>2060803958.3599999</v>
      </c>
      <c r="E128" s="19">
        <f>+(E61-D61)</f>
        <v>0</v>
      </c>
    </row>
    <row r="129" spans="2:8" x14ac:dyDescent="0.2">
      <c r="B129" s="1" t="s">
        <v>72</v>
      </c>
      <c r="D129" s="19">
        <f>+(D62-C62)</f>
        <v>1999999990.8</v>
      </c>
      <c r="E129" s="19">
        <f>+(E62-D62)</f>
        <v>0</v>
      </c>
    </row>
    <row r="130" spans="2:8" x14ac:dyDescent="0.2">
      <c r="B130" s="1" t="s">
        <v>73</v>
      </c>
      <c r="D130" s="19">
        <f>+(D63-C63)</f>
        <v>1774057616.6900001</v>
      </c>
      <c r="E130" s="19">
        <f>+(E63-D63)</f>
        <v>2460037637.6599998</v>
      </c>
    </row>
    <row r="131" spans="2:8" x14ac:dyDescent="0.2">
      <c r="B131" s="1" t="s">
        <v>74</v>
      </c>
      <c r="D131" s="19">
        <f>+(D64-C64)</f>
        <v>3313032482.5100002</v>
      </c>
      <c r="E131" s="19">
        <f>+(E64-D64)</f>
        <v>0</v>
      </c>
    </row>
    <row r="132" spans="2:8" x14ac:dyDescent="0.2">
      <c r="B132" s="1" t="s">
        <v>75</v>
      </c>
      <c r="D132" s="19">
        <f>+(D65-C65)</f>
        <v>120685673.13</v>
      </c>
      <c r="E132" s="19">
        <f>+(E65-D65)</f>
        <v>264887967</v>
      </c>
    </row>
    <row r="133" spans="2:8" x14ac:dyDescent="0.2">
      <c r="B133" s="1" t="s">
        <v>76</v>
      </c>
      <c r="D133" s="19">
        <f>+(D66*0-C66)</f>
        <v>0</v>
      </c>
      <c r="E133" s="19">
        <f>+(E66*0-D66)</f>
        <v>-2724925607.7146826</v>
      </c>
    </row>
    <row r="134" spans="2:8" ht="15" x14ac:dyDescent="0.25">
      <c r="B134" s="274" t="s">
        <v>120</v>
      </c>
      <c r="C134" s="274"/>
      <c r="D134" s="275">
        <f>+SUM(D128:D133)</f>
        <v>9268579721.4899998</v>
      </c>
      <c r="E134" s="275">
        <f>+SUM(E128:E133)</f>
        <v>-3.054682731628418</v>
      </c>
    </row>
    <row r="135" spans="2:8" ht="15" x14ac:dyDescent="0.25">
      <c r="B135" s="276" t="s">
        <v>121</v>
      </c>
      <c r="C135" s="276"/>
      <c r="D135" s="277">
        <f>+D127+D134</f>
        <v>644296047.95209885</v>
      </c>
      <c r="E135" s="277">
        <f>+E127+E134</f>
        <v>1621755220.4671493</v>
      </c>
    </row>
    <row r="136" spans="2:8" x14ac:dyDescent="0.2">
      <c r="B136" s="1" t="s">
        <v>137</v>
      </c>
      <c r="D136" s="68">
        <f>+C27</f>
        <v>1.1000000000000001</v>
      </c>
      <c r="E136" s="68">
        <f>+D27</f>
        <v>755101448.57000005</v>
      </c>
    </row>
    <row r="137" spans="2:8" ht="15" x14ac:dyDescent="0.25">
      <c r="B137" s="276" t="s">
        <v>122</v>
      </c>
      <c r="C137" s="276"/>
      <c r="D137" s="277">
        <f>+D135+D136</f>
        <v>644296049.05209887</v>
      </c>
      <c r="E137" s="277">
        <f>+E135+E136</f>
        <v>2376856669.0371494</v>
      </c>
    </row>
    <row r="139" spans="2:8" x14ac:dyDescent="0.2">
      <c r="B139" s="290" t="s">
        <v>143</v>
      </c>
      <c r="C139" s="290"/>
      <c r="D139" s="291">
        <f>+D137-D27</f>
        <v>-110805399.51790118</v>
      </c>
      <c r="E139" s="291">
        <f>+E137-E27</f>
        <v>-1.022850513458252</v>
      </c>
    </row>
    <row r="140" spans="2:8" x14ac:dyDescent="0.2">
      <c r="B140" s="290" t="s">
        <v>138</v>
      </c>
      <c r="C140" s="290"/>
      <c r="D140" s="291">
        <f>+(D94+D95+D96+D104+D112+D113+D114+D115+D116-D135)+(D41-C41)-D90</f>
        <v>110805430.91789627</v>
      </c>
      <c r="E140" s="291">
        <f>+(E94+E95+E96+E104+E112+E113+E114+E115+E116-E135)+(E41-D41)-E90</f>
        <v>1.0228538513183594</v>
      </c>
      <c r="F140" s="68"/>
      <c r="G140" s="19"/>
      <c r="H140" s="269"/>
    </row>
    <row r="141" spans="2:8" x14ac:dyDescent="0.2">
      <c r="B141" s="290" t="s">
        <v>139</v>
      </c>
      <c r="C141" s="290"/>
      <c r="D141" s="291">
        <f>+(D98+D99+D100+D101+D117+D118+D119+D124+D125)-(D58-C58)</f>
        <v>-50.200000762939453</v>
      </c>
      <c r="E141" s="291">
        <f>+(E98+E99+E100+E101+E117+E118+E119+E124+E125)-(E58-D58)</f>
        <v>0</v>
      </c>
      <c r="F141" s="68"/>
    </row>
    <row r="142" spans="2:8" x14ac:dyDescent="0.2">
      <c r="B142" s="290" t="s">
        <v>140</v>
      </c>
      <c r="C142" s="290"/>
      <c r="D142" s="291">
        <f>+(D128+D129+D130+D131+D132+D133)-(D67-C67)+D66</f>
        <v>-45.29999828338623</v>
      </c>
      <c r="E142" s="291">
        <f>+(E128+E129+E130+E131+E132+E133)-(E67-D67)+E66</f>
        <v>0</v>
      </c>
    </row>
    <row r="143" spans="2:8" x14ac:dyDescent="0.2">
      <c r="B143" s="290" t="s">
        <v>141</v>
      </c>
      <c r="C143" s="290"/>
      <c r="D143" s="291">
        <f>+(D87+D107+D108+D109+D110+D88+D122+D123)-D19</f>
        <v>2614120270.64679</v>
      </c>
      <c r="E143" s="291">
        <f>+(E87+E107+E108+E109+E110+E88+E122+E123)-E19</f>
        <v>0</v>
      </c>
    </row>
    <row r="144" spans="2:8" x14ac:dyDescent="0.2">
      <c r="B144" s="290" t="s">
        <v>142</v>
      </c>
      <c r="C144" s="290"/>
      <c r="D144" s="291">
        <f>+D88+D109+D123-D13</f>
        <v>-1435742429.013207</v>
      </c>
      <c r="E144" s="291">
        <f>+E88+E109+E123-E13</f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8F736-EF57-4198-BD8F-628ED0767289}">
  <dimension ref="A1:F21"/>
  <sheetViews>
    <sheetView workbookViewId="0">
      <selection activeCell="F34" sqref="F34"/>
    </sheetView>
  </sheetViews>
  <sheetFormatPr baseColWidth="10" defaultRowHeight="15" x14ac:dyDescent="0.25"/>
  <cols>
    <col min="1" max="1" width="17.28515625" bestFit="1" customWidth="1"/>
    <col min="2" max="2" width="16.7109375" bestFit="1" customWidth="1"/>
    <col min="6" max="6" width="63.5703125" customWidth="1"/>
  </cols>
  <sheetData>
    <row r="1" spans="1:6" x14ac:dyDescent="0.25">
      <c r="A1" t="s">
        <v>146</v>
      </c>
      <c r="B1" s="304">
        <v>0.18160000000000001</v>
      </c>
    </row>
    <row r="2" spans="1:6" x14ac:dyDescent="0.25">
      <c r="F2" t="s">
        <v>151</v>
      </c>
    </row>
    <row r="3" spans="1:6" x14ac:dyDescent="0.25">
      <c r="A3" t="s">
        <v>144</v>
      </c>
      <c r="B3" s="302">
        <f>'CF 2021-2022'!E91/'CF 2021-2022'!E4</f>
        <v>0.11117913854032542</v>
      </c>
      <c r="F3" s="306" t="s">
        <v>144</v>
      </c>
    </row>
    <row r="4" spans="1:6" x14ac:dyDescent="0.25">
      <c r="A4" t="s">
        <v>145</v>
      </c>
      <c r="B4" s="303">
        <f>(('CF 2021-2022'!E89/'CF 2021-2022'!E105)-'KPI''s'!B1)*'CF 2021-2022'!E105</f>
        <v>9978103784.5061436</v>
      </c>
      <c r="F4" t="s">
        <v>152</v>
      </c>
    </row>
    <row r="5" spans="1:6" x14ac:dyDescent="0.25">
      <c r="A5" t="s">
        <v>148</v>
      </c>
      <c r="B5" s="303">
        <f>(('CF 2021-2022'!E111/'CF 2021-2022'!E120)-'KPI''s'!B1)*'CF 2021-2022'!E120</f>
        <v>2258268434.325016</v>
      </c>
      <c r="F5" s="306" t="s">
        <v>153</v>
      </c>
    </row>
    <row r="6" spans="1:6" x14ac:dyDescent="0.25">
      <c r="A6" t="s">
        <v>149</v>
      </c>
      <c r="B6" s="305">
        <f>B4+B5</f>
        <v>12236372218.83116</v>
      </c>
      <c r="F6" t="s">
        <v>154</v>
      </c>
    </row>
    <row r="7" spans="1:6" x14ac:dyDescent="0.25">
      <c r="A7" t="s">
        <v>150</v>
      </c>
      <c r="B7" s="302">
        <f>B6/'CF 2021-2022'!E4</f>
        <v>0.13562075319509689</v>
      </c>
      <c r="F7" t="s">
        <v>155</v>
      </c>
    </row>
    <row r="8" spans="1:6" x14ac:dyDescent="0.25">
      <c r="A8" t="s">
        <v>169</v>
      </c>
      <c r="B8" s="302">
        <f>'CF 2021-2022'!E19/'CF 2021-2022'!E67</f>
        <v>0.47222098816997665</v>
      </c>
      <c r="F8" s="306" t="s">
        <v>156</v>
      </c>
    </row>
    <row r="9" spans="1:6" x14ac:dyDescent="0.25">
      <c r="A9" t="s">
        <v>170</v>
      </c>
      <c r="B9">
        <f>'CF 2021-2022'!E89/'CF 2021-2022'!E111</f>
        <v>7.3428573948460061</v>
      </c>
      <c r="F9" t="s">
        <v>157</v>
      </c>
    </row>
    <row r="10" spans="1:6" x14ac:dyDescent="0.25">
      <c r="A10" t="s">
        <v>158</v>
      </c>
      <c r="B10">
        <f>'CF 2021-2022'!E89/('CF 2021-2022'!E105+'CF 2021-2022'!E120)</f>
        <v>-1.6984617587677791</v>
      </c>
      <c r="F10" s="306" t="s">
        <v>158</v>
      </c>
    </row>
    <row r="11" spans="1:6" x14ac:dyDescent="0.25">
      <c r="F11" s="306" t="s">
        <v>146</v>
      </c>
    </row>
    <row r="12" spans="1:6" x14ac:dyDescent="0.25">
      <c r="F12" s="306" t="s">
        <v>159</v>
      </c>
    </row>
    <row r="13" spans="1:6" x14ac:dyDescent="0.25">
      <c r="F13" t="s">
        <v>160</v>
      </c>
    </row>
    <row r="14" spans="1:6" x14ac:dyDescent="0.25">
      <c r="F14" t="s">
        <v>161</v>
      </c>
    </row>
    <row r="15" spans="1:6" x14ac:dyDescent="0.25">
      <c r="F15" t="s">
        <v>162</v>
      </c>
    </row>
    <row r="16" spans="1:6" x14ac:dyDescent="0.25">
      <c r="F16" t="s">
        <v>163</v>
      </c>
    </row>
    <row r="17" spans="6:6" x14ac:dyDescent="0.25">
      <c r="F17" t="s">
        <v>164</v>
      </c>
    </row>
    <row r="18" spans="6:6" x14ac:dyDescent="0.25">
      <c r="F18" t="s">
        <v>165</v>
      </c>
    </row>
    <row r="19" spans="6:6" x14ac:dyDescent="0.25">
      <c r="F19" t="s">
        <v>166</v>
      </c>
    </row>
    <row r="20" spans="6:6" x14ac:dyDescent="0.25">
      <c r="F20" t="s">
        <v>167</v>
      </c>
    </row>
    <row r="21" spans="6:6" x14ac:dyDescent="0.25">
      <c r="F21" t="s">
        <v>168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D33D5-F7AB-4DB0-AA1B-BAD0B867C934}">
  <sheetPr>
    <tabColor theme="8" tint="-0.499984740745262"/>
  </sheetPr>
  <dimension ref="B3:Q67"/>
  <sheetViews>
    <sheetView showGridLines="0" topLeftCell="A37" zoomScale="93" zoomScaleNormal="150" workbookViewId="0">
      <selection activeCell="F30" sqref="F30"/>
    </sheetView>
  </sheetViews>
  <sheetFormatPr baseColWidth="10" defaultColWidth="11.42578125" defaultRowHeight="15" x14ac:dyDescent="0.2"/>
  <cols>
    <col min="1" max="1" width="4.42578125" style="1" customWidth="1"/>
    <col min="2" max="2" width="43.28515625" style="1" customWidth="1"/>
    <col min="3" max="3" width="5.28515625" style="143" customWidth="1"/>
    <col min="4" max="4" width="18.28515625" style="144" bestFit="1" customWidth="1"/>
    <col min="5" max="5" width="8.5703125" style="145" bestFit="1" customWidth="1"/>
    <col min="6" max="6" width="18.28515625" style="68" bestFit="1" customWidth="1"/>
    <col min="7" max="7" width="8.5703125" style="67" bestFit="1" customWidth="1"/>
    <col min="8" max="8" width="15" style="68" customWidth="1"/>
    <col min="9" max="9" width="10.7109375" style="69" customWidth="1"/>
    <col min="10" max="10" width="16.85546875" style="1" bestFit="1" customWidth="1"/>
    <col min="11" max="11" width="6.7109375" style="1" customWidth="1"/>
    <col min="12" max="12" width="17.42578125" style="1" customWidth="1"/>
    <col min="13" max="16" width="11.42578125" style="1"/>
    <col min="17" max="17" width="18.140625" style="1" bestFit="1" customWidth="1"/>
    <col min="18" max="16384" width="11.42578125" style="1"/>
  </cols>
  <sheetData>
    <row r="3" spans="2:12" ht="18.75" customHeight="1" x14ac:dyDescent="0.2">
      <c r="B3" s="294" t="s">
        <v>0</v>
      </c>
      <c r="C3" s="294"/>
      <c r="D3" s="294"/>
      <c r="E3" s="294"/>
      <c r="F3" s="294"/>
      <c r="G3" s="294"/>
      <c r="H3" s="294"/>
      <c r="I3" s="294"/>
      <c r="J3" s="58"/>
    </row>
    <row r="4" spans="2:12" ht="20.25" x14ac:dyDescent="0.2">
      <c r="B4" s="294" t="s">
        <v>1</v>
      </c>
      <c r="C4" s="294"/>
      <c r="D4" s="294"/>
      <c r="E4" s="294"/>
      <c r="F4" s="294"/>
      <c r="G4" s="294"/>
      <c r="H4" s="294"/>
      <c r="I4" s="294"/>
      <c r="J4" s="58"/>
    </row>
    <row r="5" spans="2:12" ht="18" customHeight="1" x14ac:dyDescent="0.2">
      <c r="B5" s="294" t="s">
        <v>39</v>
      </c>
      <c r="C5" s="294"/>
      <c r="D5" s="294"/>
      <c r="E5" s="294"/>
      <c r="F5" s="294"/>
      <c r="G5" s="294"/>
      <c r="H5" s="294"/>
      <c r="I5" s="294"/>
    </row>
    <row r="6" spans="2:12" ht="20.25" x14ac:dyDescent="0.2">
      <c r="B6" s="294" t="s">
        <v>83</v>
      </c>
      <c r="C6" s="294"/>
      <c r="D6" s="294"/>
      <c r="E6" s="294"/>
      <c r="F6" s="294"/>
      <c r="G6" s="294"/>
      <c r="H6" s="294"/>
      <c r="I6" s="294"/>
    </row>
    <row r="7" spans="2:12" ht="20.25" x14ac:dyDescent="0.2">
      <c r="B7" s="295" t="s">
        <v>3</v>
      </c>
      <c r="C7" s="295"/>
      <c r="D7" s="295"/>
      <c r="E7" s="295"/>
      <c r="F7" s="295"/>
      <c r="G7" s="295"/>
      <c r="H7" s="295"/>
      <c r="I7" s="295"/>
    </row>
    <row r="8" spans="2:12" ht="22.5" x14ac:dyDescent="0.2">
      <c r="B8" s="146"/>
      <c r="C8" s="146" t="s">
        <v>5</v>
      </c>
      <c r="D8" s="147" t="s">
        <v>84</v>
      </c>
      <c r="E8" s="148" t="s">
        <v>7</v>
      </c>
      <c r="F8" s="147" t="s">
        <v>6</v>
      </c>
      <c r="G8" s="148" t="s">
        <v>7</v>
      </c>
      <c r="H8" s="149" t="s">
        <v>9</v>
      </c>
      <c r="I8" s="150" t="s">
        <v>10</v>
      </c>
    </row>
    <row r="9" spans="2:12" ht="14.25" x14ac:dyDescent="0.2">
      <c r="B9" s="63" t="s">
        <v>41</v>
      </c>
      <c r="C9" s="14"/>
      <c r="D9" s="64"/>
      <c r="E9" s="65"/>
      <c r="F9" s="66"/>
    </row>
    <row r="10" spans="2:12" ht="14.25" x14ac:dyDescent="0.2">
      <c r="B10" s="63" t="s">
        <v>42</v>
      </c>
      <c r="C10" s="14"/>
      <c r="D10" s="64"/>
      <c r="E10" s="65"/>
      <c r="F10" s="66"/>
    </row>
    <row r="11" spans="2:12" ht="14.25" x14ac:dyDescent="0.2">
      <c r="B11" s="70" t="s">
        <v>43</v>
      </c>
      <c r="C11" s="14">
        <v>1.1000000000000001</v>
      </c>
      <c r="D11" s="71">
        <v>2376856670.0599999</v>
      </c>
      <c r="E11" s="72">
        <f>+D11/$D$27</f>
        <v>6.3356573055043386E-2</v>
      </c>
      <c r="F11" s="73">
        <v>755101448.57000005</v>
      </c>
      <c r="G11" s="74">
        <f>+F11/$F$27</f>
        <v>2.2997234676156279E-2</v>
      </c>
      <c r="H11" s="75">
        <f>+D11-F11</f>
        <v>1621755221.4899998</v>
      </c>
      <c r="I11" s="76">
        <f t="shared" ref="I11:I54" si="0">+D11/F11-1</f>
        <v>2.1477315724413666</v>
      </c>
      <c r="J11" s="193" t="s">
        <v>92</v>
      </c>
    </row>
    <row r="12" spans="2:12" ht="14.25" x14ac:dyDescent="0.2">
      <c r="B12" s="211" t="s">
        <v>44</v>
      </c>
      <c r="C12" s="14">
        <v>1.2</v>
      </c>
      <c r="D12" s="71">
        <v>2594834404.1300001</v>
      </c>
      <c r="E12" s="72">
        <f t="shared" ref="E12:E18" si="1">+D12/$D$27</f>
        <v>6.9166903314726302E-2</v>
      </c>
      <c r="F12" s="73">
        <v>1727880423.0699999</v>
      </c>
      <c r="G12" s="74">
        <f t="shared" ref="G12:G19" si="2">+F12/$F$27</f>
        <v>5.2624017152833331E-2</v>
      </c>
      <c r="H12" s="204">
        <f t="shared" ref="H12:H14" si="3">+D12-F12</f>
        <v>866953981.06000018</v>
      </c>
      <c r="I12" s="76">
        <f t="shared" si="0"/>
        <v>0.5017442002842103</v>
      </c>
      <c r="J12" s="193" t="s">
        <v>93</v>
      </c>
      <c r="L12" s="19">
        <f>+F12-D12</f>
        <v>-866953981.06000018</v>
      </c>
    </row>
    <row r="13" spans="2:12" ht="14.25" x14ac:dyDescent="0.2">
      <c r="B13" s="213" t="s">
        <v>45</v>
      </c>
      <c r="C13" s="14">
        <v>1.3</v>
      </c>
      <c r="D13" s="71">
        <v>0</v>
      </c>
      <c r="E13" s="72">
        <f t="shared" si="1"/>
        <v>0</v>
      </c>
      <c r="F13" s="73">
        <v>21725046</v>
      </c>
      <c r="G13" s="74">
        <f t="shared" si="2"/>
        <v>6.6165411569326954E-4</v>
      </c>
      <c r="H13" s="204">
        <f t="shared" si="3"/>
        <v>-21725046</v>
      </c>
      <c r="I13" s="76">
        <f t="shared" si="0"/>
        <v>-1</v>
      </c>
      <c r="J13" s="193" t="s">
        <v>93</v>
      </c>
      <c r="L13" s="19">
        <f t="shared" ref="L13:L25" si="4">+F13-D13</f>
        <v>21725046</v>
      </c>
    </row>
    <row r="14" spans="2:12" ht="14.25" x14ac:dyDescent="0.2">
      <c r="B14" s="211" t="s">
        <v>46</v>
      </c>
      <c r="C14" s="14">
        <v>2</v>
      </c>
      <c r="D14" s="71">
        <v>7901915097.3000002</v>
      </c>
      <c r="E14" s="72">
        <f t="shared" si="1"/>
        <v>0.21063039578410925</v>
      </c>
      <c r="F14" s="73">
        <v>6439385556.9499998</v>
      </c>
      <c r="G14" s="74">
        <f t="shared" si="2"/>
        <v>0.19611677491001694</v>
      </c>
      <c r="H14" s="204">
        <f t="shared" si="3"/>
        <v>1462529540.3500004</v>
      </c>
      <c r="I14" s="76">
        <f t="shared" si="0"/>
        <v>0.22712253015685624</v>
      </c>
      <c r="L14" s="19">
        <f t="shared" si="4"/>
        <v>-1462529540.3500004</v>
      </c>
    </row>
    <row r="15" spans="2:12" ht="14.25" x14ac:dyDescent="0.2">
      <c r="B15" s="171" t="s">
        <v>94</v>
      </c>
      <c r="C15" s="172"/>
      <c r="D15" s="173">
        <f>+D14-D16</f>
        <v>7633538705.3000002</v>
      </c>
      <c r="E15" s="174"/>
      <c r="F15" s="173">
        <f>+F14-F16</f>
        <v>6439385556.9499998</v>
      </c>
      <c r="G15" s="175"/>
      <c r="H15" s="176"/>
      <c r="I15" s="177"/>
      <c r="J15" s="193" t="s">
        <v>92</v>
      </c>
      <c r="L15" s="19"/>
    </row>
    <row r="16" spans="2:12" ht="14.25" x14ac:dyDescent="0.2">
      <c r="B16" s="171" t="s">
        <v>95</v>
      </c>
      <c r="C16" s="172"/>
      <c r="D16" s="173">
        <v>268376392</v>
      </c>
      <c r="E16" s="174"/>
      <c r="F16" s="178">
        <v>0</v>
      </c>
      <c r="G16" s="175"/>
      <c r="H16" s="176"/>
      <c r="I16" s="177"/>
      <c r="J16" s="193" t="s">
        <v>93</v>
      </c>
      <c r="L16" s="19"/>
    </row>
    <row r="17" spans="2:17" ht="14.25" x14ac:dyDescent="0.2">
      <c r="B17" s="211" t="s">
        <v>47</v>
      </c>
      <c r="C17" s="14">
        <v>3</v>
      </c>
      <c r="D17" s="71">
        <v>10866193153.99</v>
      </c>
      <c r="E17" s="72">
        <f t="shared" si="1"/>
        <v>0.28964504636015814</v>
      </c>
      <c r="F17" s="73">
        <v>10564508473.16</v>
      </c>
      <c r="G17" s="74">
        <f t="shared" si="2"/>
        <v>0.32175078071377766</v>
      </c>
      <c r="H17" s="204">
        <f t="shared" ref="H17:H18" si="5">+D17-F17</f>
        <v>301684680.82999992</v>
      </c>
      <c r="I17" s="76">
        <f t="shared" si="0"/>
        <v>2.8556433230798595E-2</v>
      </c>
      <c r="J17" s="193" t="s">
        <v>92</v>
      </c>
      <c r="L17" s="19">
        <f t="shared" si="4"/>
        <v>-301684680.82999992</v>
      </c>
    </row>
    <row r="18" spans="2:17" ht="15" customHeight="1" x14ac:dyDescent="0.2">
      <c r="B18" s="211" t="s">
        <v>48</v>
      </c>
      <c r="C18" s="14">
        <v>7.1</v>
      </c>
      <c r="D18" s="78">
        <v>1569994000</v>
      </c>
      <c r="E18" s="72">
        <f t="shared" si="1"/>
        <v>4.1849153468083898E-2</v>
      </c>
      <c r="F18" s="73">
        <v>1201820000</v>
      </c>
      <c r="G18" s="74">
        <f t="shared" si="2"/>
        <v>3.6602414987866316E-2</v>
      </c>
      <c r="H18" s="204">
        <f t="shared" si="5"/>
        <v>368174000</v>
      </c>
      <c r="I18" s="76">
        <f t="shared" si="0"/>
        <v>0.30634704032217797</v>
      </c>
      <c r="J18" s="193" t="s">
        <v>92</v>
      </c>
      <c r="L18" s="19">
        <f t="shared" si="4"/>
        <v>-368174000</v>
      </c>
    </row>
    <row r="19" spans="2:17" ht="14.25" x14ac:dyDescent="0.2">
      <c r="B19" s="63" t="s">
        <v>49</v>
      </c>
      <c r="C19" s="14"/>
      <c r="D19" s="79">
        <v>25309793325.480003</v>
      </c>
      <c r="E19" s="80">
        <f>SUM(E11:E18)</f>
        <v>0.67464807198212096</v>
      </c>
      <c r="F19" s="81">
        <v>20710420947.75</v>
      </c>
      <c r="G19" s="82">
        <f t="shared" si="2"/>
        <v>0.63075287655634382</v>
      </c>
      <c r="H19" s="83">
        <f>SUM(H11:H18)</f>
        <v>4599372377.7300005</v>
      </c>
      <c r="I19" s="76">
        <f t="shared" si="0"/>
        <v>0.22208010109179765</v>
      </c>
      <c r="L19" s="19"/>
    </row>
    <row r="20" spans="2:17" ht="14.25" x14ac:dyDescent="0.2">
      <c r="B20" s="70" t="s">
        <v>14</v>
      </c>
      <c r="C20" s="14"/>
      <c r="D20" s="84"/>
      <c r="E20" s="74"/>
      <c r="F20" s="85"/>
      <c r="G20" s="74"/>
      <c r="H20" s="75"/>
      <c r="I20" s="86"/>
      <c r="L20" s="19"/>
    </row>
    <row r="21" spans="2:17" ht="14.25" x14ac:dyDescent="0.2">
      <c r="B21" s="63" t="s">
        <v>50</v>
      </c>
      <c r="C21" s="14"/>
      <c r="D21" s="84"/>
      <c r="E21" s="74"/>
      <c r="F21" s="85"/>
      <c r="G21" s="74"/>
      <c r="H21" s="75"/>
      <c r="I21" s="86"/>
      <c r="L21" s="19"/>
    </row>
    <row r="22" spans="2:17" ht="15" customHeight="1" x14ac:dyDescent="0.2">
      <c r="B22" s="211" t="s">
        <v>51</v>
      </c>
      <c r="C22" s="14">
        <v>4.0999999999999996</v>
      </c>
      <c r="D22" s="71">
        <v>9741985241.0799999</v>
      </c>
      <c r="E22" s="72">
        <f t="shared" ref="E22:E27" si="6">+D22/$D$27</f>
        <v>0.25967859459193171</v>
      </c>
      <c r="F22" s="73">
        <v>10637138060.860001</v>
      </c>
      <c r="G22" s="74">
        <f t="shared" ref="G22:G27" si="7">+F22/$F$27</f>
        <v>0.32396277444777533</v>
      </c>
      <c r="H22" s="204">
        <f t="shared" ref="H22:H25" si="8">+D22-F22</f>
        <v>-895152819.78000069</v>
      </c>
      <c r="I22" s="76">
        <f t="shared" si="0"/>
        <v>-8.4153539670014266E-2</v>
      </c>
      <c r="J22" s="193" t="s">
        <v>92</v>
      </c>
      <c r="L22" s="19">
        <f t="shared" si="4"/>
        <v>895152819.78000069</v>
      </c>
      <c r="P22" s="1">
        <v>10637</v>
      </c>
    </row>
    <row r="23" spans="2:17" ht="15" customHeight="1" x14ac:dyDescent="0.2">
      <c r="B23" s="211" t="s">
        <v>52</v>
      </c>
      <c r="C23" s="14">
        <v>4.5</v>
      </c>
      <c r="D23" s="71">
        <v>1223030000</v>
      </c>
      <c r="E23" s="72">
        <f t="shared" si="6"/>
        <v>3.2600615139975475E-2</v>
      </c>
      <c r="F23" s="73">
        <v>1223030000</v>
      </c>
      <c r="G23" s="74">
        <f t="shared" si="7"/>
        <v>3.7248382954693834E-2</v>
      </c>
      <c r="H23" s="204">
        <f t="shared" si="8"/>
        <v>0</v>
      </c>
      <c r="I23" s="76">
        <f t="shared" si="0"/>
        <v>0</v>
      </c>
      <c r="J23" s="193" t="s">
        <v>93</v>
      </c>
      <c r="L23" s="19">
        <f t="shared" si="4"/>
        <v>0</v>
      </c>
      <c r="P23" s="1">
        <v>803</v>
      </c>
    </row>
    <row r="24" spans="2:17" ht="15" hidden="1" customHeight="1" x14ac:dyDescent="0.2">
      <c r="B24" s="70" t="s">
        <v>53</v>
      </c>
      <c r="C24" s="14"/>
      <c r="D24" s="71">
        <v>0</v>
      </c>
      <c r="E24" s="72">
        <f t="shared" si="6"/>
        <v>0</v>
      </c>
      <c r="F24" s="73">
        <v>0</v>
      </c>
      <c r="G24" s="74">
        <f t="shared" si="7"/>
        <v>0</v>
      </c>
      <c r="H24" s="75">
        <f t="shared" si="8"/>
        <v>0</v>
      </c>
      <c r="I24" s="76">
        <v>0</v>
      </c>
      <c r="L24" s="19">
        <f t="shared" si="4"/>
        <v>0</v>
      </c>
    </row>
    <row r="25" spans="2:17" ht="14.25" x14ac:dyDescent="0.2">
      <c r="B25" s="211" t="s">
        <v>48</v>
      </c>
      <c r="C25" s="14">
        <v>7.1</v>
      </c>
      <c r="D25" s="87">
        <v>1240741209.072855</v>
      </c>
      <c r="E25" s="72">
        <f t="shared" si="6"/>
        <v>3.3072718285971719E-2</v>
      </c>
      <c r="F25" s="73">
        <v>263856489</v>
      </c>
      <c r="G25" s="74">
        <f t="shared" si="7"/>
        <v>8.0359660411870194E-3</v>
      </c>
      <c r="H25" s="204">
        <f t="shared" si="8"/>
        <v>976884720.072855</v>
      </c>
      <c r="I25" s="76">
        <f t="shared" si="0"/>
        <v>3.7023335062752807</v>
      </c>
      <c r="J25" s="193" t="s">
        <v>93</v>
      </c>
      <c r="K25" s="1" t="s">
        <v>54</v>
      </c>
      <c r="L25" s="19">
        <f t="shared" si="4"/>
        <v>-976884720.072855</v>
      </c>
      <c r="P25" s="1">
        <v>-1155</v>
      </c>
    </row>
    <row r="26" spans="2:17" ht="14.25" x14ac:dyDescent="0.2">
      <c r="B26" s="63" t="s">
        <v>55</v>
      </c>
      <c r="C26" s="14"/>
      <c r="D26" s="79">
        <v>12205756450.152855</v>
      </c>
      <c r="E26" s="80">
        <f t="shared" si="6"/>
        <v>0.32535192801787893</v>
      </c>
      <c r="F26" s="81">
        <v>12124024549.860001</v>
      </c>
      <c r="G26" s="82">
        <f t="shared" si="7"/>
        <v>0.36924712344365618</v>
      </c>
      <c r="H26" s="83">
        <f>SUM(H22:H25)</f>
        <v>81731900.292854309</v>
      </c>
      <c r="I26" s="76">
        <f t="shared" si="0"/>
        <v>6.7413176174901945E-3</v>
      </c>
      <c r="P26" s="1">
        <v>203</v>
      </c>
    </row>
    <row r="27" spans="2:17" thickBot="1" x14ac:dyDescent="0.25">
      <c r="B27" s="63" t="s">
        <v>56</v>
      </c>
      <c r="C27" s="14"/>
      <c r="D27" s="88">
        <v>37515549775.632858</v>
      </c>
      <c r="E27" s="80">
        <f t="shared" si="6"/>
        <v>1</v>
      </c>
      <c r="F27" s="89">
        <v>32834445497.610001</v>
      </c>
      <c r="G27" s="82">
        <f t="shared" si="7"/>
        <v>1</v>
      </c>
      <c r="H27" s="90">
        <f>+H19+H26</f>
        <v>4681104278.0228548</v>
      </c>
      <c r="I27" s="76">
        <f t="shared" si="0"/>
        <v>0.14256687472805329</v>
      </c>
      <c r="J27" s="19"/>
      <c r="K27" s="91"/>
      <c r="P27" s="1">
        <v>-746</v>
      </c>
      <c r="Q27" s="144">
        <v>-746001231</v>
      </c>
    </row>
    <row r="28" spans="2:17" thickTop="1" x14ac:dyDescent="0.2">
      <c r="B28" s="70" t="s">
        <v>14</v>
      </c>
      <c r="C28" s="14"/>
      <c r="D28" s="92">
        <f>+D27-D11</f>
        <v>35138693105.572861</v>
      </c>
      <c r="E28" s="74"/>
      <c r="F28" s="92">
        <f>+F27-F11</f>
        <v>32079344049.040001</v>
      </c>
      <c r="G28" s="74"/>
      <c r="H28" s="75"/>
      <c r="I28" s="86"/>
      <c r="P28" s="1">
        <f>+SUM(P22:P27)</f>
        <v>9742</v>
      </c>
    </row>
    <row r="29" spans="2:17" ht="14.25" x14ac:dyDescent="0.2">
      <c r="B29" s="63" t="s">
        <v>57</v>
      </c>
      <c r="C29" s="14"/>
      <c r="D29" s="92"/>
      <c r="E29" s="74"/>
      <c r="F29" s="93"/>
      <c r="G29" s="74"/>
      <c r="H29" s="75"/>
      <c r="I29" s="86"/>
    </row>
    <row r="30" spans="2:17" ht="15" customHeight="1" x14ac:dyDescent="0.2">
      <c r="B30" s="63" t="s">
        <v>58</v>
      </c>
      <c r="C30" s="14"/>
      <c r="D30" s="92"/>
      <c r="E30" s="74"/>
      <c r="F30" s="93"/>
      <c r="G30" s="74"/>
      <c r="H30" s="75"/>
      <c r="I30" s="86"/>
    </row>
    <row r="31" spans="2:17" ht="14.25" x14ac:dyDescent="0.2">
      <c r="B31" s="214" t="s">
        <v>59</v>
      </c>
      <c r="C31" s="215">
        <v>5.2</v>
      </c>
      <c r="D31" s="216">
        <v>2157079000</v>
      </c>
      <c r="E31" s="217">
        <f t="shared" ref="E31:E36" si="9">+D31/$D$54</f>
        <v>5.7498264397620714E-2</v>
      </c>
      <c r="F31" s="218">
        <v>1944884000</v>
      </c>
      <c r="G31" s="219">
        <f t="shared" ref="G31:G36" si="10">+F31/$F$54</f>
        <v>5.923303928196582E-2</v>
      </c>
      <c r="H31" s="220">
        <f t="shared" ref="H31:H35" si="11">+D31-F31</f>
        <v>212195000</v>
      </c>
      <c r="I31" s="221">
        <f t="shared" si="0"/>
        <v>0.10910419336063226</v>
      </c>
      <c r="J31" s="222" t="s">
        <v>92</v>
      </c>
      <c r="K31" s="222"/>
      <c r="L31" s="223">
        <f>+D31-F31</f>
        <v>212195000</v>
      </c>
    </row>
    <row r="32" spans="2:17" ht="14.25" x14ac:dyDescent="0.2">
      <c r="B32" s="214" t="s">
        <v>60</v>
      </c>
      <c r="C32" s="215">
        <v>5.3</v>
      </c>
      <c r="D32" s="216">
        <v>518309522.00999999</v>
      </c>
      <c r="E32" s="217">
        <f t="shared" si="9"/>
        <v>1.3815858360465887E-2</v>
      </c>
      <c r="F32" s="218">
        <v>2295243321.1700001</v>
      </c>
      <c r="G32" s="219">
        <f t="shared" si="10"/>
        <v>6.990352010944216E-2</v>
      </c>
      <c r="H32" s="220">
        <f t="shared" si="11"/>
        <v>-1776933799.1600001</v>
      </c>
      <c r="I32" s="221">
        <f t="shared" si="0"/>
        <v>-0.774181012867171</v>
      </c>
      <c r="J32" s="222" t="s">
        <v>96</v>
      </c>
      <c r="K32" s="222"/>
      <c r="L32" s="223">
        <f t="shared" ref="L32:L35" si="12">+D32-F32</f>
        <v>-1776933799.1600001</v>
      </c>
    </row>
    <row r="33" spans="2:12" s="33" customFormat="1" ht="14.25" x14ac:dyDescent="0.2">
      <c r="B33" s="212" t="s">
        <v>85</v>
      </c>
      <c r="C33" s="14">
        <v>6.1</v>
      </c>
      <c r="D33" s="95">
        <v>4480219088.4399996</v>
      </c>
      <c r="E33" s="96">
        <f t="shared" si="9"/>
        <v>0.11942298900800126</v>
      </c>
      <c r="F33" s="97">
        <v>7725520950.0100002</v>
      </c>
      <c r="G33" s="74">
        <f t="shared" si="10"/>
        <v>0.23528708442539104</v>
      </c>
      <c r="H33" s="204">
        <f t="shared" si="11"/>
        <v>-3245301861.5700006</v>
      </c>
      <c r="I33" s="76">
        <f t="shared" si="0"/>
        <v>-0.42007547226518105</v>
      </c>
      <c r="J33" s="194" t="s">
        <v>92</v>
      </c>
      <c r="L33" s="68">
        <f t="shared" si="12"/>
        <v>-3245301861.5700006</v>
      </c>
    </row>
    <row r="34" spans="2:12" ht="15" customHeight="1" x14ac:dyDescent="0.2">
      <c r="B34" s="211" t="s">
        <v>62</v>
      </c>
      <c r="C34" s="14">
        <v>6.2</v>
      </c>
      <c r="D34" s="71">
        <v>275806899</v>
      </c>
      <c r="E34" s="72">
        <f t="shared" si="9"/>
        <v>7.3518021367737912E-3</v>
      </c>
      <c r="F34" s="73">
        <v>238563887</v>
      </c>
      <c r="G34" s="74">
        <f t="shared" si="10"/>
        <v>7.2656590778316108E-3</v>
      </c>
      <c r="H34" s="204">
        <f>+D34-F34</f>
        <v>37243012</v>
      </c>
      <c r="I34" s="76">
        <f>+D34/F34-1</f>
        <v>0.15611336849151858</v>
      </c>
      <c r="J34" s="193" t="s">
        <v>92</v>
      </c>
      <c r="K34" s="98"/>
      <c r="L34" s="68">
        <f t="shared" si="12"/>
        <v>37243012</v>
      </c>
    </row>
    <row r="35" spans="2:12" ht="14.25" x14ac:dyDescent="0.2">
      <c r="B35" s="211" t="s">
        <v>63</v>
      </c>
      <c r="C35" s="14">
        <v>7</v>
      </c>
      <c r="D35" s="78">
        <v>5079950517.1600008</v>
      </c>
      <c r="E35" s="72">
        <f t="shared" si="9"/>
        <v>0.13540919825490666</v>
      </c>
      <c r="F35" s="73">
        <v>1400982999.9453151</v>
      </c>
      <c r="G35" s="74">
        <f t="shared" si="10"/>
        <v>4.2668087695269828E-2</v>
      </c>
      <c r="H35" s="204">
        <f t="shared" si="11"/>
        <v>3678967517.2146854</v>
      </c>
      <c r="I35" s="76">
        <f t="shared" si="0"/>
        <v>2.6259901207639835</v>
      </c>
      <c r="J35" s="193" t="s">
        <v>92</v>
      </c>
      <c r="L35" s="68">
        <f t="shared" si="12"/>
        <v>3678967517.2146854</v>
      </c>
    </row>
    <row r="36" spans="2:12" ht="14.25" x14ac:dyDescent="0.2">
      <c r="B36" s="63" t="s">
        <v>64</v>
      </c>
      <c r="C36" s="14"/>
      <c r="D36" s="79">
        <v>12511365026.610001</v>
      </c>
      <c r="E36" s="72">
        <f t="shared" si="9"/>
        <v>0.33349811215776831</v>
      </c>
      <c r="F36" s="81">
        <v>13605195158.125315</v>
      </c>
      <c r="G36" s="82">
        <f t="shared" si="10"/>
        <v>0.41435739058990045</v>
      </c>
      <c r="H36" s="83">
        <f>SUM(H31:H35)</f>
        <v>-1093830131.5153151</v>
      </c>
      <c r="I36" s="76">
        <f t="shared" si="0"/>
        <v>-8.0397974362172664E-2</v>
      </c>
    </row>
    <row r="37" spans="2:12" ht="14.25" x14ac:dyDescent="0.2">
      <c r="B37" s="70" t="s">
        <v>14</v>
      </c>
      <c r="C37" s="14"/>
      <c r="D37" s="92"/>
      <c r="E37" s="72"/>
      <c r="F37" s="93"/>
      <c r="G37" s="74"/>
      <c r="H37" s="75"/>
      <c r="I37" s="86"/>
    </row>
    <row r="38" spans="2:12" ht="14.25" x14ac:dyDescent="0.2">
      <c r="B38" s="63" t="s">
        <v>65</v>
      </c>
      <c r="C38" s="14"/>
      <c r="D38" s="92"/>
      <c r="E38" s="72"/>
      <c r="F38" s="93"/>
      <c r="G38" s="74"/>
      <c r="H38" s="75"/>
      <c r="I38" s="86"/>
    </row>
    <row r="39" spans="2:12" ht="15" customHeight="1" x14ac:dyDescent="0.2">
      <c r="B39" s="211" t="s">
        <v>60</v>
      </c>
      <c r="C39" s="14">
        <v>5.3</v>
      </c>
      <c r="D39" s="71">
        <v>236690165</v>
      </c>
      <c r="E39" s="72">
        <f t="shared" ref="E39:E44" si="13">+D39/$D$54</f>
        <v>6.3091215887255275E-3</v>
      </c>
      <c r="F39" s="73">
        <v>1961264510.98</v>
      </c>
      <c r="G39" s="74">
        <f t="shared" ref="G39:G44" si="14">+F39/$F$54</f>
        <v>5.9731921194890708E-2</v>
      </c>
      <c r="H39" s="204">
        <f t="shared" ref="H39:H42" si="15">+D39-F39</f>
        <v>-1724574345.98</v>
      </c>
      <c r="I39" s="76">
        <f t="shared" si="0"/>
        <v>-0.87931757104923536</v>
      </c>
      <c r="J39" s="1" t="s">
        <v>96</v>
      </c>
      <c r="K39" s="98"/>
      <c r="L39" s="68">
        <f>+D39-F39</f>
        <v>-1724574345.98</v>
      </c>
    </row>
    <row r="40" spans="2:12" ht="14.25" x14ac:dyDescent="0.2">
      <c r="B40" s="211" t="s">
        <v>66</v>
      </c>
      <c r="C40" s="14">
        <v>8</v>
      </c>
      <c r="D40" s="71">
        <v>217884946.44</v>
      </c>
      <c r="E40" s="72">
        <f t="shared" si="13"/>
        <v>5.8078569485255516E-3</v>
      </c>
      <c r="F40" s="73">
        <v>452006325.44</v>
      </c>
      <c r="G40" s="74">
        <f t="shared" si="14"/>
        <v>1.3766223811026542E-2</v>
      </c>
      <c r="H40" s="205">
        <f t="shared" si="15"/>
        <v>-234121379</v>
      </c>
      <c r="I40" s="76">
        <f t="shared" si="0"/>
        <v>-0.51796040414279032</v>
      </c>
      <c r="J40" s="193" t="s">
        <v>93</v>
      </c>
      <c r="L40" s="68">
        <f t="shared" ref="L40:L42" si="16">+D40-F40</f>
        <v>-234121379</v>
      </c>
    </row>
    <row r="41" spans="2:12" ht="14.25" x14ac:dyDescent="0.2">
      <c r="B41" s="211" t="s">
        <v>67</v>
      </c>
      <c r="C41" s="14"/>
      <c r="D41" s="71">
        <v>1790011691.4200001</v>
      </c>
      <c r="E41" s="72">
        <f t="shared" si="13"/>
        <v>4.771386004318777E-2</v>
      </c>
      <c r="F41" s="73">
        <v>4282558733.21</v>
      </c>
      <c r="G41" s="74">
        <f t="shared" si="14"/>
        <v>0.13042884288808676</v>
      </c>
      <c r="H41" s="204">
        <f t="shared" si="15"/>
        <v>-2492547041.79</v>
      </c>
      <c r="I41" s="76">
        <f t="shared" si="0"/>
        <v>-0.58202285060588221</v>
      </c>
      <c r="J41" s="193" t="s">
        <v>92</v>
      </c>
      <c r="L41" s="68">
        <f t="shared" si="16"/>
        <v>-2492547041.79</v>
      </c>
    </row>
    <row r="42" spans="2:12" ht="14.25" x14ac:dyDescent="0.2">
      <c r="B42" s="211" t="s">
        <v>63</v>
      </c>
      <c r="C42" s="14">
        <v>7.1</v>
      </c>
      <c r="D42" s="99">
        <v>35114588</v>
      </c>
      <c r="E42" s="72">
        <f t="shared" si="13"/>
        <v>9.3600089057355781E-4</v>
      </c>
      <c r="F42" s="73">
        <v>539915397</v>
      </c>
      <c r="G42" s="74">
        <f t="shared" si="14"/>
        <v>1.6443566772845666E-2</v>
      </c>
      <c r="H42" s="204">
        <f t="shared" si="15"/>
        <v>-504800809</v>
      </c>
      <c r="I42" s="76">
        <f t="shared" si="0"/>
        <v>-0.93496279566185436</v>
      </c>
      <c r="J42" s="193" t="s">
        <v>93</v>
      </c>
      <c r="L42" s="68">
        <f t="shared" si="16"/>
        <v>-504800809</v>
      </c>
    </row>
    <row r="43" spans="2:12" ht="14.25" x14ac:dyDescent="0.2">
      <c r="B43" s="63" t="s">
        <v>68</v>
      </c>
      <c r="C43" s="14"/>
      <c r="D43" s="79">
        <v>2279701390.8600001</v>
      </c>
      <c r="E43" s="80">
        <f t="shared" si="13"/>
        <v>6.0766839471012406E-2</v>
      </c>
      <c r="F43" s="81">
        <v>7235744966.6300001</v>
      </c>
      <c r="G43" s="82">
        <f t="shared" si="14"/>
        <v>0.22037055466684966</v>
      </c>
      <c r="H43" s="100">
        <f>SUM(H39:H42)</f>
        <v>-4956043575.7700005</v>
      </c>
      <c r="I43" s="76">
        <f t="shared" si="0"/>
        <v>-0.68493895219171108</v>
      </c>
    </row>
    <row r="44" spans="2:12" ht="14.25" x14ac:dyDescent="0.2">
      <c r="B44" s="63" t="s">
        <v>69</v>
      </c>
      <c r="C44" s="14"/>
      <c r="D44" s="79">
        <v>14791066417.470001</v>
      </c>
      <c r="E44" s="80">
        <f t="shared" si="13"/>
        <v>0.39426495162878072</v>
      </c>
      <c r="F44" s="81">
        <v>20840940124.755314</v>
      </c>
      <c r="G44" s="82">
        <f t="shared" si="14"/>
        <v>0.63472794525675003</v>
      </c>
      <c r="H44" s="100">
        <f>+H36+H43</f>
        <v>-6049873707.2853155</v>
      </c>
      <c r="I44" s="76">
        <f t="shared" si="0"/>
        <v>-0.29028794627643228</v>
      </c>
      <c r="J44" s="19"/>
      <c r="K44" s="68"/>
    </row>
    <row r="45" spans="2:12" ht="15" customHeight="1" x14ac:dyDescent="0.2">
      <c r="B45" s="70" t="s">
        <v>14</v>
      </c>
      <c r="C45" s="14"/>
      <c r="D45" s="92"/>
      <c r="E45" s="72"/>
      <c r="F45" s="93"/>
      <c r="G45" s="74"/>
      <c r="H45" s="75"/>
      <c r="I45" s="86"/>
    </row>
    <row r="46" spans="2:12" ht="15" customHeight="1" x14ac:dyDescent="0.2">
      <c r="B46" s="63" t="s">
        <v>70</v>
      </c>
      <c r="C46" s="14"/>
      <c r="D46" s="92"/>
      <c r="E46" s="72"/>
      <c r="F46" s="93"/>
      <c r="G46" s="74"/>
      <c r="H46" s="75"/>
      <c r="I46" s="86"/>
    </row>
    <row r="47" spans="2:12" ht="14.25" x14ac:dyDescent="0.2">
      <c r="B47" s="70" t="s">
        <v>71</v>
      </c>
      <c r="C47" s="14">
        <v>9</v>
      </c>
      <c r="D47" s="71">
        <v>2060803967.3599999</v>
      </c>
      <c r="E47" s="72">
        <f>+D47/$D$54</f>
        <v>5.4931994325164261E-2</v>
      </c>
      <c r="F47" s="73">
        <v>2060803967.3599999</v>
      </c>
      <c r="G47" s="74">
        <f t="shared" ref="G47:G52" si="17">+F47/$F$54</f>
        <v>6.276347707681583E-2</v>
      </c>
      <c r="H47" s="204">
        <f t="shared" ref="H47:H51" si="18">+D47-F47</f>
        <v>0</v>
      </c>
      <c r="I47" s="76">
        <f t="shared" si="0"/>
        <v>0</v>
      </c>
      <c r="J47" s="1" t="s">
        <v>96</v>
      </c>
      <c r="L47" s="19">
        <f t="shared" ref="L47:L51" si="19">+D47-F47</f>
        <v>0</v>
      </c>
    </row>
    <row r="48" spans="2:12" ht="14.25" x14ac:dyDescent="0.2">
      <c r="B48" s="70" t="s">
        <v>72</v>
      </c>
      <c r="C48" s="14">
        <v>9.1999999999999993</v>
      </c>
      <c r="D48" s="71">
        <v>2000000000</v>
      </c>
      <c r="E48" s="72">
        <f>+D48/$D$54</f>
        <v>5.3311227263925627E-2</v>
      </c>
      <c r="F48" s="73">
        <v>2000000000</v>
      </c>
      <c r="G48" s="74">
        <f t="shared" si="17"/>
        <v>6.0911642321049293E-2</v>
      </c>
      <c r="H48" s="204">
        <f t="shared" si="18"/>
        <v>0</v>
      </c>
      <c r="I48" s="76">
        <v>0</v>
      </c>
      <c r="J48" s="1" t="s">
        <v>96</v>
      </c>
      <c r="L48" s="19">
        <f t="shared" si="19"/>
        <v>0</v>
      </c>
    </row>
    <row r="49" spans="2:14" ht="14.25" x14ac:dyDescent="0.2">
      <c r="B49" s="70" t="s">
        <v>73</v>
      </c>
      <c r="C49" s="14">
        <v>9.1</v>
      </c>
      <c r="D49" s="71">
        <v>4234095263.4499998</v>
      </c>
      <c r="E49" s="72">
        <f>+D49/$D$54</f>
        <v>0.112862407423447</v>
      </c>
      <c r="F49" s="73">
        <v>1774057625.79</v>
      </c>
      <c r="G49" s="74">
        <f t="shared" si="17"/>
        <v>5.4030381779525197E-2</v>
      </c>
      <c r="H49" s="204">
        <f t="shared" si="18"/>
        <v>2460037637.6599998</v>
      </c>
      <c r="I49" s="76">
        <f t="shared" si="0"/>
        <v>1.3866729027838249</v>
      </c>
      <c r="J49" s="1" t="s">
        <v>96</v>
      </c>
      <c r="L49" s="19">
        <f t="shared" si="19"/>
        <v>2460037637.6599998</v>
      </c>
    </row>
    <row r="50" spans="2:14" ht="14.25" x14ac:dyDescent="0.2">
      <c r="B50" s="70" t="s">
        <v>74</v>
      </c>
      <c r="C50" s="14">
        <v>9</v>
      </c>
      <c r="D50" s="71">
        <v>3313032491.5100002</v>
      </c>
      <c r="E50" s="72">
        <f>+D50/$D$54</f>
        <v>8.8310914043829694E-2</v>
      </c>
      <c r="F50" s="73">
        <v>3313032491.5100002</v>
      </c>
      <c r="G50" s="74">
        <f t="shared" si="17"/>
        <v>0.10090112506043596</v>
      </c>
      <c r="H50" s="204">
        <f t="shared" si="18"/>
        <v>0</v>
      </c>
      <c r="I50" s="76">
        <f t="shared" si="0"/>
        <v>0</v>
      </c>
      <c r="J50" s="1" t="s">
        <v>96</v>
      </c>
      <c r="L50" s="19">
        <f t="shared" si="19"/>
        <v>0</v>
      </c>
    </row>
    <row r="51" spans="2:14" ht="15" customHeight="1" x14ac:dyDescent="0.2">
      <c r="B51" s="70" t="s">
        <v>75</v>
      </c>
      <c r="C51" s="14">
        <v>9</v>
      </c>
      <c r="D51" s="71">
        <v>385573649.13</v>
      </c>
      <c r="E51" s="72">
        <f t="shared" ref="E51" si="20">+D51/$D$54</f>
        <v>1.0277702217875275E-2</v>
      </c>
      <c r="F51" s="73">
        <v>120685682.13</v>
      </c>
      <c r="G51" s="74">
        <f t="shared" si="17"/>
        <v>3.675581551587205E-3</v>
      </c>
      <c r="H51" s="204">
        <f t="shared" si="18"/>
        <v>264887967</v>
      </c>
      <c r="I51" s="76">
        <f t="shared" si="0"/>
        <v>2.1948582659098568</v>
      </c>
      <c r="J51" s="1" t="s">
        <v>96</v>
      </c>
      <c r="L51" s="19">
        <f t="shared" si="19"/>
        <v>264887967</v>
      </c>
    </row>
    <row r="52" spans="2:14" ht="14.25" x14ac:dyDescent="0.2">
      <c r="B52" s="70" t="s">
        <v>76</v>
      </c>
      <c r="C52" s="14"/>
      <c r="D52" s="71">
        <v>10730977987.340004</v>
      </c>
      <c r="E52" s="72">
        <f>+D52/$D$54</f>
        <v>0.28604080312363311</v>
      </c>
      <c r="F52" s="73">
        <v>2724925607.7146826</v>
      </c>
      <c r="G52" s="74">
        <f t="shared" si="17"/>
        <v>8.298984698429232E-2</v>
      </c>
      <c r="H52" s="75">
        <f>+D52-F52</f>
        <v>8006052379.6253214</v>
      </c>
      <c r="I52" s="76">
        <f t="shared" si="0"/>
        <v>2.9380810826390849</v>
      </c>
      <c r="J52" s="1" t="s">
        <v>96</v>
      </c>
      <c r="K52" s="198"/>
      <c r="L52" s="19">
        <f>+D52-F52</f>
        <v>8006052379.6253214</v>
      </c>
    </row>
    <row r="53" spans="2:14" ht="14.25" x14ac:dyDescent="0.2">
      <c r="B53" s="63" t="s">
        <v>77</v>
      </c>
      <c r="C53" s="14"/>
      <c r="D53" s="79">
        <v>22724483358.790001</v>
      </c>
      <c r="E53" s="80">
        <f>+D53/$D$54</f>
        <v>0.60573504839787484</v>
      </c>
      <c r="F53" s="81">
        <v>11993505374.504681</v>
      </c>
      <c r="G53" s="82">
        <f>SUM(G47:G52)</f>
        <v>0.36527205477370583</v>
      </c>
      <c r="H53" s="81">
        <f>SUM(H47:H52)</f>
        <v>10730977984.28532</v>
      </c>
      <c r="I53" s="76">
        <f t="shared" si="0"/>
        <v>0.89473241135129755</v>
      </c>
      <c r="K53" s="206"/>
      <c r="L53" s="207"/>
      <c r="M53" s="208"/>
      <c r="N53" s="208"/>
    </row>
    <row r="54" spans="2:14" thickBot="1" x14ac:dyDescent="0.25">
      <c r="B54" s="63" t="s">
        <v>78</v>
      </c>
      <c r="C54" s="14"/>
      <c r="D54" s="88">
        <v>37515549775.260002</v>
      </c>
      <c r="E54" s="80">
        <f>+D54/$D$54</f>
        <v>1</v>
      </c>
      <c r="F54" s="89">
        <v>32834445498.259995</v>
      </c>
      <c r="G54" s="82">
        <f>+F54/$F$54</f>
        <v>1</v>
      </c>
      <c r="H54" s="89">
        <f>+H44+H53</f>
        <v>4681104277.0000048</v>
      </c>
      <c r="I54" s="76">
        <f t="shared" si="0"/>
        <v>0.14256687469407936</v>
      </c>
      <c r="K54" s="209"/>
      <c r="L54" s="208"/>
      <c r="M54" s="208"/>
      <c r="N54" s="208"/>
    </row>
    <row r="55" spans="2:14" thickTop="1" x14ac:dyDescent="0.2">
      <c r="B55" s="51"/>
      <c r="C55" s="101"/>
      <c r="D55" s="210">
        <f>+D53-D52</f>
        <v>11993505371.449997</v>
      </c>
      <c r="E55" s="103"/>
      <c r="F55" s="210">
        <f>+F53</f>
        <v>11993505374.504681</v>
      </c>
      <c r="K55" s="209"/>
      <c r="L55" s="208"/>
      <c r="M55" s="208"/>
      <c r="N55" s="208"/>
    </row>
    <row r="56" spans="2:14" ht="14.25" x14ac:dyDescent="0.2">
      <c r="B56" s="296" t="s">
        <v>28</v>
      </c>
      <c r="C56" s="296"/>
      <c r="D56" s="296"/>
      <c r="E56" s="105"/>
      <c r="F56" s="106"/>
      <c r="K56" s="198"/>
    </row>
    <row r="57" spans="2:14" ht="14.25" x14ac:dyDescent="0.2">
      <c r="B57" s="107"/>
      <c r="C57" s="108"/>
      <c r="D57" s="109"/>
      <c r="E57" s="110"/>
      <c r="F57" s="111"/>
    </row>
    <row r="58" spans="2:14" ht="14.25" x14ac:dyDescent="0.2">
      <c r="B58" s="112"/>
      <c r="C58" s="113"/>
      <c r="D58" s="114"/>
      <c r="E58" s="115"/>
      <c r="F58" s="116"/>
    </row>
    <row r="59" spans="2:14" ht="14.25" x14ac:dyDescent="0.2">
      <c r="B59" s="117"/>
      <c r="C59" s="118"/>
      <c r="D59" s="119"/>
      <c r="E59" s="120"/>
      <c r="F59" s="121"/>
      <c r="K59" s="68"/>
    </row>
    <row r="60" spans="2:14" s="124" customFormat="1" ht="15" customHeight="1" x14ac:dyDescent="0.25">
      <c r="B60" s="151"/>
      <c r="C60" s="123"/>
      <c r="D60" s="299"/>
      <c r="E60" s="299"/>
      <c r="F60" s="299"/>
      <c r="G60" s="299"/>
      <c r="H60" s="299"/>
      <c r="I60" s="299"/>
    </row>
    <row r="61" spans="2:14" s="47" customFormat="1" ht="16.149999999999999" customHeight="1" x14ac:dyDescent="0.2">
      <c r="B61" s="125" t="s">
        <v>29</v>
      </c>
      <c r="C61" s="126"/>
      <c r="D61" s="293" t="s">
        <v>30</v>
      </c>
      <c r="E61" s="293"/>
      <c r="F61" s="293"/>
      <c r="G61" s="293" t="s">
        <v>31</v>
      </c>
      <c r="H61" s="293"/>
      <c r="I61" s="293"/>
    </row>
    <row r="62" spans="2:14" ht="14.25" x14ac:dyDescent="0.2">
      <c r="B62" s="50"/>
      <c r="C62" s="127"/>
      <c r="D62" s="300"/>
      <c r="E62" s="300"/>
      <c r="F62" s="300"/>
      <c r="G62" s="301" t="s">
        <v>32</v>
      </c>
      <c r="H62" s="301"/>
      <c r="I62" s="301"/>
    </row>
    <row r="63" spans="2:14" ht="9.75" customHeight="1" x14ac:dyDescent="0.2">
      <c r="B63" s="50"/>
      <c r="C63" s="127"/>
      <c r="D63" s="128"/>
      <c r="E63" s="129"/>
      <c r="F63" s="130"/>
      <c r="G63" s="53" t="s">
        <v>33</v>
      </c>
      <c r="H63" s="131"/>
      <c r="I63" s="132"/>
    </row>
    <row r="64" spans="2:14" ht="14.25" x14ac:dyDescent="0.2">
      <c r="B64" s="50"/>
      <c r="C64" s="127"/>
      <c r="D64" s="128"/>
      <c r="E64" s="50"/>
      <c r="F64" s="133"/>
    </row>
    <row r="65" spans="3:6" ht="14.25" x14ac:dyDescent="0.2">
      <c r="C65" s="108"/>
      <c r="D65" s="134"/>
      <c r="E65" s="135"/>
      <c r="F65" s="136"/>
    </row>
    <row r="66" spans="3:6" ht="14.25" x14ac:dyDescent="0.2">
      <c r="C66" s="113"/>
      <c r="D66" s="137"/>
      <c r="E66" s="138"/>
      <c r="F66" s="139"/>
    </row>
    <row r="67" spans="3:6" ht="14.25" x14ac:dyDescent="0.2">
      <c r="C67" s="118"/>
      <c r="D67" s="140"/>
      <c r="E67" s="141"/>
      <c r="F67" s="142"/>
    </row>
  </sheetData>
  <mergeCells count="12">
    <mergeCell ref="B56:D56"/>
    <mergeCell ref="B3:I3"/>
    <mergeCell ref="B4:I4"/>
    <mergeCell ref="B5:I5"/>
    <mergeCell ref="B6:I6"/>
    <mergeCell ref="B7:I7"/>
    <mergeCell ref="D60:F60"/>
    <mergeCell ref="G60:I60"/>
    <mergeCell ref="D61:F61"/>
    <mergeCell ref="G61:I61"/>
    <mergeCell ref="D62:F62"/>
    <mergeCell ref="G62:I62"/>
  </mergeCells>
  <printOptions horizontalCentered="1" verticalCentered="1"/>
  <pageMargins left="0" right="0" top="0" bottom="0" header="0.31496062992125984" footer="0.31496062992125984"/>
  <pageSetup scale="80" orientation="portrait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F5DA1-EE29-489A-93C5-ECA855E9194F}">
  <sheetPr>
    <tabColor theme="8" tint="-0.499984740745262"/>
  </sheetPr>
  <dimension ref="B1:L46"/>
  <sheetViews>
    <sheetView showGridLines="0" topLeftCell="A23" zoomScale="97" zoomScaleNormal="160" workbookViewId="0">
      <selection activeCell="J31" sqref="J31"/>
    </sheetView>
  </sheetViews>
  <sheetFormatPr baseColWidth="10" defaultColWidth="11.42578125" defaultRowHeight="15" x14ac:dyDescent="0.25"/>
  <cols>
    <col min="1" max="1" width="6.7109375" style="1" customWidth="1"/>
    <col min="2" max="2" width="39" style="1" customWidth="1"/>
    <col min="3" max="3" width="7.28515625" style="2" customWidth="1"/>
    <col min="4" max="4" width="15.7109375" style="3" bestFit="1" customWidth="1"/>
    <col min="5" max="5" width="7.7109375" style="1" bestFit="1" customWidth="1"/>
    <col min="6" max="6" width="1.85546875" style="1" customWidth="1"/>
    <col min="7" max="7" width="15.7109375" style="3" bestFit="1" customWidth="1"/>
    <col min="8" max="8" width="7.85546875" style="1" customWidth="1"/>
    <col min="9" max="9" width="15.85546875" style="1" customWidth="1"/>
    <col min="10" max="10" width="10" style="1" bestFit="1" customWidth="1"/>
    <col min="11" max="11" width="13.85546875" style="1" bestFit="1" customWidth="1"/>
    <col min="12" max="12" width="16.85546875" style="1" bestFit="1" customWidth="1"/>
    <col min="13" max="16384" width="11.42578125" style="1"/>
  </cols>
  <sheetData>
    <row r="1" spans="2:12" ht="36" customHeight="1" x14ac:dyDescent="0.25"/>
    <row r="2" spans="2:12" ht="23.25" customHeight="1" x14ac:dyDescent="0.25"/>
    <row r="3" spans="2:12" ht="18.75" customHeight="1" x14ac:dyDescent="0.2">
      <c r="B3" s="294" t="s">
        <v>0</v>
      </c>
      <c r="C3" s="294"/>
      <c r="D3" s="294"/>
      <c r="E3" s="294"/>
      <c r="F3" s="294"/>
      <c r="G3" s="294"/>
      <c r="H3" s="294"/>
      <c r="I3" s="294"/>
      <c r="J3" s="294"/>
    </row>
    <row r="4" spans="2:12" ht="20.25" x14ac:dyDescent="0.2">
      <c r="B4" s="294" t="s">
        <v>1</v>
      </c>
      <c r="C4" s="294"/>
      <c r="D4" s="294"/>
      <c r="E4" s="294"/>
      <c r="F4" s="294"/>
      <c r="G4" s="294"/>
      <c r="H4" s="294"/>
      <c r="I4" s="294"/>
      <c r="J4" s="294"/>
    </row>
    <row r="5" spans="2:12" ht="18.75" customHeight="1" x14ac:dyDescent="0.2">
      <c r="B5" s="294" t="s">
        <v>2</v>
      </c>
      <c r="C5" s="294"/>
      <c r="D5" s="294"/>
      <c r="E5" s="294"/>
      <c r="F5" s="294"/>
      <c r="G5" s="294"/>
      <c r="H5" s="294"/>
      <c r="I5" s="294"/>
      <c r="J5" s="294"/>
    </row>
    <row r="6" spans="2:12" ht="20.25" x14ac:dyDescent="0.2">
      <c r="B6" s="294" t="str">
        <f>+'[20]ESF '!B6:I6</f>
        <v>A 31 de Diciembre 2022 - 2021</v>
      </c>
      <c r="C6" s="294"/>
      <c r="D6" s="294"/>
      <c r="E6" s="294"/>
      <c r="F6" s="294"/>
      <c r="G6" s="294"/>
      <c r="H6" s="294"/>
      <c r="I6" s="294"/>
      <c r="J6" s="294"/>
    </row>
    <row r="7" spans="2:12" ht="20.25" x14ac:dyDescent="0.2">
      <c r="B7" s="295" t="s">
        <v>3</v>
      </c>
      <c r="C7" s="295"/>
      <c r="D7" s="295"/>
      <c r="E7" s="295"/>
      <c r="F7" s="295"/>
      <c r="G7" s="295"/>
      <c r="H7" s="295"/>
      <c r="I7" s="295"/>
      <c r="J7" s="295"/>
    </row>
    <row r="8" spans="2:12" ht="14.25" x14ac:dyDescent="0.2">
      <c r="B8" s="4"/>
      <c r="C8" s="5"/>
    </row>
    <row r="9" spans="2:12" ht="23.25" customHeight="1" x14ac:dyDescent="0.2">
      <c r="B9" s="152" t="s">
        <v>4</v>
      </c>
      <c r="C9" s="153" t="s">
        <v>5</v>
      </c>
      <c r="D9" s="147" t="s">
        <v>84</v>
      </c>
      <c r="E9" s="154" t="s">
        <v>7</v>
      </c>
      <c r="F9" s="154"/>
      <c r="G9" s="147" t="s">
        <v>6</v>
      </c>
      <c r="H9" s="148" t="s">
        <v>7</v>
      </c>
      <c r="I9" s="155" t="s">
        <v>9</v>
      </c>
      <c r="J9" s="156" t="s">
        <v>10</v>
      </c>
    </row>
    <row r="10" spans="2:12" ht="14.25" x14ac:dyDescent="0.2">
      <c r="B10" s="224" t="s">
        <v>11</v>
      </c>
      <c r="C10" s="14">
        <v>10.1</v>
      </c>
      <c r="D10" s="200">
        <v>90224924508.630005</v>
      </c>
      <c r="E10" s="16">
        <f>+D10/$D$10</f>
        <v>1</v>
      </c>
      <c r="F10" s="16"/>
      <c r="G10" s="17">
        <v>60053379137.809998</v>
      </c>
      <c r="H10" s="16">
        <f>+G10/$G$10</f>
        <v>1</v>
      </c>
      <c r="I10" s="17">
        <f>+D10-G10</f>
        <v>30171545370.820007</v>
      </c>
      <c r="J10" s="18">
        <f>+(D10/G10-1)</f>
        <v>0.5024121174194478</v>
      </c>
      <c r="K10" s="19"/>
    </row>
    <row r="11" spans="2:12" ht="14.25" x14ac:dyDescent="0.2">
      <c r="B11" s="225" t="s">
        <v>12</v>
      </c>
      <c r="C11" s="21">
        <v>10.199999999999999</v>
      </c>
      <c r="D11" s="203">
        <v>70068461015.720001</v>
      </c>
      <c r="E11" s="23">
        <f t="shared" ref="E11:E12" si="0">+D11/$D$10</f>
        <v>0.77659761310210862</v>
      </c>
      <c r="F11" s="23"/>
      <c r="G11" s="24">
        <v>51897171186</v>
      </c>
      <c r="H11" s="23">
        <f t="shared" ref="H11:H12" si="1">+G11/$G$10</f>
        <v>0.86418402979300801</v>
      </c>
      <c r="I11" s="24">
        <f t="shared" ref="I11:I12" si="2">+D11-G11</f>
        <v>18171289829.720001</v>
      </c>
      <c r="J11" s="25">
        <f t="shared" ref="J11:J12" si="3">+(D11/G11-1)</f>
        <v>0.35014027575017348</v>
      </c>
    </row>
    <row r="12" spans="2:12" ht="14.25" x14ac:dyDescent="0.2">
      <c r="B12" s="226" t="s">
        <v>13</v>
      </c>
      <c r="C12" s="21"/>
      <c r="D12" s="200">
        <v>20156463492.910004</v>
      </c>
      <c r="E12" s="16">
        <f t="shared" si="0"/>
        <v>0.22340238689789138</v>
      </c>
      <c r="F12" s="16"/>
      <c r="G12" s="17">
        <v>8156207951.8099976</v>
      </c>
      <c r="H12" s="16">
        <f t="shared" si="1"/>
        <v>0.13581597020699199</v>
      </c>
      <c r="I12" s="17">
        <f t="shared" si="2"/>
        <v>12000255541.100006</v>
      </c>
      <c r="J12" s="18">
        <f t="shared" si="3"/>
        <v>1.4713032835849842</v>
      </c>
    </row>
    <row r="13" spans="2:12" ht="14.25" x14ac:dyDescent="0.2">
      <c r="B13" s="225" t="s">
        <v>14</v>
      </c>
      <c r="C13" s="21"/>
      <c r="D13" s="27"/>
      <c r="E13" s="28"/>
      <c r="F13" s="28"/>
      <c r="G13" s="29"/>
      <c r="H13" s="28"/>
      <c r="I13" s="28"/>
      <c r="J13" s="28"/>
    </row>
    <row r="14" spans="2:12" ht="14.25" x14ac:dyDescent="0.2">
      <c r="B14" s="225" t="s">
        <v>15</v>
      </c>
      <c r="C14" s="21">
        <v>11.1</v>
      </c>
      <c r="D14" s="201">
        <v>411173278.94</v>
      </c>
      <c r="E14" s="30">
        <f t="shared" ref="E14:E20" si="4">+D14/$D$10</f>
        <v>4.5572028037626265E-3</v>
      </c>
      <c r="F14" s="28"/>
      <c r="G14" s="29">
        <v>621747595</v>
      </c>
      <c r="H14" s="30">
        <f>+G14/$G$10</f>
        <v>1.0353249124803099E-2</v>
      </c>
      <c r="I14" s="24">
        <f t="shared" ref="I14:I18" si="5">+D14-G14</f>
        <v>-210574316.06</v>
      </c>
      <c r="J14" s="25">
        <f t="shared" ref="J14:J18" si="6">+(D14/G14-1)</f>
        <v>-0.33868135197209726</v>
      </c>
    </row>
    <row r="15" spans="2:12" ht="14.25" x14ac:dyDescent="0.2">
      <c r="B15" s="225" t="s">
        <v>16</v>
      </c>
      <c r="C15" s="21">
        <v>10.199999999999999</v>
      </c>
      <c r="D15" s="201">
        <v>2930296270.71</v>
      </c>
      <c r="E15" s="30">
        <f t="shared" si="4"/>
        <v>3.2477680493151508E-2</v>
      </c>
      <c r="F15" s="28"/>
      <c r="G15" s="29">
        <v>1949592871.48</v>
      </c>
      <c r="H15" s="30">
        <f t="shared" ref="H15:H24" si="7">+G15/$G$10</f>
        <v>3.2464332556642488E-2</v>
      </c>
      <c r="I15" s="24">
        <f t="shared" si="5"/>
        <v>980703399.23000002</v>
      </c>
      <c r="J15" s="25">
        <f t="shared" si="6"/>
        <v>0.50302984462879974</v>
      </c>
    </row>
    <row r="16" spans="2:12" ht="14.25" x14ac:dyDescent="0.2">
      <c r="B16" s="225" t="s">
        <v>17</v>
      </c>
      <c r="C16" s="21">
        <v>10.199999999999999</v>
      </c>
      <c r="D16" s="201">
        <v>1976551926.4200001</v>
      </c>
      <c r="E16" s="30">
        <f t="shared" si="4"/>
        <v>2.190693909897307E-2</v>
      </c>
      <c r="F16" s="28"/>
      <c r="G16" s="29">
        <v>1646078488.9200001</v>
      </c>
      <c r="H16" s="30">
        <f t="shared" si="7"/>
        <v>2.7410255884895218E-2</v>
      </c>
      <c r="I16" s="24">
        <f t="shared" si="5"/>
        <v>330473437.5</v>
      </c>
      <c r="J16" s="25">
        <f t="shared" si="6"/>
        <v>0.20076408246901112</v>
      </c>
      <c r="L16" s="202">
        <f>+D12-D15-D16</f>
        <v>15249615295.780005</v>
      </c>
    </row>
    <row r="17" spans="2:12" ht="14.25" x14ac:dyDescent="0.2">
      <c r="B17" s="225" t="s">
        <v>18</v>
      </c>
      <c r="C17" s="21">
        <v>11.3</v>
      </c>
      <c r="D17" s="201">
        <v>701702582.53999996</v>
      </c>
      <c r="E17" s="30">
        <f>+D17/$D$10</f>
        <v>7.7772587382201929E-3</v>
      </c>
      <c r="F17" s="28"/>
      <c r="G17" s="29">
        <v>829110027.19000006</v>
      </c>
      <c r="H17" s="30">
        <f>+G17/$G$10</f>
        <v>1.3806217719861612E-2</v>
      </c>
      <c r="I17" s="24">
        <f>+D17-G17</f>
        <v>-127407444.6500001</v>
      </c>
      <c r="J17" s="25">
        <f>+(D17/G17-1)</f>
        <v>-0.15366771655362366</v>
      </c>
    </row>
    <row r="18" spans="2:12" ht="14.25" x14ac:dyDescent="0.2">
      <c r="B18" s="225" t="s">
        <v>19</v>
      </c>
      <c r="C18" s="21">
        <v>11.2</v>
      </c>
      <c r="D18" s="201">
        <v>629843016.67999995</v>
      </c>
      <c r="E18" s="30">
        <f t="shared" si="4"/>
        <v>6.9808095724120615E-3</v>
      </c>
      <c r="F18" s="28"/>
      <c r="G18" s="29">
        <v>303311459.56</v>
      </c>
      <c r="H18" s="30">
        <f t="shared" si="7"/>
        <v>5.0506976279213762E-3</v>
      </c>
      <c r="I18" s="24">
        <f t="shared" si="5"/>
        <v>326531557.11999995</v>
      </c>
      <c r="J18" s="25">
        <f t="shared" si="6"/>
        <v>1.0765552926806139</v>
      </c>
    </row>
    <row r="19" spans="2:12" ht="14.25" x14ac:dyDescent="0.2">
      <c r="B19" s="225"/>
      <c r="C19" s="21"/>
      <c r="D19" s="27">
        <f>+D12+D14-D15-D16-D17-D18</f>
        <v>14329242975.500004</v>
      </c>
      <c r="E19" s="30"/>
      <c r="F19" s="28"/>
      <c r="G19" s="29"/>
      <c r="H19" s="28"/>
      <c r="I19" s="28"/>
      <c r="J19" s="28"/>
    </row>
    <row r="20" spans="2:12" s="33" customFormat="1" ht="25.5" x14ac:dyDescent="0.25">
      <c r="B20" s="227" t="s">
        <v>20</v>
      </c>
      <c r="C20" s="14"/>
      <c r="D20" s="15">
        <v>14329242975.5</v>
      </c>
      <c r="E20" s="16">
        <f t="shared" si="4"/>
        <v>0.15881690179889715</v>
      </c>
      <c r="F20" s="32"/>
      <c r="G20" s="17">
        <v>4049862699.6599975</v>
      </c>
      <c r="H20" s="16">
        <f t="shared" si="7"/>
        <v>6.7437715542474408E-2</v>
      </c>
      <c r="I20" s="17">
        <f t="shared" ref="I20" si="8">+D20-G20</f>
        <v>10279380275.840002</v>
      </c>
      <c r="J20" s="18">
        <f t="shared" ref="J20" si="9">+(D20/G20-1)</f>
        <v>2.5382046351109628</v>
      </c>
      <c r="K20" s="199"/>
      <c r="L20" s="199">
        <f>+D12+D14-D15-D16-D17-D18</f>
        <v>14329242975.500004</v>
      </c>
    </row>
    <row r="21" spans="2:12" ht="14.25" x14ac:dyDescent="0.2">
      <c r="B21" s="226"/>
      <c r="C21" s="21"/>
      <c r="D21" s="27"/>
      <c r="E21" s="28"/>
      <c r="F21" s="28"/>
      <c r="G21" s="29"/>
      <c r="H21" s="28"/>
      <c r="I21" s="28"/>
      <c r="J21" s="28"/>
      <c r="L21" s="19"/>
    </row>
    <row r="22" spans="2:12" s="33" customFormat="1" ht="14.25" x14ac:dyDescent="0.25">
      <c r="B22" s="228" t="s">
        <v>21</v>
      </c>
      <c r="C22" s="14">
        <v>7</v>
      </c>
      <c r="D22" s="35">
        <v>5079950517.1600008</v>
      </c>
      <c r="E22" s="23">
        <f t="shared" ref="E22:E24" si="10">+D22/$D$10</f>
        <v>5.6303183902072472E-2</v>
      </c>
      <c r="F22" s="36"/>
      <c r="G22" s="37">
        <v>1400982999.9453151</v>
      </c>
      <c r="H22" s="23">
        <f t="shared" si="7"/>
        <v>2.332896200112821E-2</v>
      </c>
      <c r="I22" s="24">
        <f t="shared" ref="I22" si="11">+D22-G22</f>
        <v>3678967517.2146854</v>
      </c>
      <c r="J22" s="25">
        <f t="shared" ref="J22" si="12">+(D22/G22-1)</f>
        <v>2.6259901207639835</v>
      </c>
    </row>
    <row r="23" spans="2:12" ht="14.25" x14ac:dyDescent="0.2">
      <c r="B23" s="225"/>
      <c r="C23" s="21"/>
      <c r="D23" s="27"/>
      <c r="E23" s="30"/>
      <c r="F23" s="28"/>
      <c r="G23" s="29"/>
      <c r="H23" s="30"/>
      <c r="I23" s="28"/>
      <c r="J23" s="28"/>
    </row>
    <row r="24" spans="2:12" s="33" customFormat="1" ht="25.5" x14ac:dyDescent="0.25">
      <c r="B24" s="227" t="s">
        <v>22</v>
      </c>
      <c r="C24" s="14"/>
      <c r="D24" s="15">
        <v>9249292458.340004</v>
      </c>
      <c r="E24" s="16">
        <f t="shared" si="10"/>
        <v>0.10251371789682473</v>
      </c>
      <c r="F24" s="32"/>
      <c r="G24" s="17">
        <v>2648879699.7146826</v>
      </c>
      <c r="H24" s="16">
        <f t="shared" si="7"/>
        <v>4.4108753541346198E-2</v>
      </c>
      <c r="I24" s="17">
        <f t="shared" ref="I24" si="13">+D24-G24</f>
        <v>6600412758.6253214</v>
      </c>
      <c r="J24" s="18">
        <f t="shared" ref="J24" si="14">+(D24/G24-1)</f>
        <v>2.4917752056978157</v>
      </c>
    </row>
    <row r="25" spans="2:12" ht="14.25" x14ac:dyDescent="0.2">
      <c r="B25" s="225" t="s">
        <v>14</v>
      </c>
      <c r="C25" s="21"/>
      <c r="D25" s="29"/>
      <c r="E25" s="28"/>
      <c r="F25" s="28"/>
      <c r="G25" s="29"/>
      <c r="H25" s="28"/>
      <c r="I25" s="28"/>
      <c r="J25" s="28"/>
    </row>
    <row r="26" spans="2:12" ht="25.5" x14ac:dyDescent="0.2">
      <c r="B26" s="226" t="s">
        <v>23</v>
      </c>
      <c r="C26" s="21"/>
      <c r="D26" s="29"/>
      <c r="E26" s="28"/>
      <c r="F26" s="28"/>
      <c r="G26" s="29"/>
      <c r="H26" s="28"/>
      <c r="I26" s="28"/>
      <c r="J26" s="28"/>
    </row>
    <row r="27" spans="2:12" ht="14.25" x14ac:dyDescent="0.2">
      <c r="B27" s="225" t="s">
        <v>24</v>
      </c>
      <c r="C27" s="21">
        <v>11.4</v>
      </c>
      <c r="D27" s="201">
        <v>1481685529</v>
      </c>
      <c r="E27" s="23">
        <f t="shared" ref="E27:E31" si="15">+D27/$D$10</f>
        <v>1.6422130991733629E-2</v>
      </c>
      <c r="F27" s="28"/>
      <c r="G27" s="29">
        <v>496089060</v>
      </c>
      <c r="H27" s="23">
        <f t="shared" ref="H27:H31" si="16">+G27/$G$10</f>
        <v>8.260801758741651E-3</v>
      </c>
      <c r="I27" s="24">
        <f t="shared" ref="I27:I28" si="17">+D27-G27</f>
        <v>985596469</v>
      </c>
      <c r="J27" s="18">
        <v>0</v>
      </c>
    </row>
    <row r="28" spans="2:12" ht="14.25" x14ac:dyDescent="0.2">
      <c r="B28" s="225" t="s">
        <v>25</v>
      </c>
      <c r="C28" s="21"/>
      <c r="D28" s="35">
        <v>0</v>
      </c>
      <c r="E28" s="35">
        <v>0</v>
      </c>
      <c r="F28" s="28"/>
      <c r="G28" s="29">
        <v>420043152</v>
      </c>
      <c r="H28" s="23">
        <f t="shared" si="16"/>
        <v>6.9944965300968069E-3</v>
      </c>
      <c r="I28" s="24">
        <f t="shared" si="17"/>
        <v>-420043152</v>
      </c>
      <c r="J28" s="25">
        <v>0</v>
      </c>
    </row>
    <row r="29" spans="2:12" ht="14.25" x14ac:dyDescent="0.2">
      <c r="B29" s="226" t="s">
        <v>26</v>
      </c>
      <c r="C29" s="21"/>
      <c r="D29" s="38">
        <v>1481685529</v>
      </c>
      <c r="E29" s="16">
        <f t="shared" si="15"/>
        <v>1.6422130991733629E-2</v>
      </c>
      <c r="F29" s="39"/>
      <c r="G29" s="38">
        <v>76045908</v>
      </c>
      <c r="H29" s="16">
        <f t="shared" si="16"/>
        <v>1.2663052286448441E-3</v>
      </c>
      <c r="I29" s="38">
        <f>+I27+I28</f>
        <v>565553317</v>
      </c>
      <c r="J29" s="40">
        <f>SUM(J27:J28)</f>
        <v>0</v>
      </c>
    </row>
    <row r="30" spans="2:12" ht="14.25" x14ac:dyDescent="0.2">
      <c r="B30" s="20"/>
      <c r="C30" s="21"/>
      <c r="D30" s="29"/>
      <c r="E30" s="41"/>
      <c r="F30" s="41"/>
      <c r="G30" s="29"/>
      <c r="H30" s="41"/>
      <c r="I30" s="41"/>
      <c r="J30" s="41"/>
    </row>
    <row r="31" spans="2:12" ht="25.5" x14ac:dyDescent="0.2">
      <c r="B31" s="31" t="s">
        <v>27</v>
      </c>
      <c r="C31" s="14"/>
      <c r="D31" s="17">
        <v>10730977987.34</v>
      </c>
      <c r="E31" s="16">
        <f t="shared" si="15"/>
        <v>0.11893584888855832</v>
      </c>
      <c r="F31" s="42"/>
      <c r="G31" s="17">
        <v>2724925607.7146826</v>
      </c>
      <c r="H31" s="16">
        <f t="shared" si="16"/>
        <v>4.5375058769991039E-2</v>
      </c>
      <c r="I31" s="17">
        <f t="shared" ref="I31" si="18">+D31-G31</f>
        <v>8006052379.6253176</v>
      </c>
      <c r="J31" s="18">
        <f t="shared" ref="J31" si="19">+(D31/G31-1)</f>
        <v>2.9380810826390835</v>
      </c>
    </row>
    <row r="32" spans="2:12" ht="14.25" x14ac:dyDescent="0.2">
      <c r="B32" s="20"/>
      <c r="C32" s="21"/>
      <c r="D32" s="29"/>
      <c r="E32" s="29"/>
      <c r="F32" s="29"/>
      <c r="G32" s="29"/>
      <c r="H32" s="29"/>
      <c r="I32" s="29"/>
      <c r="J32" s="29"/>
    </row>
    <row r="33" spans="2:10" ht="14.25" x14ac:dyDescent="0.2">
      <c r="B33" s="296" t="s">
        <v>28</v>
      </c>
      <c r="C33" s="296"/>
      <c r="D33" s="296"/>
    </row>
    <row r="34" spans="2:10" ht="14.25" x14ac:dyDescent="0.2">
      <c r="B34" s="43"/>
      <c r="C34" s="43"/>
      <c r="D34" s="44"/>
    </row>
    <row r="35" spans="2:10" ht="14.25" x14ac:dyDescent="0.2">
      <c r="B35" s="43"/>
      <c r="C35" s="43"/>
      <c r="D35" s="44"/>
    </row>
    <row r="36" spans="2:10" ht="14.25" x14ac:dyDescent="0.2">
      <c r="B36" s="43"/>
      <c r="C36" s="43"/>
      <c r="D36" s="43"/>
    </row>
    <row r="37" spans="2:10" ht="14.25" x14ac:dyDescent="0.2">
      <c r="B37" s="20"/>
      <c r="C37" s="21"/>
      <c r="D37" s="67">
        <f>+D22/D20</f>
        <v>0.35451632203080446</v>
      </c>
      <c r="G37" s="67">
        <f>+G22/G20</f>
        <v>0.34593345598183695</v>
      </c>
    </row>
    <row r="38" spans="2:10" ht="14.25" x14ac:dyDescent="0.2">
      <c r="B38" s="20"/>
      <c r="C38" s="21"/>
    </row>
    <row r="39" spans="2:10" ht="14.25" x14ac:dyDescent="0.2">
      <c r="B39" s="20"/>
      <c r="C39" s="21"/>
    </row>
    <row r="40" spans="2:10" s="47" customFormat="1" ht="15" customHeight="1" x14ac:dyDescent="0.25">
      <c r="B40" s="45"/>
      <c r="C40" s="46"/>
      <c r="D40" s="297"/>
      <c r="E40" s="297"/>
      <c r="F40" s="297"/>
      <c r="G40" s="297"/>
      <c r="H40" s="297"/>
      <c r="I40" s="297"/>
      <c r="J40" s="297"/>
    </row>
    <row r="41" spans="2:10" ht="15" customHeight="1" x14ac:dyDescent="0.25">
      <c r="B41" s="48" t="s">
        <v>29</v>
      </c>
      <c r="C41" s="49"/>
      <c r="D41" s="298" t="s">
        <v>79</v>
      </c>
      <c r="E41" s="298"/>
      <c r="F41" s="298"/>
      <c r="G41" s="298"/>
      <c r="H41" s="298" t="s">
        <v>82</v>
      </c>
      <c r="I41" s="298"/>
      <c r="J41" s="298"/>
    </row>
    <row r="42" spans="2:10" ht="9.75" customHeight="1" x14ac:dyDescent="0.2">
      <c r="B42" s="51"/>
      <c r="C42" s="52"/>
      <c r="H42" s="53" t="s">
        <v>33</v>
      </c>
      <c r="I42" s="53"/>
      <c r="J42" s="53"/>
    </row>
    <row r="44" spans="2:10" x14ac:dyDescent="0.25">
      <c r="B44" s="54" t="s">
        <v>34</v>
      </c>
      <c r="C44" s="55"/>
      <c r="D44" s="56">
        <f>+D20-D22</f>
        <v>9249292458.3400002</v>
      </c>
      <c r="E44" s="57"/>
      <c r="F44" s="57"/>
      <c r="G44" s="56">
        <f>+G20-G22</f>
        <v>2648879699.7146826</v>
      </c>
    </row>
    <row r="45" spans="2:10" x14ac:dyDescent="0.25">
      <c r="B45" s="54" t="s">
        <v>35</v>
      </c>
      <c r="C45" s="55"/>
      <c r="D45" s="56">
        <f>+D44*0.1</f>
        <v>924929245.83400011</v>
      </c>
      <c r="E45" s="57"/>
      <c r="F45" s="57"/>
      <c r="G45" s="56">
        <f>+G44*0.1</f>
        <v>264887969.97146827</v>
      </c>
    </row>
    <row r="46" spans="2:10" x14ac:dyDescent="0.25">
      <c r="B46" s="54" t="s">
        <v>36</v>
      </c>
      <c r="C46" s="55"/>
      <c r="D46" s="56" t="s">
        <v>37</v>
      </c>
      <c r="E46" s="57"/>
      <c r="F46" s="57"/>
      <c r="G46" s="56" t="s">
        <v>38</v>
      </c>
    </row>
  </sheetData>
  <mergeCells count="10">
    <mergeCell ref="D40:G40"/>
    <mergeCell ref="H40:J40"/>
    <mergeCell ref="D41:G41"/>
    <mergeCell ref="H41:J41"/>
    <mergeCell ref="B3:J3"/>
    <mergeCell ref="B4:J4"/>
    <mergeCell ref="B5:J5"/>
    <mergeCell ref="B6:J6"/>
    <mergeCell ref="B7:J7"/>
    <mergeCell ref="B33:D33"/>
  </mergeCells>
  <pageMargins left="0" right="0" top="0" bottom="0.74803149606299213" header="0.31496062992125984" footer="0.31496062992125984"/>
  <pageSetup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4</vt:i4>
      </vt:variant>
    </vt:vector>
  </HeadingPairs>
  <TitlesOfParts>
    <vt:vector size="11" baseType="lpstr">
      <vt:lpstr>ESF 2021-2020</vt:lpstr>
      <vt:lpstr>ER 2021-2020 </vt:lpstr>
      <vt:lpstr>EVA 2021-2022</vt:lpstr>
      <vt:lpstr>CF 2021-2022</vt:lpstr>
      <vt:lpstr>KPI's</vt:lpstr>
      <vt:lpstr>ESF 2022-2021</vt:lpstr>
      <vt:lpstr>ER 2022-2021 </vt:lpstr>
      <vt:lpstr>'ER 2021-2020 '!Área_de_impresión</vt:lpstr>
      <vt:lpstr>'ER 2022-2021 '!Área_de_impresión</vt:lpstr>
      <vt:lpstr>'ESF 2021-2020'!Área_de_impresión</vt:lpstr>
      <vt:lpstr>'ESF 2022-2021'!Área_de_impresión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Claritza Barriga Rojas</dc:creator>
  <cp:lastModifiedBy>NICOLÁS GONZÁLEZ</cp:lastModifiedBy>
  <dcterms:created xsi:type="dcterms:W3CDTF">2023-03-27T20:31:53Z</dcterms:created>
  <dcterms:modified xsi:type="dcterms:W3CDTF">2023-04-19T16:25:24Z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