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OJ\OneDrive\Desktop\NICO\MAF\Semestre 3\Derivados Financieros\"/>
    </mc:Choice>
  </mc:AlternateContent>
  <xr:revisionPtr revIDLastSave="0" documentId="13_ncr:1_{F172F63C-3057-4306-B9EE-8BF75DF0B07C}" xr6:coauthVersionLast="47" xr6:coauthVersionMax="47" xr10:uidLastSave="{00000000-0000-0000-0000-000000000000}"/>
  <bookViews>
    <workbookView xWindow="-108" yWindow="-108" windowWidth="23256" windowHeight="12456" activeTab="1" xr2:uid="{0731B205-C92E-4420-8ACF-481E76A02D29}"/>
  </bookViews>
  <sheets>
    <sheet name="S1" sheetId="18" r:id="rId1"/>
    <sheet name="S2,3,4" sheetId="17" r:id="rId2"/>
    <sheet name="T3" sheetId="12" r:id="rId3"/>
  </sheets>
  <externalReferences>
    <externalReference r:id="rId4"/>
  </externalReferenc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2" i="17" l="1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H104" i="17" s="1"/>
  <c r="G105" i="17"/>
  <c r="G106" i="17"/>
  <c r="G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5" i="17"/>
  <c r="H106" i="17"/>
  <c r="H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F91" i="17"/>
  <c r="D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91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69" i="17"/>
  <c r="L84" i="17"/>
  <c r="L83" i="17"/>
  <c r="L82" i="17"/>
  <c r="L81" i="17"/>
  <c r="L80" i="17"/>
  <c r="L79" i="17"/>
  <c r="L78" i="17"/>
  <c r="L77" i="17"/>
  <c r="L76" i="17"/>
  <c r="L75" i="17"/>
  <c r="L74" i="17"/>
  <c r="L73" i="17"/>
  <c r="L72" i="17"/>
  <c r="L71" i="17"/>
  <c r="L70" i="17"/>
  <c r="L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69" i="17"/>
  <c r="D84" i="17"/>
  <c r="C84" i="17"/>
  <c r="D83" i="17"/>
  <c r="C83" i="17"/>
  <c r="D82" i="17"/>
  <c r="C82" i="17"/>
  <c r="D81" i="17"/>
  <c r="C81" i="17"/>
  <c r="D80" i="17"/>
  <c r="C80" i="17"/>
  <c r="D79" i="17"/>
  <c r="C79" i="17"/>
  <c r="D78" i="17"/>
  <c r="C78" i="17"/>
  <c r="D77" i="17"/>
  <c r="C77" i="17"/>
  <c r="D76" i="17"/>
  <c r="C76" i="17"/>
  <c r="D75" i="17"/>
  <c r="C75" i="17"/>
  <c r="D74" i="17"/>
  <c r="C74" i="17"/>
  <c r="D73" i="17"/>
  <c r="C73" i="17"/>
  <c r="D72" i="17"/>
  <c r="C72" i="17"/>
  <c r="D71" i="17"/>
  <c r="C71" i="17"/>
  <c r="D70" i="17"/>
  <c r="C70" i="17"/>
  <c r="D69" i="17"/>
  <c r="C69" i="17"/>
  <c r="AJ27" i="17"/>
  <c r="AG49" i="17"/>
  <c r="AH49" i="17"/>
  <c r="AG50" i="17"/>
  <c r="AH50" i="17"/>
  <c r="AG51" i="17"/>
  <c r="AH51" i="17"/>
  <c r="AG52" i="17"/>
  <c r="AH52" i="17"/>
  <c r="AG53" i="17"/>
  <c r="AH53" i="17"/>
  <c r="AG54" i="17"/>
  <c r="AH54" i="17"/>
  <c r="AG55" i="17"/>
  <c r="AH55" i="17"/>
  <c r="AG56" i="17"/>
  <c r="AH56" i="17"/>
  <c r="AG57" i="17"/>
  <c r="AH57" i="17"/>
  <c r="AG58" i="17"/>
  <c r="AH58" i="17"/>
  <c r="AG59" i="17"/>
  <c r="AH59" i="17"/>
  <c r="AG60" i="17"/>
  <c r="AH60" i="17"/>
  <c r="AG61" i="17"/>
  <c r="AH61" i="17"/>
  <c r="AG62" i="17"/>
  <c r="AH62" i="17"/>
  <c r="AG63" i="17"/>
  <c r="AH63" i="17"/>
  <c r="AH48" i="17"/>
  <c r="AG48" i="17"/>
  <c r="AF63" i="17"/>
  <c r="AF62" i="17"/>
  <c r="AF61" i="17"/>
  <c r="AF60" i="17"/>
  <c r="AF59" i="17"/>
  <c r="AF58" i="17"/>
  <c r="AF57" i="17"/>
  <c r="AF56" i="17"/>
  <c r="AF55" i="17"/>
  <c r="AF54" i="17"/>
  <c r="AF53" i="17"/>
  <c r="AF52" i="17"/>
  <c r="AF51" i="17"/>
  <c r="AF50" i="17"/>
  <c r="AF49" i="17"/>
  <c r="AF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48" i="17"/>
  <c r="W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U63" i="17"/>
  <c r="V63" i="17"/>
  <c r="U48" i="17"/>
  <c r="V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48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48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48" i="17"/>
  <c r="N49" i="17"/>
  <c r="N50" i="17"/>
  <c r="N51" i="17"/>
  <c r="L49" i="17"/>
  <c r="M49" i="17"/>
  <c r="L50" i="17"/>
  <c r="M50" i="17"/>
  <c r="L51" i="17"/>
  <c r="M51" i="17"/>
  <c r="L52" i="17"/>
  <c r="M52" i="17"/>
  <c r="L53" i="17"/>
  <c r="M53" i="17"/>
  <c r="L54" i="17"/>
  <c r="M54" i="17"/>
  <c r="L55" i="17"/>
  <c r="M55" i="17"/>
  <c r="L56" i="17"/>
  <c r="M56" i="17"/>
  <c r="L57" i="17"/>
  <c r="M57" i="17"/>
  <c r="L58" i="17"/>
  <c r="M58" i="17"/>
  <c r="L59" i="17"/>
  <c r="M59" i="17"/>
  <c r="L60" i="17"/>
  <c r="M60" i="17"/>
  <c r="L61" i="17"/>
  <c r="M61" i="17"/>
  <c r="L62" i="17"/>
  <c r="M62" i="17"/>
  <c r="L63" i="17"/>
  <c r="M63" i="17"/>
  <c r="L48" i="17"/>
  <c r="M48" i="17"/>
  <c r="AJ28" i="17"/>
  <c r="AJ29" i="17"/>
  <c r="AJ30" i="17"/>
  <c r="AJ31" i="17"/>
  <c r="AJ32" i="17"/>
  <c r="AJ33" i="17"/>
  <c r="AJ34" i="17"/>
  <c r="AJ35" i="17"/>
  <c r="AJ36" i="17"/>
  <c r="AJ37" i="17"/>
  <c r="AJ38" i="17"/>
  <c r="AJ39" i="17"/>
  <c r="AJ40" i="17"/>
  <c r="AJ41" i="17"/>
  <c r="AJ42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27" i="17"/>
  <c r="AH27" i="17"/>
  <c r="AG28" i="17"/>
  <c r="AG29" i="17"/>
  <c r="AG30" i="17"/>
  <c r="AG31" i="17"/>
  <c r="AG32" i="17"/>
  <c r="AG33" i="17"/>
  <c r="AG34" i="17"/>
  <c r="AG35" i="17"/>
  <c r="AG36" i="17"/>
  <c r="AG37" i="17"/>
  <c r="AG38" i="17"/>
  <c r="AG39" i="17"/>
  <c r="AG40" i="17"/>
  <c r="AG41" i="17"/>
  <c r="AG42" i="17"/>
  <c r="AG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27" i="17"/>
  <c r="V42" i="17"/>
  <c r="U28" i="17"/>
  <c r="V28" i="17" s="1"/>
  <c r="U29" i="17"/>
  <c r="V29" i="17" s="1"/>
  <c r="U30" i="17"/>
  <c r="V30" i="17" s="1"/>
  <c r="U31" i="17"/>
  <c r="V31" i="17" s="1"/>
  <c r="U32" i="17"/>
  <c r="V32" i="17" s="1"/>
  <c r="U33" i="17"/>
  <c r="V33" i="17" s="1"/>
  <c r="U34" i="17"/>
  <c r="V34" i="17" s="1"/>
  <c r="U35" i="17"/>
  <c r="V35" i="17" s="1"/>
  <c r="U36" i="17"/>
  <c r="V36" i="17" s="1"/>
  <c r="U37" i="17"/>
  <c r="V37" i="17" s="1"/>
  <c r="U38" i="17"/>
  <c r="V38" i="17" s="1"/>
  <c r="U39" i="17"/>
  <c r="V39" i="17" s="1"/>
  <c r="U40" i="17"/>
  <c r="V40" i="17" s="1"/>
  <c r="U41" i="17"/>
  <c r="V41" i="17" s="1"/>
  <c r="U42" i="17"/>
  <c r="U27" i="17"/>
  <c r="V27" i="17" s="1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C27" i="17"/>
  <c r="D27" i="17"/>
  <c r="AH7" i="17"/>
  <c r="AJ7" i="17"/>
  <c r="AH8" i="17"/>
  <c r="AJ8" i="17"/>
  <c r="AH9" i="17"/>
  <c r="AJ9" i="17"/>
  <c r="AH10" i="17"/>
  <c r="AJ10" i="17"/>
  <c r="AH11" i="17"/>
  <c r="AJ11" i="17"/>
  <c r="AH12" i="17"/>
  <c r="AJ12" i="17"/>
  <c r="AH13" i="17"/>
  <c r="AJ13" i="17"/>
  <c r="AH14" i="17"/>
  <c r="AJ14" i="17"/>
  <c r="AH15" i="17"/>
  <c r="AJ15" i="17"/>
  <c r="AH16" i="17"/>
  <c r="AJ16" i="17"/>
  <c r="AH17" i="17"/>
  <c r="AJ17" i="17"/>
  <c r="AH18" i="17"/>
  <c r="AJ18" i="17"/>
  <c r="AH19" i="17"/>
  <c r="AJ19" i="17"/>
  <c r="AH20" i="17"/>
  <c r="AJ20" i="17"/>
  <c r="AH21" i="17"/>
  <c r="AJ21" i="17"/>
  <c r="AJ6" i="17"/>
  <c r="AH6" i="17"/>
  <c r="R8" i="17"/>
  <c r="I8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X6" i="17"/>
  <c r="V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6" i="17"/>
  <c r="C6" i="17"/>
  <c r="Q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7" i="18"/>
  <c r="D8" i="18"/>
  <c r="D9" i="18"/>
  <c r="D10" i="18"/>
  <c r="D11" i="18"/>
  <c r="D12" i="18"/>
  <c r="D13" i="18"/>
  <c r="D14" i="18"/>
  <c r="D15" i="18"/>
  <c r="D16" i="18"/>
  <c r="E16" i="18" s="1"/>
  <c r="D17" i="18"/>
  <c r="E17" i="18" s="1"/>
  <c r="D18" i="18"/>
  <c r="E18" i="18" s="1"/>
  <c r="D19" i="18"/>
  <c r="E19" i="18" s="1"/>
  <c r="D20" i="18"/>
  <c r="E20" i="18" s="1"/>
  <c r="D21" i="18"/>
  <c r="E21" i="18" s="1"/>
  <c r="D22" i="18"/>
  <c r="E22" i="18" s="1"/>
  <c r="D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F7" i="18"/>
  <c r="O22" i="18"/>
  <c r="O21" i="18"/>
  <c r="O20" i="18"/>
  <c r="O19" i="18"/>
  <c r="O18" i="18"/>
  <c r="O17" i="18"/>
  <c r="O16" i="18"/>
  <c r="O15" i="18"/>
  <c r="O14" i="18"/>
  <c r="O13" i="18"/>
  <c r="O12" i="18"/>
  <c r="O11" i="18"/>
  <c r="O10" i="18"/>
  <c r="O9" i="18"/>
  <c r="O8" i="18"/>
  <c r="O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E15" i="18"/>
  <c r="E14" i="18"/>
  <c r="E13" i="18"/>
  <c r="E12" i="18"/>
  <c r="E11" i="18"/>
  <c r="E10" i="18"/>
  <c r="E9" i="18"/>
  <c r="E8" i="18"/>
  <c r="E7" i="18"/>
  <c r="B92" i="17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70" i="17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J69" i="17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AD49" i="17"/>
  <c r="AD50" i="17" s="1"/>
  <c r="AD51" i="17" s="1"/>
  <c r="AD52" i="17" s="1"/>
  <c r="AD53" i="17" s="1"/>
  <c r="AD54" i="17" s="1"/>
  <c r="AD55" i="17" s="1"/>
  <c r="AD56" i="17" s="1"/>
  <c r="AD57" i="17" s="1"/>
  <c r="AD58" i="17" s="1"/>
  <c r="AD59" i="17" s="1"/>
  <c r="AD60" i="17" s="1"/>
  <c r="AD61" i="17" s="1"/>
  <c r="AD62" i="17" s="1"/>
  <c r="AD63" i="17" s="1"/>
  <c r="T49" i="17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B49" i="17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K48" i="17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B28" i="17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C42" i="17" s="1"/>
  <c r="E42" i="17" s="1"/>
  <c r="K27" i="17"/>
  <c r="T27" i="17" s="1"/>
  <c r="AE27" i="17" s="1"/>
  <c r="AF27" i="17" s="1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C21" i="17" s="1"/>
  <c r="K6" i="17"/>
  <c r="T6" i="17" s="1"/>
  <c r="AF6" i="17" s="1"/>
  <c r="AG6" i="17" s="1"/>
  <c r="N8" i="18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C8" i="18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AI6" i="17" l="1"/>
  <c r="AK6" i="17" s="1"/>
  <c r="AL6" i="17" s="1"/>
  <c r="E27" i="17"/>
  <c r="W27" i="17"/>
  <c r="Y27" i="17" s="1"/>
  <c r="C29" i="17"/>
  <c r="C28" i="17"/>
  <c r="K28" i="17"/>
  <c r="T28" i="17" s="1"/>
  <c r="C41" i="17"/>
  <c r="C38" i="17"/>
  <c r="E38" i="17" s="1"/>
  <c r="C12" i="17"/>
  <c r="E12" i="17" s="1"/>
  <c r="E28" i="17"/>
  <c r="C11" i="17"/>
  <c r="E11" i="17" s="1"/>
  <c r="C35" i="17"/>
  <c r="E35" i="17" s="1"/>
  <c r="C10" i="17"/>
  <c r="E10" i="17" s="1"/>
  <c r="C33" i="17"/>
  <c r="E33" i="17" s="1"/>
  <c r="L27" i="17"/>
  <c r="N27" i="17"/>
  <c r="C20" i="17"/>
  <c r="E20" i="17" s="1"/>
  <c r="C14" i="17"/>
  <c r="E14" i="17" s="1"/>
  <c r="E36" i="17"/>
  <c r="C32" i="17"/>
  <c r="E32" i="17" s="1"/>
  <c r="C7" i="17"/>
  <c r="E7" i="17" s="1"/>
  <c r="C31" i="17"/>
  <c r="E31" i="17" s="1"/>
  <c r="E41" i="17"/>
  <c r="C40" i="17"/>
  <c r="E40" i="17" s="1"/>
  <c r="C39" i="17"/>
  <c r="E39" i="17" s="1"/>
  <c r="C13" i="17"/>
  <c r="E13" i="17" s="1"/>
  <c r="C37" i="17"/>
  <c r="E37" i="17" s="1"/>
  <c r="E29" i="17"/>
  <c r="C36" i="17"/>
  <c r="C34" i="17"/>
  <c r="E34" i="17" s="1"/>
  <c r="C9" i="17"/>
  <c r="E9" i="17" s="1"/>
  <c r="C8" i="17"/>
  <c r="E8" i="17" s="1"/>
  <c r="C30" i="17"/>
  <c r="E30" i="17" s="1"/>
  <c r="U6" i="17"/>
  <c r="W6" i="17"/>
  <c r="C19" i="17"/>
  <c r="E19" i="17" s="1"/>
  <c r="C18" i="17"/>
  <c r="E18" i="17" s="1"/>
  <c r="C17" i="17"/>
  <c r="E17" i="17" s="1"/>
  <c r="C16" i="17"/>
  <c r="E16" i="17" s="1"/>
  <c r="E6" i="17"/>
  <c r="E21" i="17"/>
  <c r="C15" i="17"/>
  <c r="E15" i="17" s="1"/>
  <c r="L6" i="17"/>
  <c r="N6" i="17" s="1"/>
  <c r="K7" i="17"/>
  <c r="L7" i="17" s="1"/>
  <c r="N7" i="17" s="1"/>
  <c r="AE28" i="17" l="1"/>
  <c r="W28" i="17"/>
  <c r="Y28" i="17" s="1"/>
  <c r="K29" i="17"/>
  <c r="L28" i="17"/>
  <c r="N28" i="17" s="1"/>
  <c r="Y6" i="17"/>
  <c r="Z6" i="17" s="1"/>
  <c r="K8" i="17"/>
  <c r="L8" i="17" s="1"/>
  <c r="N8" i="17" s="1"/>
  <c r="T7" i="17"/>
  <c r="AF28" i="17" l="1"/>
  <c r="AH28" i="17"/>
  <c r="L29" i="17"/>
  <c r="N29" i="17" s="1"/>
  <c r="T29" i="17"/>
  <c r="K30" i="17"/>
  <c r="AF7" i="17"/>
  <c r="W7" i="17"/>
  <c r="U7" i="17"/>
  <c r="Y7" i="17" s="1"/>
  <c r="Z7" i="17" s="1"/>
  <c r="T8" i="17"/>
  <c r="K9" i="17"/>
  <c r="L9" i="17" s="1"/>
  <c r="N9" i="17" s="1"/>
  <c r="AI7" i="17" l="1"/>
  <c r="AG7" i="17"/>
  <c r="AK7" i="17" s="1"/>
  <c r="AL7" i="17" s="1"/>
  <c r="L30" i="17"/>
  <c r="N30" i="17" s="1"/>
  <c r="K31" i="17"/>
  <c r="T30" i="17"/>
  <c r="AE29" i="17"/>
  <c r="W29" i="17"/>
  <c r="Y29" i="17" s="1"/>
  <c r="AF8" i="17"/>
  <c r="W8" i="17"/>
  <c r="U8" i="17"/>
  <c r="K10" i="17"/>
  <c r="L10" i="17" s="1"/>
  <c r="N10" i="17" s="1"/>
  <c r="T9" i="17"/>
  <c r="AF29" i="17" l="1"/>
  <c r="AH29" i="17"/>
  <c r="AG8" i="17"/>
  <c r="AI8" i="17"/>
  <c r="L31" i="17"/>
  <c r="N31" i="17" s="1"/>
  <c r="T31" i="17"/>
  <c r="K32" i="17"/>
  <c r="Y8" i="17"/>
  <c r="Z8" i="17" s="1"/>
  <c r="AE30" i="17"/>
  <c r="W30" i="17"/>
  <c r="Y30" i="17" s="1"/>
  <c r="AF9" i="17"/>
  <c r="W9" i="17"/>
  <c r="U9" i="17"/>
  <c r="T10" i="17"/>
  <c r="K11" i="17"/>
  <c r="L11" i="17" s="1"/>
  <c r="N11" i="17" s="1"/>
  <c r="AF30" i="17" l="1"/>
  <c r="AH30" i="17"/>
  <c r="L32" i="17"/>
  <c r="N32" i="17" s="1"/>
  <c r="K33" i="17"/>
  <c r="T32" i="17"/>
  <c r="AG9" i="17"/>
  <c r="AI9" i="17"/>
  <c r="AE31" i="17"/>
  <c r="W31" i="17"/>
  <c r="Y31" i="17" s="1"/>
  <c r="AK8" i="17"/>
  <c r="AL8" i="17" s="1"/>
  <c r="AF10" i="17"/>
  <c r="W10" i="17"/>
  <c r="U10" i="17"/>
  <c r="Y10" i="17" s="1"/>
  <c r="Z10" i="17" s="1"/>
  <c r="Y9" i="17"/>
  <c r="Z9" i="17" s="1"/>
  <c r="K12" i="17"/>
  <c r="L12" i="17" s="1"/>
  <c r="N12" i="17" s="1"/>
  <c r="T11" i="17"/>
  <c r="AF31" i="17" l="1"/>
  <c r="AH31" i="17"/>
  <c r="AK9" i="17"/>
  <c r="AL9" i="17" s="1"/>
  <c r="L33" i="17"/>
  <c r="N33" i="17" s="1"/>
  <c r="T33" i="17"/>
  <c r="K34" i="17"/>
  <c r="AG10" i="17"/>
  <c r="AI10" i="17"/>
  <c r="AE32" i="17"/>
  <c r="W32" i="17"/>
  <c r="Y32" i="17" s="1"/>
  <c r="AF11" i="17"/>
  <c r="W11" i="17"/>
  <c r="U11" i="17"/>
  <c r="Y11" i="17" s="1"/>
  <c r="Z11" i="17" s="1"/>
  <c r="T12" i="17"/>
  <c r="K13" i="17"/>
  <c r="L13" i="17" s="1"/>
  <c r="N13" i="17" s="1"/>
  <c r="AF32" i="17" l="1"/>
  <c r="AH32" i="17"/>
  <c r="AI11" i="17"/>
  <c r="AG11" i="17"/>
  <c r="AK11" i="17" s="1"/>
  <c r="AL11" i="17" s="1"/>
  <c r="AK10" i="17"/>
  <c r="AL10" i="17" s="1"/>
  <c r="L34" i="17"/>
  <c r="N34" i="17" s="1"/>
  <c r="T34" i="17"/>
  <c r="K35" i="17"/>
  <c r="AE33" i="17"/>
  <c r="W33" i="17"/>
  <c r="Y33" i="17" s="1"/>
  <c r="AF12" i="17"/>
  <c r="W12" i="17"/>
  <c r="U12" i="17"/>
  <c r="Y12" i="17" s="1"/>
  <c r="Z12" i="17" s="1"/>
  <c r="K14" i="17"/>
  <c r="T13" i="17"/>
  <c r="AF33" i="17" l="1"/>
  <c r="AH33" i="17"/>
  <c r="AE34" i="17"/>
  <c r="W34" i="17"/>
  <c r="Y34" i="17" s="1"/>
  <c r="AI12" i="17"/>
  <c r="AG12" i="17"/>
  <c r="AK12" i="17" s="1"/>
  <c r="AL12" i="17" s="1"/>
  <c r="L35" i="17"/>
  <c r="N35" i="17" s="1"/>
  <c r="T35" i="17"/>
  <c r="K36" i="17"/>
  <c r="AF13" i="17"/>
  <c r="U13" i="17"/>
  <c r="W13" i="17"/>
  <c r="T14" i="17"/>
  <c r="AF14" i="17" s="1"/>
  <c r="L14" i="17"/>
  <c r="N14" i="17" s="1"/>
  <c r="K15" i="17"/>
  <c r="L15" i="17" s="1"/>
  <c r="N15" i="17" s="1"/>
  <c r="AF34" i="17" l="1"/>
  <c r="AH34" i="17"/>
  <c r="AG14" i="17"/>
  <c r="AI14" i="17"/>
  <c r="AI13" i="17"/>
  <c r="AG13" i="17"/>
  <c r="AK13" i="17" s="1"/>
  <c r="AL13" i="17" s="1"/>
  <c r="AE35" i="17"/>
  <c r="W35" i="17"/>
  <c r="Y35" i="17" s="1"/>
  <c r="L36" i="17"/>
  <c r="N36" i="17" s="1"/>
  <c r="T36" i="17"/>
  <c r="K37" i="17"/>
  <c r="Y13" i="17"/>
  <c r="Z13" i="17" s="1"/>
  <c r="U14" i="17"/>
  <c r="W14" i="17"/>
  <c r="K16" i="17"/>
  <c r="L16" i="17" s="1"/>
  <c r="N16" i="17" s="1"/>
  <c r="T15" i="17"/>
  <c r="AF35" i="17" l="1"/>
  <c r="AH35" i="17"/>
  <c r="L37" i="17"/>
  <c r="N37" i="17"/>
  <c r="K38" i="17"/>
  <c r="T37" i="17"/>
  <c r="AE36" i="17"/>
  <c r="W36" i="17"/>
  <c r="Y36" i="17" s="1"/>
  <c r="AK14" i="17"/>
  <c r="AL14" i="17" s="1"/>
  <c r="AF15" i="17"/>
  <c r="W15" i="17"/>
  <c r="U15" i="17"/>
  <c r="Y15" i="17" s="1"/>
  <c r="Z15" i="17" s="1"/>
  <c r="Y14" i="17"/>
  <c r="Z14" i="17" s="1"/>
  <c r="T16" i="17"/>
  <c r="K17" i="17"/>
  <c r="L17" i="17" s="1"/>
  <c r="N17" i="17" s="1"/>
  <c r="AF36" i="17" l="1"/>
  <c r="AH36" i="17"/>
  <c r="AI15" i="17"/>
  <c r="AG15" i="17"/>
  <c r="AK15" i="17" s="1"/>
  <c r="AL15" i="17" s="1"/>
  <c r="AE37" i="17"/>
  <c r="W37" i="17"/>
  <c r="Y37" i="17" s="1"/>
  <c r="L38" i="17"/>
  <c r="N38" i="17" s="1"/>
  <c r="T38" i="17"/>
  <c r="K39" i="17"/>
  <c r="AF16" i="17"/>
  <c r="U16" i="17"/>
  <c r="W16" i="17"/>
  <c r="K18" i="17"/>
  <c r="L18" i="17" s="1"/>
  <c r="N18" i="17" s="1"/>
  <c r="T17" i="17"/>
  <c r="AF37" i="17" l="1"/>
  <c r="AH37" i="17"/>
  <c r="L39" i="17"/>
  <c r="N39" i="17" s="1"/>
  <c r="T39" i="17"/>
  <c r="K40" i="17"/>
  <c r="AG16" i="17"/>
  <c r="AI16" i="17"/>
  <c r="AE38" i="17"/>
  <c r="W38" i="17"/>
  <c r="Y38" i="17" s="1"/>
  <c r="Y16" i="17"/>
  <c r="Z16" i="17" s="1"/>
  <c r="AF17" i="17"/>
  <c r="U17" i="17"/>
  <c r="W17" i="17"/>
  <c r="T18" i="17"/>
  <c r="K19" i="17"/>
  <c r="L19" i="17" s="1"/>
  <c r="N19" i="17" s="1"/>
  <c r="AF38" i="17" l="1"/>
  <c r="AH38" i="17"/>
  <c r="AG17" i="17"/>
  <c r="AI17" i="17"/>
  <c r="AK16" i="17"/>
  <c r="AL16" i="17" s="1"/>
  <c r="L40" i="17"/>
  <c r="N40" i="17"/>
  <c r="K41" i="17"/>
  <c r="T40" i="17"/>
  <c r="AE39" i="17"/>
  <c r="W39" i="17"/>
  <c r="Y39" i="17" s="1"/>
  <c r="AF18" i="17"/>
  <c r="W18" i="17"/>
  <c r="U18" i="17"/>
  <c r="Y18" i="17" s="1"/>
  <c r="Z18" i="17" s="1"/>
  <c r="Y17" i="17"/>
  <c r="Z17" i="17" s="1"/>
  <c r="K20" i="17"/>
  <c r="L20" i="17" s="1"/>
  <c r="N20" i="17" s="1"/>
  <c r="T19" i="17"/>
  <c r="AF39" i="17" l="1"/>
  <c r="AH39" i="17"/>
  <c r="AG18" i="17"/>
  <c r="AI18" i="17"/>
  <c r="AE40" i="17"/>
  <c r="W40" i="17"/>
  <c r="Y40" i="17" s="1"/>
  <c r="L41" i="17"/>
  <c r="N41" i="17" s="1"/>
  <c r="T41" i="17"/>
  <c r="K42" i="17"/>
  <c r="AK17" i="17"/>
  <c r="AL17" i="17" s="1"/>
  <c r="AF19" i="17"/>
  <c r="W19" i="17"/>
  <c r="U19" i="17"/>
  <c r="T20" i="17"/>
  <c r="K21" i="17"/>
  <c r="AF40" i="17" l="1"/>
  <c r="AH40" i="17"/>
  <c r="AE41" i="17"/>
  <c r="W41" i="17"/>
  <c r="Y41" i="17" s="1"/>
  <c r="T42" i="17"/>
  <c r="L42" i="17"/>
  <c r="N42" i="17" s="1"/>
  <c r="Y19" i="17"/>
  <c r="Z19" i="17" s="1"/>
  <c r="AI19" i="17"/>
  <c r="AG19" i="17"/>
  <c r="AK19" i="17" s="1"/>
  <c r="AL19" i="17" s="1"/>
  <c r="AK18" i="17"/>
  <c r="AL18" i="17" s="1"/>
  <c r="T21" i="17"/>
  <c r="L21" i="17"/>
  <c r="N21" i="17" s="1"/>
  <c r="AF20" i="17"/>
  <c r="U20" i="17"/>
  <c r="W20" i="17"/>
  <c r="AF41" i="17" l="1"/>
  <c r="AH41" i="17"/>
  <c r="AG20" i="17"/>
  <c r="AI20" i="17"/>
  <c r="AE42" i="17"/>
  <c r="W42" i="17"/>
  <c r="Y42" i="17" s="1"/>
  <c r="Y20" i="17"/>
  <c r="Z20" i="17" s="1"/>
  <c r="AF21" i="17"/>
  <c r="U21" i="17"/>
  <c r="W21" i="17"/>
  <c r="AF42" i="17" l="1"/>
  <c r="AH42" i="17"/>
  <c r="AI21" i="17"/>
  <c r="AG21" i="17"/>
  <c r="AK21" i="17" s="1"/>
  <c r="AL21" i="17" s="1"/>
  <c r="AK20" i="17"/>
  <c r="AL20" i="17" s="1"/>
  <c r="Y21" i="17"/>
  <c r="Z21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NICOLÁS GONZÁLEZ</author>
  </authors>
  <commentList>
    <comment ref="AK4" authorId="0" shapeId="0" xr:uid="{D9990DBA-8E81-4484-90B2-9D1AE68B8DDB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Yo perdí el V. Intrínseco y recibo solo primas.</t>
        </r>
      </text>
    </comment>
    <comment ref="AL4" authorId="0" shapeId="0" xr:uid="{4D156B52-6681-4393-BB62-FD38A9BEABE4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Lo que gané en el neto menos lo que perdí.</t>
        </r>
      </text>
    </comment>
    <comment ref="H48" authorId="0" shapeId="0" xr:uid="{A230163A-6AEC-4B57-B832-35592CCA800C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El Spot al tiempo 0 es el mismo Str
ike</t>
        </r>
      </text>
    </comment>
    <comment ref="N48" authorId="0" shapeId="0" xr:uid="{59C09AD8-AEBF-4B96-A326-70EF0C5B232D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El VF de la inversion en dolares multiplicado el valor al que yo cambio esos dolares a pesos (El maximo entre el Strike y el Spot) Dividido la inversión inicial que es el Strike más la Prima. Menos 1 para calcular la rentabilidad.
</t>
        </r>
      </text>
    </comment>
    <comment ref="X48" authorId="0" shapeId="0" xr:uid="{F6EB83AF-005B-454F-BC79-2E7F88A99853}">
      <text>
        <r>
          <rPr>
            <b/>
            <sz val="9"/>
            <color indexed="81"/>
            <rFont val="Tahoma"/>
            <family val="2"/>
          </rPr>
          <t>NICOLÁS GONZÁLEZ:</t>
        </r>
        <r>
          <rPr>
            <sz val="9"/>
            <color indexed="81"/>
            <rFont val="Tahoma"/>
            <family val="2"/>
          </rPr>
          <t xml:space="preserve">
Si soy indifernte a la moneda puedo eliminar el Valor Intrínseco de la ecuacion.</t>
        </r>
      </text>
    </comment>
  </commentList>
</comments>
</file>

<file path=xl/sharedStrings.xml><?xml version="1.0" encoding="utf-8"?>
<sst xmlns="http://schemas.openxmlformats.org/spreadsheetml/2006/main" count="259" uniqueCount="76">
  <si>
    <t>Pregunta 1:</t>
  </si>
  <si>
    <t>A</t>
  </si>
  <si>
    <t>B</t>
  </si>
  <si>
    <t>Pregunta 2:</t>
  </si>
  <si>
    <t>Actividad 1:</t>
  </si>
  <si>
    <t>1Y</t>
  </si>
  <si>
    <t>Plazo</t>
  </si>
  <si>
    <t>1. Diagramar el px de compra de la call y la put:</t>
  </si>
  <si>
    <t>Tipo</t>
  </si>
  <si>
    <t>Spot</t>
  </si>
  <si>
    <t>Strike</t>
  </si>
  <si>
    <t>Px</t>
  </si>
  <si>
    <t>V. Intrínseco</t>
  </si>
  <si>
    <t>Call</t>
  </si>
  <si>
    <t>Put</t>
  </si>
  <si>
    <t>Prima</t>
  </si>
  <si>
    <t>Long straddle: largo en volatilidad con una call y una put al mismo plazo y strike</t>
  </si>
  <si>
    <t>Short straddle: corto en volatilidad con una call y una put al mismo plazo y strike</t>
  </si>
  <si>
    <t>Call: view alcista</t>
  </si>
  <si>
    <t>Condiciones</t>
  </si>
  <si>
    <t>Put: view bajista</t>
  </si>
  <si>
    <t>Call (buy)</t>
  </si>
  <si>
    <t>Put (buy)</t>
  </si>
  <si>
    <t>PYG</t>
  </si>
  <si>
    <t>Retorno</t>
  </si>
  <si>
    <t>Call (sell)</t>
  </si>
  <si>
    <t>Put (sell)</t>
  </si>
  <si>
    <t>Apalancamiento</t>
  </si>
  <si>
    <t>Range Forward : Cobertura importadora</t>
  </si>
  <si>
    <t>Collar: Cobertura exportadora</t>
  </si>
  <si>
    <t>Call: Cobertura importadora</t>
  </si>
  <si>
    <t>Put: Cobertura exportadora</t>
  </si>
  <si>
    <t>Forward compra</t>
  </si>
  <si>
    <t>Opción 1: Call (sell)</t>
  </si>
  <si>
    <t>TEC</t>
  </si>
  <si>
    <t>Opción 1: Put (buy)</t>
  </si>
  <si>
    <t>Opción 2: Call (sell)</t>
  </si>
  <si>
    <t>TEV</t>
  </si>
  <si>
    <t>TEC *</t>
  </si>
  <si>
    <t>Forward</t>
  </si>
  <si>
    <t>Sintético USD</t>
  </si>
  <si>
    <t>Condiciones Opción</t>
  </si>
  <si>
    <t>Sintético COP</t>
  </si>
  <si>
    <t>DCD USD</t>
  </si>
  <si>
    <t>DCD COP</t>
  </si>
  <si>
    <t>Sin Indifer.</t>
  </si>
  <si>
    <t>Con Indifer.</t>
  </si>
  <si>
    <t>Condiciones Inversión COP</t>
  </si>
  <si>
    <t>Condiciones Inversión USD</t>
  </si>
  <si>
    <t>Monto</t>
  </si>
  <si>
    <t>Tasa</t>
  </si>
  <si>
    <t>Bull spread</t>
  </si>
  <si>
    <t>Bear spread</t>
  </si>
  <si>
    <t>VI Call 1</t>
  </si>
  <si>
    <t>VI Call 2</t>
  </si>
  <si>
    <t>Twin Win</t>
  </si>
  <si>
    <t>PYG Opciones</t>
  </si>
  <si>
    <t>Condiciones opciones</t>
  </si>
  <si>
    <t>Condiciones inversión</t>
  </si>
  <si>
    <t>Notas 1:</t>
  </si>
  <si>
    <t>Notas 2:</t>
  </si>
  <si>
    <t>Sprint 2: Especulación:</t>
  </si>
  <si>
    <t>Sprint 3 Cobertura:</t>
  </si>
  <si>
    <t>Sprint 4 Inversión:</t>
  </si>
  <si>
    <t>Defina cada una de las siguientes notas estructuradas (máximo 100 palabras para cada una):</t>
  </si>
  <si>
    <t>Nota Range Accrual</t>
  </si>
  <si>
    <t>Credit Linked Note</t>
  </si>
  <si>
    <t>En cada caso:</t>
  </si>
  <si>
    <t>*</t>
  </si>
  <si>
    <t>Defina qué es</t>
  </si>
  <si>
    <t>De qué depende la rentabilidad</t>
  </si>
  <si>
    <t>Perfiles de inversionistas</t>
  </si>
  <si>
    <t>Spot TY1</t>
  </si>
  <si>
    <t>VI Put 1</t>
  </si>
  <si>
    <t>VI Put 2</t>
  </si>
  <si>
    <t>The Big Short: El prota decide empezar especular con otro producto. ¿Como hariamos el mismo trade del protagonista al final?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</si>
</sst>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'S1'!$E$6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[1]A5!$C$7:$C$22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'S1'!$E$7:$E$22</c:f>
              <c:numCache>
                <c:formatCode>#,##0</c:formatCode>
                <c:ptCount val="16"/>
                <c:pt idx="0">
                  <c:v>3700</c:v>
                </c:pt>
                <c:pt idx="1">
                  <c:v>3900</c:v>
                </c:pt>
                <c:pt idx="2">
                  <c:v>4100</c:v>
                </c:pt>
                <c:pt idx="3">
                  <c:v>4300</c:v>
                </c:pt>
                <c:pt idx="4">
                  <c:v>4500</c:v>
                </c:pt>
                <c:pt idx="5">
                  <c:v>4700</c:v>
                </c:pt>
                <c:pt idx="6">
                  <c:v>4900</c:v>
                </c:pt>
                <c:pt idx="7">
                  <c:v>5100</c:v>
                </c:pt>
                <c:pt idx="8">
                  <c:v>5200</c:v>
                </c:pt>
                <c:pt idx="9">
                  <c:v>5200</c:v>
                </c:pt>
                <c:pt idx="10">
                  <c:v>5200</c:v>
                </c:pt>
                <c:pt idx="11">
                  <c:v>5200</c:v>
                </c:pt>
                <c:pt idx="12">
                  <c:v>5200</c:v>
                </c:pt>
                <c:pt idx="13">
                  <c:v>5200</c:v>
                </c:pt>
                <c:pt idx="14">
                  <c:v>5200</c:v>
                </c:pt>
                <c:pt idx="15">
                  <c:v>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1-4526-B7E0-3372CB6A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TEC</a:t>
            </a:r>
            <a:r>
              <a:rPr lang="es-CO" baseline="0"/>
              <a:t> | Range Forward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5045055414584805"/>
          <c:y val="0.16004314994606256"/>
          <c:w val="0.70082297852303344"/>
          <c:h val="0.56043829472772211"/>
        </c:manualLayout>
      </c:layout>
      <c:lineChart>
        <c:grouping val="standard"/>
        <c:varyColors val="0"/>
        <c:ser>
          <c:idx val="0"/>
          <c:order val="0"/>
          <c:tx>
            <c:v>Range Forward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'S2,3,4'!$T$27:$T$42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'S2,3,4'!$Y$27:$Y$42</c:f>
              <c:numCache>
                <c:formatCode>#,##0</c:formatCode>
                <c:ptCount val="16"/>
                <c:pt idx="0">
                  <c:v>4700</c:v>
                </c:pt>
                <c:pt idx="1">
                  <c:v>4700</c:v>
                </c:pt>
                <c:pt idx="2">
                  <c:v>4700</c:v>
                </c:pt>
                <c:pt idx="3">
                  <c:v>4700</c:v>
                </c:pt>
                <c:pt idx="4">
                  <c:v>4700</c:v>
                </c:pt>
                <c:pt idx="5">
                  <c:v>4700</c:v>
                </c:pt>
                <c:pt idx="6">
                  <c:v>4700</c:v>
                </c:pt>
                <c:pt idx="7">
                  <c:v>4700</c:v>
                </c:pt>
                <c:pt idx="8">
                  <c:v>4700</c:v>
                </c:pt>
                <c:pt idx="9">
                  <c:v>4700</c:v>
                </c:pt>
                <c:pt idx="10">
                  <c:v>4900</c:v>
                </c:pt>
                <c:pt idx="11">
                  <c:v>5100</c:v>
                </c:pt>
                <c:pt idx="12">
                  <c:v>5300</c:v>
                </c:pt>
                <c:pt idx="13">
                  <c:v>5500</c:v>
                </c:pt>
                <c:pt idx="14">
                  <c:v>5700</c:v>
                </c:pt>
                <c:pt idx="15">
                  <c:v>5900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3-479A-A152-6B2DE41118CA}"/>
            </c:ext>
          </c:extLst>
        </c:ser>
        <c:ser>
          <c:idx val="1"/>
          <c:order val="1"/>
          <c:tx>
            <c:v>Forward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'S2,3,4'!$T$27:$T$42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'S2,3,4'!$V$27:$V$42</c:f>
              <c:numCache>
                <c:formatCode>#,##0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63-479A-A152-6B2DE4111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4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99979072383393"/>
          <c:y val="0.94012894019315552"/>
          <c:w val="0.71200006975872199"/>
          <c:h val="5.12410705943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TEV | Collar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5045055414584805"/>
          <c:y val="0.16004314994606256"/>
          <c:w val="0.70082297852303344"/>
          <c:h val="0.65536817606537057"/>
        </c:manualLayout>
      </c:layout>
      <c:lineChart>
        <c:grouping val="standard"/>
        <c:varyColors val="0"/>
        <c:ser>
          <c:idx val="0"/>
          <c:order val="0"/>
          <c:tx>
            <c:v>Collar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'S2,3,4'!$AJ$27:$AJ$42</c:f>
              <c:numCache>
                <c:formatCode>#,##0</c:formatCode>
                <c:ptCount val="16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5100</c:v>
                </c:pt>
                <c:pt idx="9">
                  <c:v>5300</c:v>
                </c:pt>
                <c:pt idx="10">
                  <c:v>5300</c:v>
                </c:pt>
                <c:pt idx="11">
                  <c:v>5300</c:v>
                </c:pt>
                <c:pt idx="12">
                  <c:v>5300</c:v>
                </c:pt>
                <c:pt idx="13">
                  <c:v>5300</c:v>
                </c:pt>
                <c:pt idx="14">
                  <c:v>5300</c:v>
                </c:pt>
                <c:pt idx="15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F-4CB0-889F-6C1B23403F15}"/>
            </c:ext>
          </c:extLst>
        </c:ser>
        <c:ser>
          <c:idx val="2"/>
          <c:order val="1"/>
          <c:tx>
            <c:strRef>
              <c:f>'S2,3,4'!$AE$25:$AE$26</c:f>
              <c:strCache>
                <c:ptCount val="2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'S2,3,4'!$AE$27:$AE$42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F-4CB0-889F-6C1B2340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622570434509642"/>
          <c:y val="0.73732419369908864"/>
          <c:w val="0.45581430228198222"/>
          <c:h val="7.2816043625614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Long Straddle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'S2,3,4'!$T$6:$T$21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'S2,3,4'!$Z$6:$Z$21</c:f>
              <c:numCache>
                <c:formatCode>0%</c:formatCode>
                <c:ptCount val="16"/>
                <c:pt idx="0">
                  <c:v>4</c:v>
                </c:pt>
                <c:pt idx="1">
                  <c:v>3.3333333333333335</c:v>
                </c:pt>
                <c:pt idx="2">
                  <c:v>2.6666666666666665</c:v>
                </c:pt>
                <c:pt idx="3">
                  <c:v>2</c:v>
                </c:pt>
                <c:pt idx="4">
                  <c:v>1.3333333333333333</c:v>
                </c:pt>
                <c:pt idx="5">
                  <c:v>0.66666666666666663</c:v>
                </c:pt>
                <c:pt idx="6">
                  <c:v>0</c:v>
                </c:pt>
                <c:pt idx="7">
                  <c:v>-0.66666666666666663</c:v>
                </c:pt>
                <c:pt idx="8">
                  <c:v>-0.66666666666666663</c:v>
                </c:pt>
                <c:pt idx="9">
                  <c:v>0</c:v>
                </c:pt>
                <c:pt idx="10">
                  <c:v>0.66666666666666663</c:v>
                </c:pt>
                <c:pt idx="11">
                  <c:v>1.3333333333333333</c:v>
                </c:pt>
                <c:pt idx="12">
                  <c:v>2</c:v>
                </c:pt>
                <c:pt idx="13">
                  <c:v>2.6666666666666665</c:v>
                </c:pt>
                <c:pt idx="14">
                  <c:v>3.3333333333333335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0-41CA-B382-191D91A2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Short Straddle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'S2,3,4'!$AF$6:$AF$21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'S2,3,4'!$AL$6:$AL$21</c:f>
              <c:numCache>
                <c:formatCode>0%</c:formatCode>
                <c:ptCount val="16"/>
                <c:pt idx="0">
                  <c:v>-0.8666666666666667</c:v>
                </c:pt>
                <c:pt idx="1">
                  <c:v>-0.84615384615384615</c:v>
                </c:pt>
                <c:pt idx="2">
                  <c:v>-0.81818181818181823</c:v>
                </c:pt>
                <c:pt idx="3">
                  <c:v>-0.77777777777777779</c:v>
                </c:pt>
                <c:pt idx="4">
                  <c:v>-0.7142857142857143</c:v>
                </c:pt>
                <c:pt idx="5">
                  <c:v>-0.6</c:v>
                </c:pt>
                <c:pt idx="6">
                  <c:v>-0.33333333333333331</c:v>
                </c:pt>
                <c:pt idx="7">
                  <c:v>1</c:v>
                </c:pt>
                <c:pt idx="8">
                  <c:v>1</c:v>
                </c:pt>
                <c:pt idx="9">
                  <c:v>-0.33333333333333331</c:v>
                </c:pt>
                <c:pt idx="10">
                  <c:v>-0.6</c:v>
                </c:pt>
                <c:pt idx="11">
                  <c:v>-0.7142857142857143</c:v>
                </c:pt>
                <c:pt idx="12">
                  <c:v>-0.77777777777777779</c:v>
                </c:pt>
                <c:pt idx="13">
                  <c:v>-0.81818181818181823</c:v>
                </c:pt>
                <c:pt idx="14">
                  <c:v>-0.84615384615384615</c:v>
                </c:pt>
                <c:pt idx="15">
                  <c:v>-0.8666666666666667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7-42B1-A7FF-7213D2CB5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Sintético</a:t>
            </a:r>
            <a:r>
              <a:rPr lang="es-CO" baseline="0"/>
              <a:t> USD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'S2,3,4'!$B$48:$B$63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'S2,3,4'!$E$48:$E$63</c:f>
              <c:numCache>
                <c:formatCode>0%</c:formatCode>
                <c:ptCount val="16"/>
                <c:pt idx="0">
                  <c:v>0.48247978436657668</c:v>
                </c:pt>
                <c:pt idx="1">
                  <c:v>0.40234574196838335</c:v>
                </c:pt>
                <c:pt idx="2">
                  <c:v>0.33043057571359458</c:v>
                </c:pt>
                <c:pt idx="3">
                  <c:v>0.26553152323976081</c:v>
                </c:pt>
                <c:pt idx="4">
                  <c:v>0.20666959192628354</c:v>
                </c:pt>
                <c:pt idx="5">
                  <c:v>0.15303983228511542</c:v>
                </c:pt>
                <c:pt idx="6">
                  <c:v>0.10397430750702519</c:v>
                </c:pt>
                <c:pt idx="7">
                  <c:v>5.891413169041182E-2</c:v>
                </c:pt>
                <c:pt idx="8">
                  <c:v>3.7735849056603765E-2</c:v>
                </c:pt>
                <c:pt idx="9">
                  <c:v>3.7735849056603765E-2</c:v>
                </c:pt>
                <c:pt idx="10">
                  <c:v>3.7735849056603765E-2</c:v>
                </c:pt>
                <c:pt idx="11">
                  <c:v>3.7735849056603765E-2</c:v>
                </c:pt>
                <c:pt idx="12">
                  <c:v>3.7735849056603765E-2</c:v>
                </c:pt>
                <c:pt idx="13">
                  <c:v>3.7735849056603765E-2</c:v>
                </c:pt>
                <c:pt idx="14">
                  <c:v>3.7735849056603765E-2</c:v>
                </c:pt>
                <c:pt idx="15">
                  <c:v>3.7735849056603765E-2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8-4E3F-B7CA-ADF2DAB5A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DCD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88431387936973"/>
          <c:y val="0.21224606580829758"/>
          <c:w val="0.80438921878951175"/>
          <c:h val="0.62925213747423203"/>
        </c:manualLayout>
      </c:layout>
      <c:lineChart>
        <c:grouping val="standard"/>
        <c:varyColors val="0"/>
        <c:ser>
          <c:idx val="0"/>
          <c:order val="0"/>
          <c:tx>
            <c:v>Sin indiferencia (USD)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[1]A6!$T$48:$T$63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'S2,3,4'!$W$48:$W$63</c:f>
              <c:numCache>
                <c:formatCode>0%</c:formatCode>
                <c:ptCount val="16"/>
                <c:pt idx="0">
                  <c:v>9.1800000000000104E-2</c:v>
                </c:pt>
                <c:pt idx="1">
                  <c:v>9.1800000000000104E-2</c:v>
                </c:pt>
                <c:pt idx="2">
                  <c:v>9.1800000000000104E-2</c:v>
                </c:pt>
                <c:pt idx="3">
                  <c:v>9.1800000000000104E-2</c:v>
                </c:pt>
                <c:pt idx="4">
                  <c:v>9.1800000000000104E-2</c:v>
                </c:pt>
                <c:pt idx="5">
                  <c:v>9.1800000000000104E-2</c:v>
                </c:pt>
                <c:pt idx="6">
                  <c:v>9.1800000000000104E-2</c:v>
                </c:pt>
                <c:pt idx="7">
                  <c:v>9.1800000000000104E-2</c:v>
                </c:pt>
                <c:pt idx="8">
                  <c:v>7.0392156862745026E-2</c:v>
                </c:pt>
                <c:pt idx="9">
                  <c:v>3.0000000000000027E-2</c:v>
                </c:pt>
                <c:pt idx="10">
                  <c:v>-7.4545454545454914E-3</c:v>
                </c:pt>
                <c:pt idx="11">
                  <c:v>-4.2280701754385919E-2</c:v>
                </c:pt>
                <c:pt idx="12">
                  <c:v>-7.4745762711864394E-2</c:v>
                </c:pt>
                <c:pt idx="13">
                  <c:v>-0.1050819672131148</c:v>
                </c:pt>
                <c:pt idx="14">
                  <c:v>-0.13349206349206344</c:v>
                </c:pt>
                <c:pt idx="15">
                  <c:v>-0.1601538461538462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E-420C-BF54-277CAB3E5FAF}"/>
            </c:ext>
          </c:extLst>
        </c:ser>
        <c:ser>
          <c:idx val="1"/>
          <c:order val="1"/>
          <c:tx>
            <c:v>Con indiferencia (USD o COP)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[1]A6!$T$48:$T$63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'S2,3,4'!$X$48:$X$63</c:f>
              <c:numCache>
                <c:formatCode>0%</c:formatCode>
                <c:ptCount val="16"/>
                <c:pt idx="0">
                  <c:v>9.1800000000000104E-2</c:v>
                </c:pt>
                <c:pt idx="1">
                  <c:v>9.1800000000000104E-2</c:v>
                </c:pt>
                <c:pt idx="2">
                  <c:v>9.1800000000000104E-2</c:v>
                </c:pt>
                <c:pt idx="3">
                  <c:v>9.1800000000000104E-2</c:v>
                </c:pt>
                <c:pt idx="4">
                  <c:v>9.1800000000000104E-2</c:v>
                </c:pt>
                <c:pt idx="5">
                  <c:v>9.1800000000000104E-2</c:v>
                </c:pt>
                <c:pt idx="6">
                  <c:v>9.1800000000000104E-2</c:v>
                </c:pt>
                <c:pt idx="7">
                  <c:v>9.1800000000000104E-2</c:v>
                </c:pt>
                <c:pt idx="8">
                  <c:v>9.1800000000000104E-2</c:v>
                </c:pt>
                <c:pt idx="9">
                  <c:v>9.1800000000000104E-2</c:v>
                </c:pt>
                <c:pt idx="10">
                  <c:v>9.1800000000000104E-2</c:v>
                </c:pt>
                <c:pt idx="11">
                  <c:v>9.1800000000000104E-2</c:v>
                </c:pt>
                <c:pt idx="12">
                  <c:v>9.1800000000000104E-2</c:v>
                </c:pt>
                <c:pt idx="13">
                  <c:v>9.1800000000000104E-2</c:v>
                </c:pt>
                <c:pt idx="14">
                  <c:v>9.1800000000000104E-2</c:v>
                </c:pt>
                <c:pt idx="15">
                  <c:v>9.1800000000000104E-2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DE-420C-BF54-277CAB3E5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67645904727026"/>
          <c:y val="0.63805301161389161"/>
          <c:w val="0.61271317829457361"/>
          <c:h val="0.1845507079855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DCD COP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4688431387936973"/>
          <c:y val="0.21224606580829758"/>
          <c:w val="0.80438921878951175"/>
          <c:h val="0.62925213747423203"/>
        </c:manualLayout>
      </c:layout>
      <c:lineChart>
        <c:grouping val="standard"/>
        <c:varyColors val="0"/>
        <c:ser>
          <c:idx val="0"/>
          <c:order val="0"/>
          <c:tx>
            <c:v>Sin indiferencia (COP)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'S2,3,4'!$AD$48:$AD$63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'S2,3,4'!$AG$48:$AG$63</c:f>
              <c:numCache>
                <c:formatCode>0%</c:formatCode>
                <c:ptCount val="16"/>
                <c:pt idx="0">
                  <c:v>-0.10307692307692295</c:v>
                </c:pt>
                <c:pt idx="1">
                  <c:v>-7.4603174603174449E-2</c:v>
                </c:pt>
                <c:pt idx="2">
                  <c:v>-4.4262295081967107E-2</c:v>
                </c:pt>
                <c:pt idx="3">
                  <c:v>-1.186440677966083E-2</c:v>
                </c:pt>
                <c:pt idx="4">
                  <c:v>2.280701754385972E-2</c:v>
                </c:pt>
                <c:pt idx="5">
                  <c:v>6.0000000000000275E-2</c:v>
                </c:pt>
                <c:pt idx="6">
                  <c:v>0.10000000000000009</c:v>
                </c:pt>
                <c:pt idx="7">
                  <c:v>0.14313725490196094</c:v>
                </c:pt>
                <c:pt idx="8">
                  <c:v>0.16600000000000015</c:v>
                </c:pt>
                <c:pt idx="9">
                  <c:v>0.16600000000000015</c:v>
                </c:pt>
                <c:pt idx="10">
                  <c:v>0.16600000000000015</c:v>
                </c:pt>
                <c:pt idx="11">
                  <c:v>0.16600000000000015</c:v>
                </c:pt>
                <c:pt idx="12">
                  <c:v>0.16600000000000015</c:v>
                </c:pt>
                <c:pt idx="13">
                  <c:v>0.16600000000000015</c:v>
                </c:pt>
                <c:pt idx="14">
                  <c:v>0.16600000000000015</c:v>
                </c:pt>
                <c:pt idx="15">
                  <c:v>0.16600000000000015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D-41A2-8B1D-1E3BD5592BE1}"/>
            </c:ext>
          </c:extLst>
        </c:ser>
        <c:ser>
          <c:idx val="1"/>
          <c:order val="1"/>
          <c:tx>
            <c:v>Con indifrencia (COP o USD)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'S2,3,4'!$AD$48:$AD$63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'S2,3,4'!$AH$48:$AH$63</c:f>
              <c:numCache>
                <c:formatCode>0%</c:formatCode>
                <c:ptCount val="16"/>
                <c:pt idx="0">
                  <c:v>0.16600000000000015</c:v>
                </c:pt>
                <c:pt idx="1">
                  <c:v>0.16600000000000015</c:v>
                </c:pt>
                <c:pt idx="2">
                  <c:v>0.16600000000000015</c:v>
                </c:pt>
                <c:pt idx="3">
                  <c:v>0.16600000000000015</c:v>
                </c:pt>
                <c:pt idx="4">
                  <c:v>0.16600000000000015</c:v>
                </c:pt>
                <c:pt idx="5">
                  <c:v>0.16600000000000015</c:v>
                </c:pt>
                <c:pt idx="6">
                  <c:v>0.16600000000000015</c:v>
                </c:pt>
                <c:pt idx="7">
                  <c:v>0.16600000000000015</c:v>
                </c:pt>
                <c:pt idx="8">
                  <c:v>0.16600000000000015</c:v>
                </c:pt>
                <c:pt idx="9">
                  <c:v>0.16600000000000015</c:v>
                </c:pt>
                <c:pt idx="10">
                  <c:v>0.16600000000000015</c:v>
                </c:pt>
                <c:pt idx="11">
                  <c:v>0.16600000000000015</c:v>
                </c:pt>
                <c:pt idx="12">
                  <c:v>0.16600000000000015</c:v>
                </c:pt>
                <c:pt idx="13">
                  <c:v>0.16600000000000015</c:v>
                </c:pt>
                <c:pt idx="14">
                  <c:v>0.16600000000000015</c:v>
                </c:pt>
                <c:pt idx="15">
                  <c:v>0.16600000000000015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D-41A2-8B1D-1E3BD55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71521873719268"/>
          <c:y val="0.63805301161389161"/>
          <c:w val="0.61271317829457361"/>
          <c:h val="0.18455070798553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Bull spread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901055972654581"/>
          <c:y val="0.24006484726695068"/>
          <c:w val="0.68226297294233573"/>
          <c:h val="0.469299222434178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'S2,3,4'!$B$69:$B$84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'S2,3,4'!$E$69:$E$84</c:f>
              <c:numCache>
                <c:formatCode>0%</c:formatCode>
                <c:ptCount val="16"/>
                <c:pt idx="0">
                  <c:v>7.8000000000000069E-2</c:v>
                </c:pt>
                <c:pt idx="1">
                  <c:v>7.8000000000000069E-2</c:v>
                </c:pt>
                <c:pt idx="2">
                  <c:v>7.8000000000000069E-2</c:v>
                </c:pt>
                <c:pt idx="3">
                  <c:v>7.8000000000000069E-2</c:v>
                </c:pt>
                <c:pt idx="4">
                  <c:v>7.8000000000000069E-2</c:v>
                </c:pt>
                <c:pt idx="5">
                  <c:v>7.8000000000000069E-2</c:v>
                </c:pt>
                <c:pt idx="6">
                  <c:v>7.8000000000000069E-2</c:v>
                </c:pt>
                <c:pt idx="7">
                  <c:v>7.8000000000000069E-2</c:v>
                </c:pt>
                <c:pt idx="8">
                  <c:v>9.8000000000000087E-2</c:v>
                </c:pt>
                <c:pt idx="9">
                  <c:v>0.1379999999999999</c:v>
                </c:pt>
                <c:pt idx="10">
                  <c:v>0.1379999999999999</c:v>
                </c:pt>
                <c:pt idx="11">
                  <c:v>0.1379999999999999</c:v>
                </c:pt>
                <c:pt idx="12">
                  <c:v>0.1379999999999999</c:v>
                </c:pt>
                <c:pt idx="13">
                  <c:v>0.1379999999999999</c:v>
                </c:pt>
                <c:pt idx="14">
                  <c:v>0.1379999999999999</c:v>
                </c:pt>
                <c:pt idx="15">
                  <c:v>0.1379999999999999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A-4C13-AEED-9CBCDEFCF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Bear spread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6901055972654581"/>
          <c:y val="0.20021592442645075"/>
          <c:w val="0.68226297294233573"/>
          <c:h val="0.542171691953139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'S2,3,4'!$J$69:$J$84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'S2,3,4'!$M$69:$M$84</c:f>
              <c:numCache>
                <c:formatCode>0%</c:formatCode>
                <c:ptCount val="16"/>
                <c:pt idx="0">
                  <c:v>0.1160000000000001</c:v>
                </c:pt>
                <c:pt idx="1">
                  <c:v>0.1160000000000001</c:v>
                </c:pt>
                <c:pt idx="2">
                  <c:v>0.1160000000000001</c:v>
                </c:pt>
                <c:pt idx="3">
                  <c:v>0.1160000000000001</c:v>
                </c:pt>
                <c:pt idx="4">
                  <c:v>0.1160000000000001</c:v>
                </c:pt>
                <c:pt idx="5">
                  <c:v>0.1160000000000001</c:v>
                </c:pt>
                <c:pt idx="6">
                  <c:v>0.1160000000000001</c:v>
                </c:pt>
                <c:pt idx="7">
                  <c:v>0.1160000000000001</c:v>
                </c:pt>
                <c:pt idx="8">
                  <c:v>9.6000000000000085E-2</c:v>
                </c:pt>
                <c:pt idx="9">
                  <c:v>5.600000000000005E-2</c:v>
                </c:pt>
                <c:pt idx="10">
                  <c:v>5.600000000000005E-2</c:v>
                </c:pt>
                <c:pt idx="11">
                  <c:v>5.600000000000005E-2</c:v>
                </c:pt>
                <c:pt idx="12">
                  <c:v>5.600000000000005E-2</c:v>
                </c:pt>
                <c:pt idx="13">
                  <c:v>5.600000000000005E-2</c:v>
                </c:pt>
                <c:pt idx="14">
                  <c:v>5.600000000000005E-2</c:v>
                </c:pt>
                <c:pt idx="15">
                  <c:v>5.600000000000005E-2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74A-83D9-1A1AAA48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Twin Win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'S2,3,4'!$B$91:$B$106</c:f>
              <c:numCache>
                <c:formatCode>#,##0</c:formatCode>
                <c:ptCount val="16"/>
                <c:pt idx="0">
                  <c:v>4200</c:v>
                </c:pt>
                <c:pt idx="1">
                  <c:v>4300</c:v>
                </c:pt>
                <c:pt idx="2">
                  <c:v>4400</c:v>
                </c:pt>
                <c:pt idx="3">
                  <c:v>4500</c:v>
                </c:pt>
                <c:pt idx="4">
                  <c:v>4600</c:v>
                </c:pt>
                <c:pt idx="5">
                  <c:v>4700</c:v>
                </c:pt>
                <c:pt idx="6">
                  <c:v>4800</c:v>
                </c:pt>
                <c:pt idx="7">
                  <c:v>4900</c:v>
                </c:pt>
                <c:pt idx="8">
                  <c:v>5000</c:v>
                </c:pt>
                <c:pt idx="9">
                  <c:v>5100</c:v>
                </c:pt>
                <c:pt idx="10">
                  <c:v>5200</c:v>
                </c:pt>
                <c:pt idx="11">
                  <c:v>5300</c:v>
                </c:pt>
                <c:pt idx="12">
                  <c:v>5400</c:v>
                </c:pt>
                <c:pt idx="13">
                  <c:v>5500</c:v>
                </c:pt>
                <c:pt idx="14">
                  <c:v>5600</c:v>
                </c:pt>
                <c:pt idx="15">
                  <c:v>5700</c:v>
                </c:pt>
              </c:numCache>
            </c:numRef>
          </c:cat>
          <c:val>
            <c:numRef>
              <c:f>'S2,3,4'!$H$91:$H$106</c:f>
              <c:numCache>
                <c:formatCode>0%</c:formatCode>
                <c:ptCount val="16"/>
                <c:pt idx="0">
                  <c:v>0.15640000000000009</c:v>
                </c:pt>
                <c:pt idx="1">
                  <c:v>0.13640000000000008</c:v>
                </c:pt>
                <c:pt idx="2">
                  <c:v>0.11640000000000006</c:v>
                </c:pt>
                <c:pt idx="3">
                  <c:v>9.6400000000000041E-2</c:v>
                </c:pt>
                <c:pt idx="4">
                  <c:v>7.6400000000000023E-2</c:v>
                </c:pt>
                <c:pt idx="5">
                  <c:v>5.6400000000000006E-2</c:v>
                </c:pt>
                <c:pt idx="6">
                  <c:v>3.6399999999999988E-2</c:v>
                </c:pt>
                <c:pt idx="7">
                  <c:v>1.639999999999997E-2</c:v>
                </c:pt>
                <c:pt idx="8">
                  <c:v>-3.6000000000000476E-3</c:v>
                </c:pt>
                <c:pt idx="9">
                  <c:v>1.639999999999997E-2</c:v>
                </c:pt>
                <c:pt idx="10">
                  <c:v>3.6399999999999988E-2</c:v>
                </c:pt>
                <c:pt idx="11">
                  <c:v>5.6400000000000006E-2</c:v>
                </c:pt>
                <c:pt idx="12">
                  <c:v>7.6400000000000023E-2</c:v>
                </c:pt>
                <c:pt idx="13">
                  <c:v>9.6400000000000041E-2</c:v>
                </c:pt>
                <c:pt idx="14">
                  <c:v>0.11640000000000006</c:v>
                </c:pt>
                <c:pt idx="15">
                  <c:v>0.13640000000000008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3DF-9E18-CEFB51A6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'S1'!$P$6</c:f>
              <c:strCache>
                <c:ptCount val="1"/>
                <c:pt idx="0">
                  <c:v>Px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[1]A5!$N$7:$N$22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'S1'!$P$7:$P$22</c:f>
              <c:numCache>
                <c:formatCode>#,##0</c:formatCode>
                <c:ptCount val="16"/>
                <c:pt idx="0">
                  <c:v>4800</c:v>
                </c:pt>
                <c:pt idx="1">
                  <c:v>4800</c:v>
                </c:pt>
                <c:pt idx="2">
                  <c:v>4800</c:v>
                </c:pt>
                <c:pt idx="3">
                  <c:v>4800</c:v>
                </c:pt>
                <c:pt idx="4">
                  <c:v>4800</c:v>
                </c:pt>
                <c:pt idx="5">
                  <c:v>4800</c:v>
                </c:pt>
                <c:pt idx="6">
                  <c:v>4800</c:v>
                </c:pt>
                <c:pt idx="7">
                  <c:v>4800</c:v>
                </c:pt>
                <c:pt idx="8">
                  <c:v>4900</c:v>
                </c:pt>
                <c:pt idx="9">
                  <c:v>5100</c:v>
                </c:pt>
                <c:pt idx="10">
                  <c:v>5300</c:v>
                </c:pt>
                <c:pt idx="11">
                  <c:v>5500</c:v>
                </c:pt>
                <c:pt idx="12">
                  <c:v>5700</c:v>
                </c:pt>
                <c:pt idx="13">
                  <c:v>5900</c:v>
                </c:pt>
                <c:pt idx="14">
                  <c:v>6100</c:v>
                </c:pt>
                <c:pt idx="15">
                  <c:v>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E-4829-87AE-0E5275FD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'S1'!$F$6</c:f>
              <c:strCache>
                <c:ptCount val="1"/>
                <c:pt idx="0">
                  <c:v>V. Intrínseco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[1]A5!$C$7:$C$22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'S1'!$F$7:$F$22</c:f>
              <c:numCache>
                <c:formatCode>#,##0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300</c:v>
                </c:pt>
                <c:pt idx="10">
                  <c:v>500</c:v>
                </c:pt>
                <c:pt idx="11">
                  <c:v>700</c:v>
                </c:pt>
                <c:pt idx="12">
                  <c:v>900</c:v>
                </c:pt>
                <c:pt idx="13">
                  <c:v>1100</c:v>
                </c:pt>
                <c:pt idx="14">
                  <c:v>1300</c:v>
                </c:pt>
                <c:pt idx="15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3-4A01-BBD8-699BB2455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intrínseco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'S1'!$Q$6</c:f>
              <c:strCache>
                <c:ptCount val="1"/>
                <c:pt idx="0">
                  <c:v>V. Intrínseco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[1]A5!$N$7:$N$22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'S1'!$Q$7:$Q$22</c:f>
              <c:numCache>
                <c:formatCode>#,##0</c:formatCode>
                <c:ptCount val="16"/>
                <c:pt idx="0">
                  <c:v>1500</c:v>
                </c:pt>
                <c:pt idx="1">
                  <c:v>1300</c:v>
                </c:pt>
                <c:pt idx="2">
                  <c:v>1100</c:v>
                </c:pt>
                <c:pt idx="3">
                  <c:v>900</c:v>
                </c:pt>
                <c:pt idx="4">
                  <c:v>700</c:v>
                </c:pt>
                <c:pt idx="5">
                  <c:v>500</c:v>
                </c:pt>
                <c:pt idx="6">
                  <c:v>300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1-410D-90CD-86BA59E7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2035341280"/>
        <c:axId val="2035335040"/>
      </c:lineChart>
      <c:catAx>
        <c:axId val="20353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layout>
            <c:manualLayout>
              <c:xMode val="edge"/>
              <c:yMode val="edge"/>
              <c:x val="0.53408429528833179"/>
              <c:y val="0.91982127234095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35040"/>
        <c:crosses val="autoZero"/>
        <c:auto val="1"/>
        <c:lblAlgn val="ctr"/>
        <c:lblOffset val="100"/>
        <c:noMultiLvlLbl val="0"/>
      </c:catAx>
      <c:valAx>
        <c:axId val="2035335040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intrínseco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53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Sintético</a:t>
            </a:r>
            <a:r>
              <a:rPr lang="es-CO" baseline="0"/>
              <a:t> COP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[1]A6!$K$48:$K$63</c:f>
              <c:numCache>
                <c:formatCode>General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'S2,3,4'!$N$48:$N$63</c:f>
              <c:numCache>
                <c:formatCode>0%</c:formatCode>
                <c:ptCount val="16"/>
                <c:pt idx="0">
                  <c:v>-9.6153846153845812E-3</c:v>
                </c:pt>
                <c:pt idx="1">
                  <c:v>-9.6153846153845812E-3</c:v>
                </c:pt>
                <c:pt idx="2">
                  <c:v>-9.6153846153845812E-3</c:v>
                </c:pt>
                <c:pt idx="3">
                  <c:v>-9.6153846153845812E-3</c:v>
                </c:pt>
                <c:pt idx="4">
                  <c:v>-9.6153846153845812E-3</c:v>
                </c:pt>
                <c:pt idx="5">
                  <c:v>-9.6153846153845812E-3</c:v>
                </c:pt>
                <c:pt idx="6">
                  <c:v>-9.6153846153845812E-3</c:v>
                </c:pt>
                <c:pt idx="7">
                  <c:v>-9.6153846153845812E-3</c:v>
                </c:pt>
                <c:pt idx="8">
                  <c:v>1.0192307692307612E-2</c:v>
                </c:pt>
                <c:pt idx="9">
                  <c:v>4.980769230769222E-2</c:v>
                </c:pt>
                <c:pt idx="10">
                  <c:v>8.9423076923076827E-2</c:v>
                </c:pt>
                <c:pt idx="11">
                  <c:v>0.12903846153846144</c:v>
                </c:pt>
                <c:pt idx="12">
                  <c:v>0.16865384615384604</c:v>
                </c:pt>
                <c:pt idx="13">
                  <c:v>0.20826923076923087</c:v>
                </c:pt>
                <c:pt idx="14">
                  <c:v>0.24788461538461548</c:v>
                </c:pt>
                <c:pt idx="15">
                  <c:v>0.28750000000000009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0-4CB6-9A8E-964F2379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TEC</a:t>
            </a:r>
            <a:r>
              <a:rPr lang="es-CO" baseline="0"/>
              <a:t> | Cobertura Call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'S2,3,4'!$B$27:$B$42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'S2,3,4'!$E$27:$E$42</c:f>
              <c:numCache>
                <c:formatCode>#,##0</c:formatCode>
                <c:ptCount val="16"/>
                <c:pt idx="0">
                  <c:v>3600</c:v>
                </c:pt>
                <c:pt idx="1">
                  <c:v>3800</c:v>
                </c:pt>
                <c:pt idx="2">
                  <c:v>4000</c:v>
                </c:pt>
                <c:pt idx="3">
                  <c:v>4200</c:v>
                </c:pt>
                <c:pt idx="4">
                  <c:v>4400</c:v>
                </c:pt>
                <c:pt idx="5">
                  <c:v>4600</c:v>
                </c:pt>
                <c:pt idx="6">
                  <c:v>4800</c:v>
                </c:pt>
                <c:pt idx="7">
                  <c:v>5000</c:v>
                </c:pt>
                <c:pt idx="8">
                  <c:v>5100</c:v>
                </c:pt>
                <c:pt idx="9">
                  <c:v>5100</c:v>
                </c:pt>
                <c:pt idx="10">
                  <c:v>5100</c:v>
                </c:pt>
                <c:pt idx="11">
                  <c:v>5100</c:v>
                </c:pt>
                <c:pt idx="12">
                  <c:v>5100</c:v>
                </c:pt>
                <c:pt idx="13">
                  <c:v>5100</c:v>
                </c:pt>
                <c:pt idx="14">
                  <c:v>5100</c:v>
                </c:pt>
                <c:pt idx="15">
                  <c:v>5100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1-412F-AABD-E20245301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TEV</a:t>
            </a:r>
            <a:r>
              <a:rPr lang="es-CO" baseline="0"/>
              <a:t> | Cobertura Put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'S2,3,4'!$K$27</c:f>
              <c:numCache>
                <c:formatCode>#,##0</c:formatCode>
                <c:ptCount val="1"/>
                <c:pt idx="0">
                  <c:v>3500</c:v>
                </c:pt>
              </c:numCache>
            </c:numRef>
          </c:cat>
          <c:val>
            <c:numRef>
              <c:f>'S2,3,4'!$N$27:$N$42</c:f>
              <c:numCache>
                <c:formatCode>#,##0</c:formatCode>
                <c:ptCount val="16"/>
                <c:pt idx="0">
                  <c:v>4900</c:v>
                </c:pt>
                <c:pt idx="1">
                  <c:v>4900</c:v>
                </c:pt>
                <c:pt idx="2">
                  <c:v>4900</c:v>
                </c:pt>
                <c:pt idx="3">
                  <c:v>4900</c:v>
                </c:pt>
                <c:pt idx="4">
                  <c:v>4900</c:v>
                </c:pt>
                <c:pt idx="5">
                  <c:v>4900</c:v>
                </c:pt>
                <c:pt idx="6">
                  <c:v>4900</c:v>
                </c:pt>
                <c:pt idx="7">
                  <c:v>4900</c:v>
                </c:pt>
                <c:pt idx="8">
                  <c:v>5000</c:v>
                </c:pt>
                <c:pt idx="9">
                  <c:v>5200</c:v>
                </c:pt>
                <c:pt idx="10">
                  <c:v>5400</c:v>
                </c:pt>
                <c:pt idx="11">
                  <c:v>5600</c:v>
                </c:pt>
                <c:pt idx="12">
                  <c:v>5800</c:v>
                </c:pt>
                <c:pt idx="13">
                  <c:v>6000</c:v>
                </c:pt>
                <c:pt idx="14">
                  <c:v>6200</c:v>
                </c:pt>
                <c:pt idx="15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4-49E6-A03D-78F6DBA8A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Call - view alcista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'S2,3,4'!$B$6:$B$21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'S2,3,4'!$E$6:$E$21</c:f>
              <c:numCache>
                <c:formatCode>0%</c:formatCode>
                <c:ptCount val="1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C-45C2-A746-3DFF42F0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Retorno</a:t>
            </a:r>
            <a:r>
              <a:rPr lang="es-CO" baseline="0"/>
              <a:t> |  Put - view bajista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'S2,3,4'!$K$6:$K$21</c:f>
              <c:numCache>
                <c:formatCode>#,##0</c:formatCode>
                <c:ptCount val="16"/>
                <c:pt idx="0">
                  <c:v>3500</c:v>
                </c:pt>
                <c:pt idx="1">
                  <c:v>3700</c:v>
                </c:pt>
                <c:pt idx="2">
                  <c:v>3900</c:v>
                </c:pt>
                <c:pt idx="3">
                  <c:v>4100</c:v>
                </c:pt>
                <c:pt idx="4">
                  <c:v>4300</c:v>
                </c:pt>
                <c:pt idx="5">
                  <c:v>4500</c:v>
                </c:pt>
                <c:pt idx="6">
                  <c:v>4700</c:v>
                </c:pt>
                <c:pt idx="7">
                  <c:v>4900</c:v>
                </c:pt>
                <c:pt idx="8">
                  <c:v>5100</c:v>
                </c:pt>
                <c:pt idx="9">
                  <c:v>5300</c:v>
                </c:pt>
                <c:pt idx="10">
                  <c:v>5500</c:v>
                </c:pt>
                <c:pt idx="11">
                  <c:v>5700</c:v>
                </c:pt>
                <c:pt idx="12">
                  <c:v>5900</c:v>
                </c:pt>
                <c:pt idx="13">
                  <c:v>6100</c:v>
                </c:pt>
                <c:pt idx="14">
                  <c:v>6300</c:v>
                </c:pt>
                <c:pt idx="15">
                  <c:v>6500</c:v>
                </c:pt>
              </c:numCache>
            </c:numRef>
          </c:cat>
          <c:val>
            <c:numRef>
              <c:f>'S2,3,4'!$N$6:$N$21</c:f>
              <c:numCache>
                <c:formatCode>0%</c:formatCode>
                <c:ptCount val="1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D-43D9-B2DD-3F18666D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46179744"/>
        <c:axId val="146181408"/>
      </c:lineChart>
      <c:catAx>
        <c:axId val="14617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81408"/>
        <c:crosses val="autoZero"/>
        <c:auto val="1"/>
        <c:lblAlgn val="ctr"/>
        <c:lblOffset val="100"/>
        <c:noMultiLvlLbl val="0"/>
      </c:catAx>
      <c:valAx>
        <c:axId val="1461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Retorno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17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0</xdr:row>
      <xdr:rowOff>161926</xdr:rowOff>
    </xdr:from>
    <xdr:to>
      <xdr:col>11</xdr:col>
      <xdr:colOff>1</xdr:colOff>
      <xdr:row>12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049BE-B3C1-4021-AB44-BF57F0AEB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95250</xdr:colOff>
      <xdr:row>0</xdr:row>
      <xdr:rowOff>171450</xdr:rowOff>
    </xdr:from>
    <xdr:to>
      <xdr:col>22</xdr:col>
      <xdr:colOff>485776</xdr:colOff>
      <xdr:row>11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B1B9A9-3C37-4480-8009-73436364B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152401</xdr:colOff>
      <xdr:row>12</xdr:row>
      <xdr:rowOff>95251</xdr:rowOff>
    </xdr:from>
    <xdr:to>
      <xdr:col>11</xdr:col>
      <xdr:colOff>38101</xdr:colOff>
      <xdr:row>23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8F197E-6C8E-4956-B658-8913C31BF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12</xdr:row>
      <xdr:rowOff>28575</xdr:rowOff>
    </xdr:from>
    <xdr:to>
      <xdr:col>22</xdr:col>
      <xdr:colOff>542926</xdr:colOff>
      <xdr:row>22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BE388F9-32D8-4FC4-850B-8C8BD9198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52</xdr:row>
      <xdr:rowOff>57150</xdr:rowOff>
    </xdr:from>
    <xdr:to>
      <xdr:col>18</xdr:col>
      <xdr:colOff>209550</xdr:colOff>
      <xdr:row>63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930C82-3524-447F-8149-B37B71A85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27</xdr:row>
      <xdr:rowOff>95250</xdr:rowOff>
    </xdr:from>
    <xdr:to>
      <xdr:col>10</xdr:col>
      <xdr:colOff>19050</xdr:colOff>
      <xdr:row>42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AE6F69-1DE0-4DD3-957A-658387408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27</xdr:row>
      <xdr:rowOff>57150</xdr:rowOff>
    </xdr:from>
    <xdr:to>
      <xdr:col>18</xdr:col>
      <xdr:colOff>104775</xdr:colOff>
      <xdr:row>43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8601EE-94CD-43A2-978C-4FA9F437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762000</xdr:colOff>
      <xdr:row>8</xdr:row>
      <xdr:rowOff>171450</xdr:rowOff>
    </xdr:from>
    <xdr:to>
      <xdr:col>10</xdr:col>
      <xdr:colOff>19050</xdr:colOff>
      <xdr:row>21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C1B49D-8E6C-4556-8C34-D1E6ED414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38100</xdr:colOff>
      <xdr:row>8</xdr:row>
      <xdr:rowOff>171450</xdr:rowOff>
    </xdr:from>
    <xdr:to>
      <xdr:col>18</xdr:col>
      <xdr:colOff>180975</xdr:colOff>
      <xdr:row>21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7AA50C5-0ADF-4CD1-9AE7-B1BDC1277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76201</xdr:colOff>
      <xdr:row>2</xdr:row>
      <xdr:rowOff>161925</xdr:rowOff>
    </xdr:from>
    <xdr:to>
      <xdr:col>18</xdr:col>
      <xdr:colOff>95251</xdr:colOff>
      <xdr:row>21</xdr:row>
      <xdr:rowOff>38100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896B764-21DA-49C5-9323-95BC2EA2A923}"/>
            </a:ext>
          </a:extLst>
        </xdr:cNvPr>
        <xdr:cNvSpPr/>
      </xdr:nvSpPr>
      <xdr:spPr>
        <a:xfrm>
          <a:off x="76201" y="504825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66675</xdr:colOff>
      <xdr:row>23</xdr:row>
      <xdr:rowOff>142875</xdr:rowOff>
    </xdr:from>
    <xdr:to>
      <xdr:col>18</xdr:col>
      <xdr:colOff>85725</xdr:colOff>
      <xdr:row>42</xdr:row>
      <xdr:rowOff>47625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7CAB37A4-435A-4640-921D-0425D776018A}"/>
            </a:ext>
          </a:extLst>
        </xdr:cNvPr>
        <xdr:cNvSpPr/>
      </xdr:nvSpPr>
      <xdr:spPr>
        <a:xfrm>
          <a:off x="66675" y="4514850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25</xdr:col>
      <xdr:colOff>466725</xdr:colOff>
      <xdr:row>28</xdr:row>
      <xdr:rowOff>28575</xdr:rowOff>
    </xdr:from>
    <xdr:to>
      <xdr:col>29</xdr:col>
      <xdr:colOff>285750</xdr:colOff>
      <xdr:row>43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E652386-F175-4B6E-A2EF-7DF54188B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219074</xdr:colOff>
      <xdr:row>22</xdr:row>
      <xdr:rowOff>104774</xdr:rowOff>
    </xdr:from>
    <xdr:to>
      <xdr:col>40</xdr:col>
      <xdr:colOff>219074</xdr:colOff>
      <xdr:row>43</xdr:row>
      <xdr:rowOff>171449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4FC0E59-400E-4BCF-AFED-8B100FFF62AC}"/>
            </a:ext>
          </a:extLst>
        </xdr:cNvPr>
        <xdr:cNvSpPr/>
      </xdr:nvSpPr>
      <xdr:spPr>
        <a:xfrm>
          <a:off x="12563474" y="4286249"/>
          <a:ext cx="16297275" cy="406717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36</xdr:col>
      <xdr:colOff>266700</xdr:colOff>
      <xdr:row>28</xdr:row>
      <xdr:rowOff>9525</xdr:rowOff>
    </xdr:from>
    <xdr:to>
      <xdr:col>40</xdr:col>
      <xdr:colOff>85725</xdr:colOff>
      <xdr:row>43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75923E6-F49D-44CD-8A53-3655B8E5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419100</xdr:colOff>
      <xdr:row>7</xdr:row>
      <xdr:rowOff>114300</xdr:rowOff>
    </xdr:from>
    <xdr:to>
      <xdr:col>30</xdr:col>
      <xdr:colOff>238125</xdr:colOff>
      <xdr:row>21</xdr:row>
      <xdr:rowOff>9525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14EF01A-3426-4E95-A44D-9BF1D85DD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466725</xdr:colOff>
      <xdr:row>7</xdr:row>
      <xdr:rowOff>142875</xdr:rowOff>
    </xdr:from>
    <xdr:to>
      <xdr:col>42</xdr:col>
      <xdr:colOff>285750</xdr:colOff>
      <xdr:row>21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61C4D06-4359-4FB3-9573-D88B62337F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209549</xdr:colOff>
      <xdr:row>1</xdr:row>
      <xdr:rowOff>142875</xdr:rowOff>
    </xdr:from>
    <xdr:to>
      <xdr:col>42</xdr:col>
      <xdr:colOff>190499</xdr:colOff>
      <xdr:row>21</xdr:row>
      <xdr:rowOff>57150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3AA11820-A16A-4B64-8E10-C6C0184F9E3F}"/>
            </a:ext>
          </a:extLst>
        </xdr:cNvPr>
        <xdr:cNvSpPr/>
      </xdr:nvSpPr>
      <xdr:spPr>
        <a:xfrm>
          <a:off x="12553949" y="295275"/>
          <a:ext cx="17802225" cy="37528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762000</xdr:colOff>
      <xdr:row>52</xdr:row>
      <xdr:rowOff>57150</xdr:rowOff>
    </xdr:from>
    <xdr:to>
      <xdr:col>10</xdr:col>
      <xdr:colOff>19050</xdr:colOff>
      <xdr:row>63</xdr:row>
      <xdr:rowOff>180975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ED74CBD-3C88-4D87-8FAF-B94238957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44</xdr:row>
      <xdr:rowOff>142875</xdr:rowOff>
    </xdr:from>
    <xdr:to>
      <xdr:col>18</xdr:col>
      <xdr:colOff>85725</xdr:colOff>
      <xdr:row>63</xdr:row>
      <xdr:rowOff>47625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C7F6DA8D-20FF-4FC8-BF69-725B88011D65}"/>
            </a:ext>
          </a:extLst>
        </xdr:cNvPr>
        <xdr:cNvSpPr/>
      </xdr:nvSpPr>
      <xdr:spPr>
        <a:xfrm>
          <a:off x="66675" y="8515350"/>
          <a:ext cx="12363450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24</xdr:col>
      <xdr:colOff>400050</xdr:colOff>
      <xdr:row>51</xdr:row>
      <xdr:rowOff>161925</xdr:rowOff>
    </xdr:from>
    <xdr:to>
      <xdr:col>28</xdr:col>
      <xdr:colOff>219075</xdr:colOff>
      <xdr:row>63</xdr:row>
      <xdr:rowOff>95250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85E5ED64-A61C-457B-AAB2-2F1F4CAF7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400050</xdr:colOff>
      <xdr:row>51</xdr:row>
      <xdr:rowOff>161925</xdr:rowOff>
    </xdr:from>
    <xdr:to>
      <xdr:col>38</xdr:col>
      <xdr:colOff>219075</xdr:colOff>
      <xdr:row>63</xdr:row>
      <xdr:rowOff>95250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1B19BF6-5481-467A-B2C5-61D665237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219074</xdr:colOff>
      <xdr:row>44</xdr:row>
      <xdr:rowOff>142874</xdr:rowOff>
    </xdr:from>
    <xdr:to>
      <xdr:col>38</xdr:col>
      <xdr:colOff>295274</xdr:colOff>
      <xdr:row>63</xdr:row>
      <xdr:rowOff>171449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DA1A68BE-E99E-4FED-80B4-14FD026E7C8E}"/>
            </a:ext>
          </a:extLst>
        </xdr:cNvPr>
        <xdr:cNvSpPr/>
      </xdr:nvSpPr>
      <xdr:spPr>
        <a:xfrm>
          <a:off x="12563474" y="8515349"/>
          <a:ext cx="14849475" cy="3648075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762000</xdr:colOff>
      <xdr:row>73</xdr:row>
      <xdr:rowOff>180975</xdr:rowOff>
    </xdr:from>
    <xdr:to>
      <xdr:col>9</xdr:col>
      <xdr:colOff>19050</xdr:colOff>
      <xdr:row>84</xdr:row>
      <xdr:rowOff>47624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58FF05E-3722-4DCC-8187-2C299C5AD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74</xdr:row>
      <xdr:rowOff>0</xdr:rowOff>
    </xdr:from>
    <xdr:to>
      <xdr:col>16</xdr:col>
      <xdr:colOff>171450</xdr:colOff>
      <xdr:row>84</xdr:row>
      <xdr:rowOff>47625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19954247-CB69-4E07-9C60-A0E78B6BB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76201</xdr:colOff>
      <xdr:row>65</xdr:row>
      <xdr:rowOff>171450</xdr:rowOff>
    </xdr:from>
    <xdr:to>
      <xdr:col>16</xdr:col>
      <xdr:colOff>95251</xdr:colOff>
      <xdr:row>84</xdr:row>
      <xdr:rowOff>47625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C4E0F89A-D406-4D71-B0AA-17580B3AE3D5}"/>
            </a:ext>
          </a:extLst>
        </xdr:cNvPr>
        <xdr:cNvSpPr/>
      </xdr:nvSpPr>
      <xdr:spPr>
        <a:xfrm>
          <a:off x="76201" y="514350"/>
          <a:ext cx="12030075" cy="3524250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9</xdr:col>
      <xdr:colOff>0</xdr:colOff>
      <xdr:row>92</xdr:row>
      <xdr:rowOff>114300</xdr:rowOff>
    </xdr:from>
    <xdr:to>
      <xdr:col>16</xdr:col>
      <xdr:colOff>38100</xdr:colOff>
      <xdr:row>106</xdr:row>
      <xdr:rowOff>9525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36951B08-931A-4D2B-9032-9CD49F55A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76201</xdr:colOff>
      <xdr:row>84</xdr:row>
      <xdr:rowOff>133350</xdr:rowOff>
    </xdr:from>
    <xdr:to>
      <xdr:col>16</xdr:col>
      <xdr:colOff>95251</xdr:colOff>
      <xdr:row>106</xdr:row>
      <xdr:rowOff>85726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F91EA68F-C777-4DCD-A42F-1F0C50C2E042}"/>
            </a:ext>
          </a:extLst>
        </xdr:cNvPr>
        <xdr:cNvSpPr/>
      </xdr:nvSpPr>
      <xdr:spPr>
        <a:xfrm>
          <a:off x="76201" y="4124325"/>
          <a:ext cx="12030075" cy="4143376"/>
        </a:xfrm>
        <a:prstGeom prst="rect">
          <a:avLst/>
        </a:prstGeom>
        <a:noFill/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rgoscorp-my.sharepoint.com/personal/falonso98_argos_com_co/Documents/Personal/Derivados/Actividade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1"/>
      <sheetName val="A2"/>
      <sheetName val="T1"/>
      <sheetName val="A3"/>
      <sheetName val="A4"/>
      <sheetName val="T2"/>
      <sheetName val="A5"/>
      <sheetName val="A6"/>
      <sheetName val="T3"/>
      <sheetName val="A7"/>
      <sheetName val="A8"/>
      <sheetName val="T4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C7">
            <v>3500</v>
          </cell>
          <cell r="N7">
            <v>3500</v>
          </cell>
        </row>
        <row r="8">
          <cell r="C8">
            <v>3700</v>
          </cell>
          <cell r="N8">
            <v>3700</v>
          </cell>
        </row>
        <row r="9">
          <cell r="C9">
            <v>3900</v>
          </cell>
          <cell r="N9">
            <v>3900</v>
          </cell>
        </row>
        <row r="10">
          <cell r="C10">
            <v>4100</v>
          </cell>
          <cell r="N10">
            <v>4100</v>
          </cell>
        </row>
        <row r="11">
          <cell r="C11">
            <v>4300</v>
          </cell>
          <cell r="N11">
            <v>4300</v>
          </cell>
        </row>
        <row r="12">
          <cell r="C12">
            <v>4500</v>
          </cell>
          <cell r="N12">
            <v>4500</v>
          </cell>
        </row>
        <row r="13">
          <cell r="C13">
            <v>4700</v>
          </cell>
          <cell r="N13">
            <v>4700</v>
          </cell>
        </row>
        <row r="14">
          <cell r="C14">
            <v>4900</v>
          </cell>
          <cell r="N14">
            <v>4900</v>
          </cell>
        </row>
        <row r="15">
          <cell r="C15">
            <v>5100</v>
          </cell>
          <cell r="N15">
            <v>5100</v>
          </cell>
        </row>
        <row r="16">
          <cell r="C16">
            <v>5300</v>
          </cell>
          <cell r="N16">
            <v>5300</v>
          </cell>
        </row>
        <row r="17">
          <cell r="C17">
            <v>5500</v>
          </cell>
          <cell r="N17">
            <v>5500</v>
          </cell>
        </row>
        <row r="18">
          <cell r="C18">
            <v>5700</v>
          </cell>
          <cell r="N18">
            <v>5700</v>
          </cell>
        </row>
        <row r="19">
          <cell r="C19">
            <v>5900</v>
          </cell>
          <cell r="N19">
            <v>5900</v>
          </cell>
        </row>
        <row r="20">
          <cell r="C20">
            <v>6100</v>
          </cell>
          <cell r="N20">
            <v>6100</v>
          </cell>
        </row>
        <row r="21">
          <cell r="C21">
            <v>6300</v>
          </cell>
          <cell r="N21">
            <v>6300</v>
          </cell>
        </row>
        <row r="22">
          <cell r="C22">
            <v>6500</v>
          </cell>
          <cell r="N22">
            <v>6500</v>
          </cell>
        </row>
      </sheetData>
      <sheetData sheetId="7">
        <row r="48">
          <cell r="K48">
            <v>3500</v>
          </cell>
          <cell r="T48">
            <v>3500</v>
          </cell>
        </row>
        <row r="49">
          <cell r="K49">
            <v>3700</v>
          </cell>
          <cell r="T49">
            <v>3700</v>
          </cell>
        </row>
        <row r="50">
          <cell r="K50">
            <v>3900</v>
          </cell>
          <cell r="T50">
            <v>3900</v>
          </cell>
        </row>
        <row r="51">
          <cell r="K51">
            <v>4100</v>
          </cell>
          <cell r="T51">
            <v>4100</v>
          </cell>
        </row>
        <row r="52">
          <cell r="K52">
            <v>4300</v>
          </cell>
          <cell r="T52">
            <v>4300</v>
          </cell>
        </row>
        <row r="53">
          <cell r="K53">
            <v>4500</v>
          </cell>
          <cell r="T53">
            <v>4500</v>
          </cell>
        </row>
        <row r="54">
          <cell r="K54">
            <v>4700</v>
          </cell>
          <cell r="T54">
            <v>4700</v>
          </cell>
        </row>
        <row r="55">
          <cell r="K55">
            <v>4900</v>
          </cell>
          <cell r="T55">
            <v>4900</v>
          </cell>
        </row>
        <row r="56">
          <cell r="K56">
            <v>5100</v>
          </cell>
          <cell r="T56">
            <v>5100</v>
          </cell>
        </row>
        <row r="57">
          <cell r="K57">
            <v>5300</v>
          </cell>
          <cell r="T57">
            <v>5300</v>
          </cell>
        </row>
        <row r="58">
          <cell r="K58">
            <v>5500</v>
          </cell>
          <cell r="T58">
            <v>5500</v>
          </cell>
        </row>
        <row r="59">
          <cell r="K59">
            <v>5700</v>
          </cell>
          <cell r="T59">
            <v>5700</v>
          </cell>
        </row>
        <row r="60">
          <cell r="K60">
            <v>5900</v>
          </cell>
          <cell r="T60">
            <v>5900</v>
          </cell>
        </row>
        <row r="61">
          <cell r="K61">
            <v>6100</v>
          </cell>
          <cell r="T61">
            <v>6100</v>
          </cell>
        </row>
        <row r="62">
          <cell r="K62">
            <v>6300</v>
          </cell>
          <cell r="T62">
            <v>6300</v>
          </cell>
        </row>
        <row r="63">
          <cell r="K63">
            <v>6500</v>
          </cell>
          <cell r="T63">
            <v>6500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A15-AB0F-497B-ABD5-08F2D334FE8C}">
  <dimension ref="B1:Q23"/>
  <sheetViews>
    <sheetView showGridLines="0" topLeftCell="H1" workbookViewId="0">
      <selection activeCell="Q16" sqref="Q16"/>
    </sheetView>
  </sheetViews>
  <sheetFormatPr baseColWidth="10" defaultColWidth="11.44140625" defaultRowHeight="14.4" x14ac:dyDescent="0.3"/>
  <cols>
    <col min="1" max="1" width="3.109375" style="1" customWidth="1"/>
    <col min="2" max="15" width="12.5546875" style="1" customWidth="1"/>
    <col min="16" max="18" width="11.5546875" style="1" customWidth="1"/>
    <col min="19" max="16384" width="11.44140625" style="1"/>
  </cols>
  <sheetData>
    <row r="1" spans="2:17" x14ac:dyDescent="0.3">
      <c r="D1" s="15"/>
      <c r="E1" s="15"/>
      <c r="H1" s="15"/>
      <c r="I1" s="15"/>
    </row>
    <row r="2" spans="2:17" x14ac:dyDescent="0.3">
      <c r="B2" s="5" t="s">
        <v>4</v>
      </c>
      <c r="D2" s="5"/>
      <c r="E2" s="4"/>
      <c r="H2" s="5"/>
      <c r="I2" s="4"/>
    </row>
    <row r="3" spans="2:17" x14ac:dyDescent="0.3">
      <c r="B3" s="5"/>
      <c r="D3" s="5"/>
      <c r="E3" s="4"/>
      <c r="H3" s="5"/>
      <c r="I3" s="4"/>
    </row>
    <row r="4" spans="2:17" x14ac:dyDescent="0.3">
      <c r="B4" s="3" t="s">
        <v>7</v>
      </c>
      <c r="D4" s="5"/>
      <c r="E4" s="4"/>
      <c r="H4" s="5"/>
      <c r="I4" s="4"/>
    </row>
    <row r="5" spans="2:17" x14ac:dyDescent="0.3">
      <c r="B5" s="5"/>
      <c r="D5" s="5"/>
      <c r="E5" s="4"/>
      <c r="H5" s="5"/>
      <c r="I5" s="4"/>
    </row>
    <row r="6" spans="2:17" x14ac:dyDescent="0.3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H6" s="5"/>
      <c r="I6" s="4"/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</row>
    <row r="7" spans="2:17" x14ac:dyDescent="0.3">
      <c r="B7" s="1" t="s">
        <v>13</v>
      </c>
      <c r="C7" s="4">
        <v>3500</v>
      </c>
      <c r="D7" s="4">
        <f>$B$10</f>
        <v>5000</v>
      </c>
      <c r="E7" s="4">
        <f>MIN(C7,D7)+$B$13</f>
        <v>3700</v>
      </c>
      <c r="F7" s="4">
        <f>MAX(C7-D7,0)</f>
        <v>0</v>
      </c>
      <c r="H7" s="5"/>
      <c r="I7" s="4"/>
      <c r="M7" s="1" t="s">
        <v>14</v>
      </c>
      <c r="N7" s="4">
        <v>3500</v>
      </c>
      <c r="O7" s="4">
        <f>$M$10</f>
        <v>5000</v>
      </c>
      <c r="P7" s="4">
        <f>MAX(O7,N7)-$M$13</f>
        <v>4800</v>
      </c>
      <c r="Q7" s="4">
        <f>MAX(O7-N7,0)</f>
        <v>1500</v>
      </c>
    </row>
    <row r="8" spans="2:17" x14ac:dyDescent="0.3">
      <c r="B8" s="5"/>
      <c r="C8" s="4">
        <f>C7+200</f>
        <v>3700</v>
      </c>
      <c r="D8" s="4">
        <f t="shared" ref="D8:D22" si="0">$B$10</f>
        <v>5000</v>
      </c>
      <c r="E8" s="4">
        <f t="shared" ref="E8:E22" si="1">MIN(C8,D8)+$B$13</f>
        <v>3900</v>
      </c>
      <c r="F8" s="4">
        <f t="shared" ref="F8:F22" si="2">MAX(C8-D8,0)</f>
        <v>0</v>
      </c>
      <c r="H8" s="5"/>
      <c r="I8" s="4"/>
      <c r="M8" s="5"/>
      <c r="N8" s="4">
        <f>N7+200</f>
        <v>3700</v>
      </c>
      <c r="O8" s="4">
        <f t="shared" ref="O8:O22" si="3">$M$10</f>
        <v>5000</v>
      </c>
      <c r="P8" s="4">
        <f t="shared" ref="P8:P22" si="4">MAX(O8,N8)-$M$13</f>
        <v>4800</v>
      </c>
      <c r="Q8" s="4">
        <f t="shared" ref="Q8:Q22" si="5">MAX(O8-N8,0)</f>
        <v>1300</v>
      </c>
    </row>
    <row r="9" spans="2:17" x14ac:dyDescent="0.3">
      <c r="B9" s="6" t="s">
        <v>10</v>
      </c>
      <c r="C9" s="4">
        <f t="shared" ref="C9:C22" si="6">C8+200</f>
        <v>3900</v>
      </c>
      <c r="D9" s="4">
        <f t="shared" si="0"/>
        <v>5000</v>
      </c>
      <c r="E9" s="4">
        <f t="shared" si="1"/>
        <v>4100</v>
      </c>
      <c r="F9" s="4">
        <f t="shared" si="2"/>
        <v>0</v>
      </c>
      <c r="H9" s="5"/>
      <c r="I9" s="4"/>
      <c r="M9" s="6" t="s">
        <v>10</v>
      </c>
      <c r="N9" s="4">
        <f t="shared" ref="N9:N22" si="7">N8+200</f>
        <v>3900</v>
      </c>
      <c r="O9" s="4">
        <f t="shared" si="3"/>
        <v>5000</v>
      </c>
      <c r="P9" s="4">
        <f t="shared" si="4"/>
        <v>4800</v>
      </c>
      <c r="Q9" s="4">
        <f t="shared" si="5"/>
        <v>1100</v>
      </c>
    </row>
    <row r="10" spans="2:17" x14ac:dyDescent="0.3">
      <c r="B10" s="4">
        <v>5000</v>
      </c>
      <c r="C10" s="4">
        <f t="shared" si="6"/>
        <v>4100</v>
      </c>
      <c r="D10" s="4">
        <f t="shared" si="0"/>
        <v>5000</v>
      </c>
      <c r="E10" s="4">
        <f t="shared" si="1"/>
        <v>4300</v>
      </c>
      <c r="F10" s="4">
        <f t="shared" si="2"/>
        <v>0</v>
      </c>
      <c r="H10" s="5"/>
      <c r="I10" s="4"/>
      <c r="M10" s="4">
        <v>5000</v>
      </c>
      <c r="N10" s="4">
        <f t="shared" si="7"/>
        <v>4100</v>
      </c>
      <c r="O10" s="4">
        <f t="shared" si="3"/>
        <v>5000</v>
      </c>
      <c r="P10" s="4">
        <f t="shared" si="4"/>
        <v>4800</v>
      </c>
      <c r="Q10" s="4">
        <f t="shared" si="5"/>
        <v>900</v>
      </c>
    </row>
    <row r="11" spans="2:17" x14ac:dyDescent="0.3">
      <c r="B11" s="5"/>
      <c r="C11" s="4">
        <f t="shared" si="6"/>
        <v>4300</v>
      </c>
      <c r="D11" s="4">
        <f t="shared" si="0"/>
        <v>5000</v>
      </c>
      <c r="E11" s="4">
        <f t="shared" si="1"/>
        <v>4500</v>
      </c>
      <c r="F11" s="4">
        <f t="shared" si="2"/>
        <v>0</v>
      </c>
      <c r="H11" s="5"/>
      <c r="I11" s="4"/>
      <c r="M11" s="5"/>
      <c r="N11" s="4">
        <f t="shared" si="7"/>
        <v>4300</v>
      </c>
      <c r="O11" s="4">
        <f t="shared" si="3"/>
        <v>5000</v>
      </c>
      <c r="P11" s="4">
        <f t="shared" si="4"/>
        <v>4800</v>
      </c>
      <c r="Q11" s="4">
        <f t="shared" si="5"/>
        <v>700</v>
      </c>
    </row>
    <row r="12" spans="2:17" x14ac:dyDescent="0.3">
      <c r="B12" s="6" t="s">
        <v>15</v>
      </c>
      <c r="C12" s="4">
        <f t="shared" si="6"/>
        <v>4500</v>
      </c>
      <c r="D12" s="4">
        <f t="shared" si="0"/>
        <v>5000</v>
      </c>
      <c r="E12" s="4">
        <f t="shared" si="1"/>
        <v>4700</v>
      </c>
      <c r="F12" s="4">
        <f t="shared" si="2"/>
        <v>0</v>
      </c>
      <c r="H12" s="5"/>
      <c r="I12" s="4"/>
      <c r="M12" s="6" t="s">
        <v>15</v>
      </c>
      <c r="N12" s="4">
        <f t="shared" si="7"/>
        <v>4500</v>
      </c>
      <c r="O12" s="4">
        <f t="shared" si="3"/>
        <v>5000</v>
      </c>
      <c r="P12" s="4">
        <f t="shared" si="4"/>
        <v>4800</v>
      </c>
      <c r="Q12" s="4">
        <f t="shared" si="5"/>
        <v>500</v>
      </c>
    </row>
    <row r="13" spans="2:17" x14ac:dyDescent="0.3">
      <c r="B13" s="4">
        <v>200</v>
      </c>
      <c r="C13" s="4">
        <f t="shared" si="6"/>
        <v>4700</v>
      </c>
      <c r="D13" s="4">
        <f t="shared" si="0"/>
        <v>5000</v>
      </c>
      <c r="E13" s="4">
        <f t="shared" si="1"/>
        <v>4900</v>
      </c>
      <c r="F13" s="4">
        <f t="shared" si="2"/>
        <v>0</v>
      </c>
      <c r="H13" s="5"/>
      <c r="I13" s="4"/>
      <c r="M13" s="4">
        <v>200</v>
      </c>
      <c r="N13" s="4">
        <f t="shared" si="7"/>
        <v>4700</v>
      </c>
      <c r="O13" s="4">
        <f t="shared" si="3"/>
        <v>5000</v>
      </c>
      <c r="P13" s="4">
        <f t="shared" si="4"/>
        <v>4800</v>
      </c>
      <c r="Q13" s="4">
        <f t="shared" si="5"/>
        <v>300</v>
      </c>
    </row>
    <row r="14" spans="2:17" x14ac:dyDescent="0.3">
      <c r="B14" s="5"/>
      <c r="C14" s="4">
        <f t="shared" si="6"/>
        <v>4900</v>
      </c>
      <c r="D14" s="4">
        <f t="shared" si="0"/>
        <v>5000</v>
      </c>
      <c r="E14" s="4">
        <f t="shared" si="1"/>
        <v>5100</v>
      </c>
      <c r="F14" s="4">
        <f t="shared" si="2"/>
        <v>0</v>
      </c>
      <c r="H14" s="5"/>
      <c r="I14" s="4"/>
      <c r="M14" s="5"/>
      <c r="N14" s="4">
        <f t="shared" si="7"/>
        <v>4900</v>
      </c>
      <c r="O14" s="4">
        <f t="shared" si="3"/>
        <v>5000</v>
      </c>
      <c r="P14" s="4">
        <f t="shared" si="4"/>
        <v>4800</v>
      </c>
      <c r="Q14" s="4">
        <f t="shared" si="5"/>
        <v>100</v>
      </c>
    </row>
    <row r="15" spans="2:17" x14ac:dyDescent="0.3">
      <c r="B15" s="5"/>
      <c r="C15" s="4">
        <f t="shared" si="6"/>
        <v>5100</v>
      </c>
      <c r="D15" s="4">
        <f t="shared" si="0"/>
        <v>5000</v>
      </c>
      <c r="E15" s="4">
        <f t="shared" si="1"/>
        <v>5200</v>
      </c>
      <c r="F15" s="4">
        <f t="shared" si="2"/>
        <v>100</v>
      </c>
      <c r="H15" s="5"/>
      <c r="I15" s="4"/>
      <c r="M15" s="5"/>
      <c r="N15" s="4">
        <f t="shared" si="7"/>
        <v>5100</v>
      </c>
      <c r="O15" s="4">
        <f t="shared" si="3"/>
        <v>5000</v>
      </c>
      <c r="P15" s="4">
        <f t="shared" si="4"/>
        <v>4900</v>
      </c>
      <c r="Q15" s="4">
        <f t="shared" si="5"/>
        <v>0</v>
      </c>
    </row>
    <row r="16" spans="2:17" x14ac:dyDescent="0.3">
      <c r="B16" s="5"/>
      <c r="C16" s="4">
        <f t="shared" si="6"/>
        <v>5300</v>
      </c>
      <c r="D16" s="4">
        <f t="shared" si="0"/>
        <v>5000</v>
      </c>
      <c r="E16" s="4">
        <f t="shared" si="1"/>
        <v>5200</v>
      </c>
      <c r="F16" s="4">
        <f t="shared" si="2"/>
        <v>300</v>
      </c>
      <c r="H16" s="5"/>
      <c r="I16" s="4"/>
      <c r="M16" s="5"/>
      <c r="N16" s="4">
        <f t="shared" si="7"/>
        <v>5300</v>
      </c>
      <c r="O16" s="4">
        <f t="shared" si="3"/>
        <v>5000</v>
      </c>
      <c r="P16" s="4">
        <f t="shared" si="4"/>
        <v>5100</v>
      </c>
      <c r="Q16" s="4">
        <f t="shared" si="5"/>
        <v>0</v>
      </c>
    </row>
    <row r="17" spans="2:17" x14ac:dyDescent="0.3">
      <c r="B17" s="5"/>
      <c r="C17" s="4">
        <f t="shared" si="6"/>
        <v>5500</v>
      </c>
      <c r="D17" s="4">
        <f t="shared" si="0"/>
        <v>5000</v>
      </c>
      <c r="E17" s="4">
        <f t="shared" si="1"/>
        <v>5200</v>
      </c>
      <c r="F17" s="4">
        <f t="shared" si="2"/>
        <v>500</v>
      </c>
      <c r="H17" s="5"/>
      <c r="I17" s="4"/>
      <c r="M17" s="5"/>
      <c r="N17" s="4">
        <f t="shared" si="7"/>
        <v>5500</v>
      </c>
      <c r="O17" s="4">
        <f t="shared" si="3"/>
        <v>5000</v>
      </c>
      <c r="P17" s="4">
        <f t="shared" si="4"/>
        <v>5300</v>
      </c>
      <c r="Q17" s="4">
        <f t="shared" si="5"/>
        <v>0</v>
      </c>
    </row>
    <row r="18" spans="2:17" x14ac:dyDescent="0.3">
      <c r="B18" s="5"/>
      <c r="C18" s="4">
        <f t="shared" si="6"/>
        <v>5700</v>
      </c>
      <c r="D18" s="4">
        <f t="shared" si="0"/>
        <v>5000</v>
      </c>
      <c r="E18" s="4">
        <f t="shared" si="1"/>
        <v>5200</v>
      </c>
      <c r="F18" s="4">
        <f t="shared" si="2"/>
        <v>700</v>
      </c>
      <c r="H18" s="5"/>
      <c r="I18" s="4"/>
      <c r="M18" s="5"/>
      <c r="N18" s="4">
        <f t="shared" si="7"/>
        <v>5700</v>
      </c>
      <c r="O18" s="4">
        <f t="shared" si="3"/>
        <v>5000</v>
      </c>
      <c r="P18" s="4">
        <f t="shared" si="4"/>
        <v>5500</v>
      </c>
      <c r="Q18" s="4">
        <f t="shared" si="5"/>
        <v>0</v>
      </c>
    </row>
    <row r="19" spans="2:17" x14ac:dyDescent="0.3">
      <c r="B19" s="5"/>
      <c r="C19" s="4">
        <f t="shared" si="6"/>
        <v>5900</v>
      </c>
      <c r="D19" s="4">
        <f t="shared" si="0"/>
        <v>5000</v>
      </c>
      <c r="E19" s="4">
        <f t="shared" si="1"/>
        <v>5200</v>
      </c>
      <c r="F19" s="4">
        <f t="shared" si="2"/>
        <v>900</v>
      </c>
      <c r="H19" s="5"/>
      <c r="I19" s="4"/>
      <c r="M19" s="5"/>
      <c r="N19" s="4">
        <f t="shared" si="7"/>
        <v>5900</v>
      </c>
      <c r="O19" s="4">
        <f t="shared" si="3"/>
        <v>5000</v>
      </c>
      <c r="P19" s="4">
        <f t="shared" si="4"/>
        <v>5700</v>
      </c>
      <c r="Q19" s="4">
        <f t="shared" si="5"/>
        <v>0</v>
      </c>
    </row>
    <row r="20" spans="2:17" x14ac:dyDescent="0.3">
      <c r="B20" s="5"/>
      <c r="C20" s="4">
        <f t="shared" si="6"/>
        <v>6100</v>
      </c>
      <c r="D20" s="4">
        <f t="shared" si="0"/>
        <v>5000</v>
      </c>
      <c r="E20" s="4">
        <f t="shared" si="1"/>
        <v>5200</v>
      </c>
      <c r="F20" s="4">
        <f t="shared" si="2"/>
        <v>1100</v>
      </c>
      <c r="H20" s="5"/>
      <c r="I20" s="4"/>
      <c r="M20" s="5"/>
      <c r="N20" s="4">
        <f t="shared" si="7"/>
        <v>6100</v>
      </c>
      <c r="O20" s="4">
        <f t="shared" si="3"/>
        <v>5000</v>
      </c>
      <c r="P20" s="4">
        <f t="shared" si="4"/>
        <v>5900</v>
      </c>
      <c r="Q20" s="4">
        <f t="shared" si="5"/>
        <v>0</v>
      </c>
    </row>
    <row r="21" spans="2:17" x14ac:dyDescent="0.3">
      <c r="B21" s="5"/>
      <c r="C21" s="4">
        <f t="shared" si="6"/>
        <v>6300</v>
      </c>
      <c r="D21" s="4">
        <f t="shared" si="0"/>
        <v>5000</v>
      </c>
      <c r="E21" s="4">
        <f t="shared" si="1"/>
        <v>5200</v>
      </c>
      <c r="F21" s="4">
        <f t="shared" si="2"/>
        <v>1300</v>
      </c>
      <c r="H21" s="5"/>
      <c r="I21" s="4"/>
      <c r="M21" s="5"/>
      <c r="N21" s="4">
        <f t="shared" si="7"/>
        <v>6300</v>
      </c>
      <c r="O21" s="4">
        <f t="shared" si="3"/>
        <v>5000</v>
      </c>
      <c r="P21" s="4">
        <f t="shared" si="4"/>
        <v>6100</v>
      </c>
      <c r="Q21" s="4">
        <f t="shared" si="5"/>
        <v>0</v>
      </c>
    </row>
    <row r="22" spans="2:17" x14ac:dyDescent="0.3">
      <c r="B22" s="5"/>
      <c r="C22" s="4">
        <f t="shared" si="6"/>
        <v>6500</v>
      </c>
      <c r="D22" s="4">
        <f t="shared" si="0"/>
        <v>5000</v>
      </c>
      <c r="E22" s="4">
        <f t="shared" si="1"/>
        <v>5200</v>
      </c>
      <c r="F22" s="4">
        <f t="shared" si="2"/>
        <v>1500</v>
      </c>
      <c r="H22" s="5"/>
      <c r="I22" s="4"/>
      <c r="M22" s="5"/>
      <c r="N22" s="4">
        <f t="shared" si="7"/>
        <v>6500</v>
      </c>
      <c r="O22" s="4">
        <f t="shared" si="3"/>
        <v>5000</v>
      </c>
      <c r="P22" s="4">
        <f t="shared" si="4"/>
        <v>6300</v>
      </c>
      <c r="Q22" s="4">
        <f t="shared" si="5"/>
        <v>0</v>
      </c>
    </row>
    <row r="23" spans="2:17" x14ac:dyDescent="0.3">
      <c r="B23" s="5"/>
      <c r="D23" s="5"/>
      <c r="E23" s="4"/>
      <c r="H23" s="5"/>
      <c r="I23" s="4"/>
    </row>
  </sheetData>
  <mergeCells count="2">
    <mergeCell ref="D1:E1"/>
    <mergeCell ref="H1:I1"/>
  </mergeCells>
  <pageMargins left="0.7" right="0.7" top="0.75" bottom="0.75" header="0.3" footer="0.3"/>
  <pageSetup orientation="portrait" verticalDpi="597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1D9D0-3670-4047-9963-6EA3E1A952EE}">
  <dimension ref="B1:AP106"/>
  <sheetViews>
    <sheetView showGridLines="0" tabSelected="1" topLeftCell="N22" workbookViewId="0">
      <selection activeCell="G69" sqref="G69:G70"/>
    </sheetView>
  </sheetViews>
  <sheetFormatPr baseColWidth="10" defaultColWidth="11.44140625" defaultRowHeight="14.4" x14ac:dyDescent="0.3"/>
  <cols>
    <col min="1" max="1" width="1.88671875" style="1" customWidth="1"/>
    <col min="2" max="5" width="12.5546875" style="1" customWidth="1"/>
    <col min="6" max="6" width="9.44140625" style="1" bestFit="1" customWidth="1"/>
    <col min="7" max="9" width="12.5546875" style="1" customWidth="1"/>
    <col min="10" max="10" width="9.44140625" style="1" bestFit="1" customWidth="1"/>
    <col min="11" max="12" width="12.5546875" style="1" customWidth="1"/>
    <col min="13" max="14" width="12.6640625" style="1" customWidth="1"/>
    <col min="15" max="15" width="14.44140625" style="1" customWidth="1"/>
    <col min="16" max="18" width="12.5546875" style="1" customWidth="1"/>
    <col min="19" max="19" width="4" style="1" customWidth="1"/>
    <col min="20" max="22" width="11.5546875" style="1" customWidth="1"/>
    <col min="23" max="30" width="11.44140625" style="1"/>
    <col min="31" max="31" width="14.21875" style="1" bestFit="1" customWidth="1"/>
    <col min="32" max="16384" width="11.44140625" style="1"/>
  </cols>
  <sheetData>
    <row r="1" spans="2:42" ht="12" customHeight="1" x14ac:dyDescent="0.3"/>
    <row r="2" spans="2:42" x14ac:dyDescent="0.3">
      <c r="B2" s="3" t="s">
        <v>61</v>
      </c>
      <c r="D2" s="5"/>
      <c r="E2" s="4"/>
      <c r="F2" s="4"/>
      <c r="G2" s="4"/>
      <c r="H2" s="4"/>
      <c r="I2" s="4"/>
      <c r="L2" s="5"/>
      <c r="M2" s="4"/>
    </row>
    <row r="3" spans="2:42" ht="17.25" customHeight="1" x14ac:dyDescent="0.3">
      <c r="D3" s="5"/>
      <c r="E3" s="4"/>
      <c r="F3" s="4"/>
      <c r="G3" s="4"/>
      <c r="H3" s="4"/>
      <c r="I3" s="4"/>
      <c r="L3" s="5"/>
      <c r="M3" s="4"/>
      <c r="T3" s="17" t="s">
        <v>16</v>
      </c>
      <c r="U3" s="17"/>
      <c r="V3" s="17"/>
      <c r="W3" s="17"/>
      <c r="X3" s="17"/>
      <c r="Y3" s="17"/>
      <c r="Z3" s="17"/>
      <c r="AF3" s="17" t="s">
        <v>17</v>
      </c>
      <c r="AG3" s="17"/>
      <c r="AH3" s="17"/>
      <c r="AI3" s="17"/>
      <c r="AJ3" s="17"/>
      <c r="AK3" s="17"/>
      <c r="AL3" s="17"/>
    </row>
    <row r="4" spans="2:42" s="8" customFormat="1" x14ac:dyDescent="0.3">
      <c r="B4" s="16" t="s">
        <v>18</v>
      </c>
      <c r="C4" s="16"/>
      <c r="D4" s="16"/>
      <c r="E4" s="16"/>
      <c r="F4" s="7"/>
      <c r="G4" s="16" t="s">
        <v>19</v>
      </c>
      <c r="H4" s="16"/>
      <c r="I4" s="16"/>
      <c r="K4" s="16" t="s">
        <v>20</v>
      </c>
      <c r="L4" s="16"/>
      <c r="M4" s="16"/>
      <c r="N4" s="16"/>
      <c r="P4" s="16" t="s">
        <v>19</v>
      </c>
      <c r="Q4" s="16"/>
      <c r="R4" s="16"/>
      <c r="T4" s="18" t="s">
        <v>9</v>
      </c>
      <c r="U4" s="20" t="s">
        <v>21</v>
      </c>
      <c r="V4" s="20"/>
      <c r="W4" s="20" t="s">
        <v>22</v>
      </c>
      <c r="X4" s="20"/>
      <c r="Y4" s="18" t="s">
        <v>23</v>
      </c>
      <c r="Z4" s="18" t="s">
        <v>24</v>
      </c>
      <c r="AB4" s="16" t="s">
        <v>19</v>
      </c>
      <c r="AC4" s="16"/>
      <c r="AD4" s="16"/>
      <c r="AF4" s="18" t="s">
        <v>9</v>
      </c>
      <c r="AG4" s="20" t="s">
        <v>25</v>
      </c>
      <c r="AH4" s="20"/>
      <c r="AI4" s="20" t="s">
        <v>26</v>
      </c>
      <c r="AJ4" s="20"/>
      <c r="AK4" s="18" t="s">
        <v>23</v>
      </c>
      <c r="AL4" s="18" t="s">
        <v>24</v>
      </c>
      <c r="AN4" s="16" t="s">
        <v>19</v>
      </c>
      <c r="AO4" s="16"/>
      <c r="AP4" s="16"/>
    </row>
    <row r="5" spans="2:42" x14ac:dyDescent="0.3">
      <c r="B5" s="6" t="s">
        <v>9</v>
      </c>
      <c r="C5" s="6" t="s">
        <v>12</v>
      </c>
      <c r="D5" s="6" t="s">
        <v>15</v>
      </c>
      <c r="E5" s="6" t="s">
        <v>24</v>
      </c>
      <c r="F5" s="5"/>
      <c r="G5" s="6" t="s">
        <v>8</v>
      </c>
      <c r="H5" s="6" t="s">
        <v>10</v>
      </c>
      <c r="I5" s="6" t="s">
        <v>15</v>
      </c>
      <c r="K5" s="6" t="s">
        <v>9</v>
      </c>
      <c r="L5" s="6" t="s">
        <v>12</v>
      </c>
      <c r="M5" s="6" t="s">
        <v>15</v>
      </c>
      <c r="N5" s="6" t="s">
        <v>24</v>
      </c>
      <c r="P5" s="6" t="s">
        <v>8</v>
      </c>
      <c r="Q5" s="6" t="s">
        <v>10</v>
      </c>
      <c r="R5" s="6" t="s">
        <v>15</v>
      </c>
      <c r="T5" s="19"/>
      <c r="U5" s="6" t="s">
        <v>12</v>
      </c>
      <c r="V5" s="6" t="s">
        <v>15</v>
      </c>
      <c r="W5" s="6" t="s">
        <v>12</v>
      </c>
      <c r="X5" s="6" t="s">
        <v>15</v>
      </c>
      <c r="Y5" s="19"/>
      <c r="Z5" s="19"/>
      <c r="AB5" s="6" t="s">
        <v>8</v>
      </c>
      <c r="AC5" s="6" t="s">
        <v>10</v>
      </c>
      <c r="AD5" s="6" t="s">
        <v>15</v>
      </c>
      <c r="AF5" s="19"/>
      <c r="AG5" s="6" t="s">
        <v>12</v>
      </c>
      <c r="AH5" s="6" t="s">
        <v>15</v>
      </c>
      <c r="AI5" s="6" t="s">
        <v>12</v>
      </c>
      <c r="AJ5" s="6" t="s">
        <v>15</v>
      </c>
      <c r="AK5" s="19"/>
      <c r="AL5" s="19"/>
      <c r="AN5" s="6" t="s">
        <v>8</v>
      </c>
      <c r="AO5" s="6" t="s">
        <v>10</v>
      </c>
      <c r="AP5" s="6" t="s">
        <v>15</v>
      </c>
    </row>
    <row r="6" spans="2:42" x14ac:dyDescent="0.3">
      <c r="B6" s="4">
        <v>3500</v>
      </c>
      <c r="C6" s="4">
        <f>MAX(B6-$H$6,0)</f>
        <v>0</v>
      </c>
      <c r="D6" s="4">
        <f>$I$6</f>
        <v>100</v>
      </c>
      <c r="E6" s="9">
        <f>C6/D6-1</f>
        <v>-1</v>
      </c>
      <c r="F6" s="4"/>
      <c r="G6" s="1" t="s">
        <v>13</v>
      </c>
      <c r="H6" s="4">
        <v>5000</v>
      </c>
      <c r="I6" s="4">
        <v>100</v>
      </c>
      <c r="K6" s="4">
        <f>B6</f>
        <v>3500</v>
      </c>
      <c r="L6" s="4">
        <f>MAX($H$6-K6,0)</f>
        <v>1500</v>
      </c>
      <c r="M6" s="4">
        <f>$I$6</f>
        <v>100</v>
      </c>
      <c r="N6" s="9">
        <f>L6/M6-1</f>
        <v>14</v>
      </c>
      <c r="P6" s="1" t="s">
        <v>14</v>
      </c>
      <c r="Q6" s="4">
        <v>5000</v>
      </c>
      <c r="R6" s="4">
        <v>100</v>
      </c>
      <c r="T6" s="4">
        <f>K6</f>
        <v>3500</v>
      </c>
      <c r="U6" s="4">
        <f>MAX(T6-$AC$6,0)</f>
        <v>0</v>
      </c>
      <c r="V6" s="4">
        <f>$AD$6</f>
        <v>200</v>
      </c>
      <c r="W6" s="4">
        <f>MAX($AC$6-T6,0)</f>
        <v>1500</v>
      </c>
      <c r="X6" s="1">
        <f>$AD$7</f>
        <v>100</v>
      </c>
      <c r="Y6" s="4">
        <f>(U6+W6)-(V6+X6)</f>
        <v>1200</v>
      </c>
      <c r="Z6" s="9">
        <f>Y6/(V6+X6)</f>
        <v>4</v>
      </c>
      <c r="AB6" s="1" t="s">
        <v>21</v>
      </c>
      <c r="AC6" s="4">
        <v>5000</v>
      </c>
      <c r="AD6" s="4">
        <v>200</v>
      </c>
      <c r="AF6" s="4">
        <f>T6</f>
        <v>3500</v>
      </c>
      <c r="AG6" s="4">
        <f>MAX(AF6-$AO$6,0)</f>
        <v>0</v>
      </c>
      <c r="AH6" s="4">
        <f>$AP$6</f>
        <v>100</v>
      </c>
      <c r="AI6" s="4">
        <f>MAX($AO$7-AF6,0)</f>
        <v>1500</v>
      </c>
      <c r="AJ6" s="1">
        <f>$AP$7</f>
        <v>100</v>
      </c>
      <c r="AK6" s="4">
        <f>AJ6+AH6-(AG6+AI6)</f>
        <v>-1300</v>
      </c>
      <c r="AL6" s="9">
        <f>AK6/(AG6+AI6)</f>
        <v>-0.8666666666666667</v>
      </c>
      <c r="AN6" s="1" t="s">
        <v>25</v>
      </c>
      <c r="AO6" s="4">
        <v>5000</v>
      </c>
      <c r="AP6" s="4">
        <v>100</v>
      </c>
    </row>
    <row r="7" spans="2:42" x14ac:dyDescent="0.3">
      <c r="B7" s="4">
        <f>B6+200</f>
        <v>3700</v>
      </c>
      <c r="C7" s="4">
        <f t="shared" ref="C7:C21" si="0">MAX(B7-$H$6,0)</f>
        <v>0</v>
      </c>
      <c r="D7" s="4">
        <f t="shared" ref="D7:D21" si="1">$I$6</f>
        <v>100</v>
      </c>
      <c r="E7" s="9">
        <f t="shared" ref="E7:E21" si="2">C7/D7-1</f>
        <v>-1</v>
      </c>
      <c r="F7" s="4"/>
      <c r="I7" s="4"/>
      <c r="K7" s="4">
        <f>K6+200</f>
        <v>3700</v>
      </c>
      <c r="L7" s="4">
        <f t="shared" ref="L7:L21" si="3">MAX($H$6-K7,0)</f>
        <v>1300</v>
      </c>
      <c r="M7" s="4">
        <f t="shared" ref="M7:M21" si="4">$I$6</f>
        <v>100</v>
      </c>
      <c r="N7" s="9">
        <f t="shared" ref="N7:N21" si="5">L7/M7-1</f>
        <v>12</v>
      </c>
      <c r="T7" s="4">
        <f t="shared" ref="T7:T13" si="6">K7</f>
        <v>3700</v>
      </c>
      <c r="U7" s="4">
        <f t="shared" ref="U7:U21" si="7">MAX(T7-$AC$6,0)</f>
        <v>0</v>
      </c>
      <c r="V7" s="4">
        <f t="shared" ref="V7:V21" si="8">$AD$6</f>
        <v>200</v>
      </c>
      <c r="W7" s="4">
        <f t="shared" ref="W7:W21" si="9">MAX($AC$6-T7,0)</f>
        <v>1300</v>
      </c>
      <c r="X7" s="1">
        <f t="shared" ref="X7:X21" si="10">$AD$7</f>
        <v>100</v>
      </c>
      <c r="Y7" s="4">
        <f t="shared" ref="Y7:Y21" si="11">(U7+W7)-(V7+X7)</f>
        <v>1000</v>
      </c>
      <c r="Z7" s="9">
        <f t="shared" ref="Z7:Z21" si="12">Y7/(V7+X7)</f>
        <v>3.3333333333333335</v>
      </c>
      <c r="AB7" s="1" t="s">
        <v>22</v>
      </c>
      <c r="AC7" s="4">
        <v>5000</v>
      </c>
      <c r="AD7" s="1">
        <v>100</v>
      </c>
      <c r="AF7" s="4">
        <f t="shared" ref="AF7:AF13" si="13">T7</f>
        <v>3700</v>
      </c>
      <c r="AG7" s="4">
        <f t="shared" ref="AG7:AG21" si="14">MAX(AF7-$AO$6,0)</f>
        <v>0</v>
      </c>
      <c r="AH7" s="4">
        <f t="shared" ref="AH7:AH21" si="15">$AP$6</f>
        <v>100</v>
      </c>
      <c r="AI7" s="4">
        <f t="shared" ref="AI7:AI21" si="16">MAX($AO$7-AF7,0)</f>
        <v>1300</v>
      </c>
      <c r="AJ7" s="1">
        <f t="shared" ref="AJ7:AJ21" si="17">$AP$7</f>
        <v>100</v>
      </c>
      <c r="AK7" s="4">
        <f t="shared" ref="AK7:AK21" si="18">AJ7+AH7-(AG7+AI7)</f>
        <v>-1100</v>
      </c>
      <c r="AL7" s="9">
        <f t="shared" ref="AL7:AL21" si="19">AK7/(AG7+AI7)</f>
        <v>-0.84615384615384615</v>
      </c>
      <c r="AN7" s="1" t="s">
        <v>26</v>
      </c>
      <c r="AO7" s="4">
        <v>5000</v>
      </c>
      <c r="AP7" s="1">
        <v>100</v>
      </c>
    </row>
    <row r="8" spans="2:42" x14ac:dyDescent="0.3">
      <c r="B8" s="4">
        <f t="shared" ref="B8:B21" si="20">B7+200</f>
        <v>3900</v>
      </c>
      <c r="C8" s="4">
        <f t="shared" si="0"/>
        <v>0</v>
      </c>
      <c r="D8" s="4">
        <f t="shared" si="1"/>
        <v>100</v>
      </c>
      <c r="E8" s="9">
        <f t="shared" si="2"/>
        <v>-1</v>
      </c>
      <c r="F8" s="4"/>
      <c r="G8" s="23" t="s">
        <v>27</v>
      </c>
      <c r="H8" s="24"/>
      <c r="I8" s="10">
        <f>H6/I6</f>
        <v>50</v>
      </c>
      <c r="K8" s="4">
        <f t="shared" ref="K8:K21" si="21">K7+200</f>
        <v>3900</v>
      </c>
      <c r="L8" s="4">
        <f t="shared" si="3"/>
        <v>1100</v>
      </c>
      <c r="M8" s="4">
        <f t="shared" si="4"/>
        <v>100</v>
      </c>
      <c r="N8" s="9">
        <f t="shared" si="5"/>
        <v>10</v>
      </c>
      <c r="P8" s="23" t="s">
        <v>27</v>
      </c>
      <c r="Q8" s="24"/>
      <c r="R8" s="10">
        <f>Q6/R6</f>
        <v>50</v>
      </c>
      <c r="T8" s="4">
        <f t="shared" si="6"/>
        <v>3900</v>
      </c>
      <c r="U8" s="4">
        <f t="shared" si="7"/>
        <v>0</v>
      </c>
      <c r="V8" s="4">
        <f t="shared" si="8"/>
        <v>200</v>
      </c>
      <c r="W8" s="4">
        <f t="shared" si="9"/>
        <v>1100</v>
      </c>
      <c r="X8" s="1">
        <f t="shared" si="10"/>
        <v>100</v>
      </c>
      <c r="Y8" s="4">
        <f t="shared" si="11"/>
        <v>800</v>
      </c>
      <c r="Z8" s="9">
        <f t="shared" si="12"/>
        <v>2.6666666666666665</v>
      </c>
      <c r="AF8" s="4">
        <f t="shared" si="13"/>
        <v>3900</v>
      </c>
      <c r="AG8" s="4">
        <f t="shared" si="14"/>
        <v>0</v>
      </c>
      <c r="AH8" s="4">
        <f t="shared" si="15"/>
        <v>100</v>
      </c>
      <c r="AI8" s="4">
        <f t="shared" si="16"/>
        <v>1100</v>
      </c>
      <c r="AJ8" s="1">
        <f t="shared" si="17"/>
        <v>100</v>
      </c>
      <c r="AK8" s="4">
        <f t="shared" si="18"/>
        <v>-900</v>
      </c>
      <c r="AL8" s="9">
        <f t="shared" si="19"/>
        <v>-0.81818181818181823</v>
      </c>
    </row>
    <row r="9" spans="2:42" x14ac:dyDescent="0.3">
      <c r="B9" s="4">
        <f t="shared" si="20"/>
        <v>4100</v>
      </c>
      <c r="C9" s="4">
        <f t="shared" si="0"/>
        <v>0</v>
      </c>
      <c r="D9" s="4">
        <f t="shared" si="1"/>
        <v>100</v>
      </c>
      <c r="E9" s="9">
        <f t="shared" si="2"/>
        <v>-1</v>
      </c>
      <c r="F9" s="4"/>
      <c r="G9" s="4"/>
      <c r="H9" s="4"/>
      <c r="I9" s="4"/>
      <c r="K9" s="4">
        <f t="shared" si="21"/>
        <v>4100</v>
      </c>
      <c r="L9" s="4">
        <f t="shared" si="3"/>
        <v>900</v>
      </c>
      <c r="M9" s="4">
        <f t="shared" si="4"/>
        <v>100</v>
      </c>
      <c r="N9" s="9">
        <f t="shared" si="5"/>
        <v>8</v>
      </c>
      <c r="T9" s="4">
        <f t="shared" si="6"/>
        <v>4100</v>
      </c>
      <c r="U9" s="4">
        <f t="shared" si="7"/>
        <v>0</v>
      </c>
      <c r="V9" s="4">
        <f t="shared" si="8"/>
        <v>200</v>
      </c>
      <c r="W9" s="4">
        <f t="shared" si="9"/>
        <v>900</v>
      </c>
      <c r="X9" s="1">
        <f t="shared" si="10"/>
        <v>100</v>
      </c>
      <c r="Y9" s="4">
        <f t="shared" si="11"/>
        <v>600</v>
      </c>
      <c r="Z9" s="9">
        <f t="shared" si="12"/>
        <v>2</v>
      </c>
      <c r="AF9" s="4">
        <f t="shared" si="13"/>
        <v>4100</v>
      </c>
      <c r="AG9" s="4">
        <f t="shared" si="14"/>
        <v>0</v>
      </c>
      <c r="AH9" s="4">
        <f t="shared" si="15"/>
        <v>100</v>
      </c>
      <c r="AI9" s="4">
        <f t="shared" si="16"/>
        <v>900</v>
      </c>
      <c r="AJ9" s="1">
        <f t="shared" si="17"/>
        <v>100</v>
      </c>
      <c r="AK9" s="4">
        <f t="shared" si="18"/>
        <v>-700</v>
      </c>
      <c r="AL9" s="9">
        <f t="shared" si="19"/>
        <v>-0.77777777777777779</v>
      </c>
    </row>
    <row r="10" spans="2:42" x14ac:dyDescent="0.3">
      <c r="B10" s="4">
        <f t="shared" si="20"/>
        <v>4300</v>
      </c>
      <c r="C10" s="4">
        <f t="shared" si="0"/>
        <v>0</v>
      </c>
      <c r="D10" s="4">
        <f t="shared" si="1"/>
        <v>100</v>
      </c>
      <c r="E10" s="9">
        <f t="shared" si="2"/>
        <v>-1</v>
      </c>
      <c r="F10" s="4"/>
      <c r="G10" s="4"/>
      <c r="H10" s="4"/>
      <c r="I10" s="4"/>
      <c r="K10" s="4">
        <f t="shared" si="21"/>
        <v>4300</v>
      </c>
      <c r="L10" s="4">
        <f t="shared" si="3"/>
        <v>700</v>
      </c>
      <c r="M10" s="4">
        <f t="shared" si="4"/>
        <v>100</v>
      </c>
      <c r="N10" s="9">
        <f t="shared" si="5"/>
        <v>6</v>
      </c>
      <c r="T10" s="4">
        <f t="shared" si="6"/>
        <v>4300</v>
      </c>
      <c r="U10" s="4">
        <f t="shared" si="7"/>
        <v>0</v>
      </c>
      <c r="V10" s="4">
        <f t="shared" si="8"/>
        <v>200</v>
      </c>
      <c r="W10" s="4">
        <f t="shared" si="9"/>
        <v>700</v>
      </c>
      <c r="X10" s="1">
        <f t="shared" si="10"/>
        <v>100</v>
      </c>
      <c r="Y10" s="4">
        <f t="shared" si="11"/>
        <v>400</v>
      </c>
      <c r="Z10" s="9">
        <f t="shared" si="12"/>
        <v>1.3333333333333333</v>
      </c>
      <c r="AF10" s="4">
        <f t="shared" si="13"/>
        <v>4300</v>
      </c>
      <c r="AG10" s="4">
        <f t="shared" si="14"/>
        <v>0</v>
      </c>
      <c r="AH10" s="4">
        <f t="shared" si="15"/>
        <v>100</v>
      </c>
      <c r="AI10" s="4">
        <f t="shared" si="16"/>
        <v>700</v>
      </c>
      <c r="AJ10" s="1">
        <f t="shared" si="17"/>
        <v>100</v>
      </c>
      <c r="AK10" s="4">
        <f t="shared" si="18"/>
        <v>-500</v>
      </c>
      <c r="AL10" s="9">
        <f t="shared" si="19"/>
        <v>-0.7142857142857143</v>
      </c>
    </row>
    <row r="11" spans="2:42" x14ac:dyDescent="0.3">
      <c r="B11" s="4">
        <f t="shared" si="20"/>
        <v>4500</v>
      </c>
      <c r="C11" s="4">
        <f t="shared" si="0"/>
        <v>0</v>
      </c>
      <c r="D11" s="4">
        <f t="shared" si="1"/>
        <v>100</v>
      </c>
      <c r="E11" s="9">
        <f t="shared" si="2"/>
        <v>-1</v>
      </c>
      <c r="F11" s="4"/>
      <c r="G11" s="4"/>
      <c r="H11" s="4"/>
      <c r="I11" s="4"/>
      <c r="K11" s="4">
        <f t="shared" si="21"/>
        <v>4500</v>
      </c>
      <c r="L11" s="4">
        <f t="shared" si="3"/>
        <v>500</v>
      </c>
      <c r="M11" s="4">
        <f t="shared" si="4"/>
        <v>100</v>
      </c>
      <c r="N11" s="9">
        <f t="shared" si="5"/>
        <v>4</v>
      </c>
      <c r="T11" s="4">
        <f t="shared" si="6"/>
        <v>4500</v>
      </c>
      <c r="U11" s="4">
        <f t="shared" si="7"/>
        <v>0</v>
      </c>
      <c r="V11" s="4">
        <f t="shared" si="8"/>
        <v>200</v>
      </c>
      <c r="W11" s="4">
        <f t="shared" si="9"/>
        <v>500</v>
      </c>
      <c r="X11" s="1">
        <f t="shared" si="10"/>
        <v>100</v>
      </c>
      <c r="Y11" s="4">
        <f t="shared" si="11"/>
        <v>200</v>
      </c>
      <c r="Z11" s="9">
        <f t="shared" si="12"/>
        <v>0.66666666666666663</v>
      </c>
      <c r="AF11" s="4">
        <f t="shared" si="13"/>
        <v>4500</v>
      </c>
      <c r="AG11" s="4">
        <f t="shared" si="14"/>
        <v>0</v>
      </c>
      <c r="AH11" s="4">
        <f t="shared" si="15"/>
        <v>100</v>
      </c>
      <c r="AI11" s="4">
        <f t="shared" si="16"/>
        <v>500</v>
      </c>
      <c r="AJ11" s="1">
        <f t="shared" si="17"/>
        <v>100</v>
      </c>
      <c r="AK11" s="4">
        <f t="shared" si="18"/>
        <v>-300</v>
      </c>
      <c r="AL11" s="9">
        <f t="shared" si="19"/>
        <v>-0.6</v>
      </c>
    </row>
    <row r="12" spans="2:42" x14ac:dyDescent="0.3">
      <c r="B12" s="4">
        <f t="shared" si="20"/>
        <v>4700</v>
      </c>
      <c r="C12" s="4">
        <f t="shared" si="0"/>
        <v>0</v>
      </c>
      <c r="D12" s="4">
        <f t="shared" si="1"/>
        <v>100</v>
      </c>
      <c r="E12" s="9">
        <f t="shared" si="2"/>
        <v>-1</v>
      </c>
      <c r="F12" s="4"/>
      <c r="G12" s="4"/>
      <c r="H12" s="4"/>
      <c r="I12" s="4"/>
      <c r="K12" s="4">
        <f t="shared" si="21"/>
        <v>4700</v>
      </c>
      <c r="L12" s="4">
        <f t="shared" si="3"/>
        <v>300</v>
      </c>
      <c r="M12" s="4">
        <f t="shared" si="4"/>
        <v>100</v>
      </c>
      <c r="N12" s="9">
        <f t="shared" si="5"/>
        <v>2</v>
      </c>
      <c r="T12" s="4">
        <f t="shared" si="6"/>
        <v>4700</v>
      </c>
      <c r="U12" s="4">
        <f t="shared" si="7"/>
        <v>0</v>
      </c>
      <c r="V12" s="4">
        <f t="shared" si="8"/>
        <v>200</v>
      </c>
      <c r="W12" s="4">
        <f t="shared" si="9"/>
        <v>300</v>
      </c>
      <c r="X12" s="1">
        <f t="shared" si="10"/>
        <v>100</v>
      </c>
      <c r="Y12" s="4">
        <f t="shared" si="11"/>
        <v>0</v>
      </c>
      <c r="Z12" s="9">
        <f t="shared" si="12"/>
        <v>0</v>
      </c>
      <c r="AF12" s="4">
        <f t="shared" si="13"/>
        <v>4700</v>
      </c>
      <c r="AG12" s="4">
        <f t="shared" si="14"/>
        <v>0</v>
      </c>
      <c r="AH12" s="4">
        <f t="shared" si="15"/>
        <v>100</v>
      </c>
      <c r="AI12" s="4">
        <f t="shared" si="16"/>
        <v>300</v>
      </c>
      <c r="AJ12" s="1">
        <f t="shared" si="17"/>
        <v>100</v>
      </c>
      <c r="AK12" s="4">
        <f t="shared" si="18"/>
        <v>-100</v>
      </c>
      <c r="AL12" s="9">
        <f t="shared" si="19"/>
        <v>-0.33333333333333331</v>
      </c>
    </row>
    <row r="13" spans="2:42" x14ac:dyDescent="0.3">
      <c r="B13" s="4">
        <f t="shared" si="20"/>
        <v>4900</v>
      </c>
      <c r="C13" s="4">
        <f t="shared" si="0"/>
        <v>0</v>
      </c>
      <c r="D13" s="4">
        <f t="shared" si="1"/>
        <v>100</v>
      </c>
      <c r="E13" s="9">
        <f t="shared" si="2"/>
        <v>-1</v>
      </c>
      <c r="F13" s="4"/>
      <c r="G13" s="4"/>
      <c r="H13" s="4"/>
      <c r="I13" s="4"/>
      <c r="K13" s="4">
        <f t="shared" si="21"/>
        <v>4900</v>
      </c>
      <c r="L13" s="4">
        <f t="shared" si="3"/>
        <v>100</v>
      </c>
      <c r="M13" s="4">
        <f t="shared" si="4"/>
        <v>100</v>
      </c>
      <c r="N13" s="9">
        <f t="shared" si="5"/>
        <v>0</v>
      </c>
      <c r="T13" s="4">
        <f t="shared" si="6"/>
        <v>4900</v>
      </c>
      <c r="U13" s="4">
        <f t="shared" si="7"/>
        <v>0</v>
      </c>
      <c r="V13" s="4">
        <f t="shared" si="8"/>
        <v>200</v>
      </c>
      <c r="W13" s="4">
        <f t="shared" si="9"/>
        <v>100</v>
      </c>
      <c r="X13" s="1">
        <f t="shared" si="10"/>
        <v>100</v>
      </c>
      <c r="Y13" s="4">
        <f t="shared" si="11"/>
        <v>-200</v>
      </c>
      <c r="Z13" s="9">
        <f t="shared" si="12"/>
        <v>-0.66666666666666663</v>
      </c>
      <c r="AF13" s="4">
        <f t="shared" si="13"/>
        <v>4900</v>
      </c>
      <c r="AG13" s="4">
        <f t="shared" si="14"/>
        <v>0</v>
      </c>
      <c r="AH13" s="4">
        <f t="shared" si="15"/>
        <v>100</v>
      </c>
      <c r="AI13" s="4">
        <f t="shared" si="16"/>
        <v>100</v>
      </c>
      <c r="AJ13" s="1">
        <f t="shared" si="17"/>
        <v>100</v>
      </c>
      <c r="AK13" s="4">
        <f t="shared" si="18"/>
        <v>100</v>
      </c>
      <c r="AL13" s="9">
        <f t="shared" si="19"/>
        <v>1</v>
      </c>
    </row>
    <row r="14" spans="2:42" x14ac:dyDescent="0.3">
      <c r="B14" s="4">
        <f t="shared" si="20"/>
        <v>5100</v>
      </c>
      <c r="C14" s="4">
        <f t="shared" si="0"/>
        <v>100</v>
      </c>
      <c r="D14" s="4">
        <f t="shared" si="1"/>
        <v>100</v>
      </c>
      <c r="E14" s="9">
        <f t="shared" si="2"/>
        <v>0</v>
      </c>
      <c r="F14" s="4"/>
      <c r="G14" s="4"/>
      <c r="H14" s="4"/>
      <c r="I14" s="4"/>
      <c r="K14" s="4">
        <f t="shared" si="21"/>
        <v>5100</v>
      </c>
      <c r="L14" s="4">
        <f t="shared" si="3"/>
        <v>0</v>
      </c>
      <c r="M14" s="4">
        <f t="shared" si="4"/>
        <v>100</v>
      </c>
      <c r="N14" s="9">
        <f t="shared" si="5"/>
        <v>-1</v>
      </c>
      <c r="T14" s="4">
        <f t="shared" ref="T14:T21" si="22">K14</f>
        <v>5100</v>
      </c>
      <c r="U14" s="4">
        <f t="shared" si="7"/>
        <v>100</v>
      </c>
      <c r="V14" s="4">
        <f t="shared" si="8"/>
        <v>200</v>
      </c>
      <c r="W14" s="4">
        <f t="shared" si="9"/>
        <v>0</v>
      </c>
      <c r="X14" s="1">
        <f t="shared" si="10"/>
        <v>100</v>
      </c>
      <c r="Y14" s="4">
        <f t="shared" si="11"/>
        <v>-200</v>
      </c>
      <c r="Z14" s="9">
        <f t="shared" si="12"/>
        <v>-0.66666666666666663</v>
      </c>
      <c r="AF14" s="4">
        <f t="shared" ref="AF14:AF21" si="23">T14</f>
        <v>5100</v>
      </c>
      <c r="AG14" s="4">
        <f t="shared" si="14"/>
        <v>100</v>
      </c>
      <c r="AH14" s="4">
        <f t="shared" si="15"/>
        <v>100</v>
      </c>
      <c r="AI14" s="4">
        <f t="shared" si="16"/>
        <v>0</v>
      </c>
      <c r="AJ14" s="1">
        <f t="shared" si="17"/>
        <v>100</v>
      </c>
      <c r="AK14" s="4">
        <f t="shared" si="18"/>
        <v>100</v>
      </c>
      <c r="AL14" s="9">
        <f t="shared" si="19"/>
        <v>1</v>
      </c>
    </row>
    <row r="15" spans="2:42" x14ac:dyDescent="0.3">
      <c r="B15" s="4">
        <f t="shared" si="20"/>
        <v>5300</v>
      </c>
      <c r="C15" s="4">
        <f t="shared" si="0"/>
        <v>300</v>
      </c>
      <c r="D15" s="4">
        <f t="shared" si="1"/>
        <v>100</v>
      </c>
      <c r="E15" s="9">
        <f t="shared" si="2"/>
        <v>2</v>
      </c>
      <c r="F15" s="4"/>
      <c r="G15" s="4"/>
      <c r="H15" s="4"/>
      <c r="I15" s="4"/>
      <c r="K15" s="4">
        <f t="shared" si="21"/>
        <v>5300</v>
      </c>
      <c r="L15" s="4">
        <f t="shared" si="3"/>
        <v>0</v>
      </c>
      <c r="M15" s="4">
        <f t="shared" si="4"/>
        <v>100</v>
      </c>
      <c r="N15" s="9">
        <f t="shared" si="5"/>
        <v>-1</v>
      </c>
      <c r="T15" s="4">
        <f t="shared" si="22"/>
        <v>5300</v>
      </c>
      <c r="U15" s="4">
        <f t="shared" si="7"/>
        <v>300</v>
      </c>
      <c r="V15" s="4">
        <f t="shared" si="8"/>
        <v>200</v>
      </c>
      <c r="W15" s="4">
        <f t="shared" si="9"/>
        <v>0</v>
      </c>
      <c r="X15" s="1">
        <f t="shared" si="10"/>
        <v>100</v>
      </c>
      <c r="Y15" s="4">
        <f t="shared" si="11"/>
        <v>0</v>
      </c>
      <c r="Z15" s="9">
        <f t="shared" si="12"/>
        <v>0</v>
      </c>
      <c r="AF15" s="4">
        <f t="shared" si="23"/>
        <v>5300</v>
      </c>
      <c r="AG15" s="4">
        <f t="shared" si="14"/>
        <v>300</v>
      </c>
      <c r="AH15" s="4">
        <f t="shared" si="15"/>
        <v>100</v>
      </c>
      <c r="AI15" s="4">
        <f t="shared" si="16"/>
        <v>0</v>
      </c>
      <c r="AJ15" s="1">
        <f t="shared" si="17"/>
        <v>100</v>
      </c>
      <c r="AK15" s="4">
        <f t="shared" si="18"/>
        <v>-100</v>
      </c>
      <c r="AL15" s="9">
        <f t="shared" si="19"/>
        <v>-0.33333333333333331</v>
      </c>
    </row>
    <row r="16" spans="2:42" x14ac:dyDescent="0.3">
      <c r="B16" s="4">
        <f t="shared" si="20"/>
        <v>5500</v>
      </c>
      <c r="C16" s="4">
        <f t="shared" si="0"/>
        <v>500</v>
      </c>
      <c r="D16" s="4">
        <f t="shared" si="1"/>
        <v>100</v>
      </c>
      <c r="E16" s="9">
        <f t="shared" si="2"/>
        <v>4</v>
      </c>
      <c r="F16" s="4"/>
      <c r="G16" s="4"/>
      <c r="H16" s="4"/>
      <c r="I16" s="4"/>
      <c r="K16" s="4">
        <f t="shared" si="21"/>
        <v>5500</v>
      </c>
      <c r="L16" s="4">
        <f t="shared" si="3"/>
        <v>0</v>
      </c>
      <c r="M16" s="4">
        <f t="shared" si="4"/>
        <v>100</v>
      </c>
      <c r="N16" s="9">
        <f t="shared" si="5"/>
        <v>-1</v>
      </c>
      <c r="T16" s="4">
        <f t="shared" si="22"/>
        <v>5500</v>
      </c>
      <c r="U16" s="4">
        <f t="shared" si="7"/>
        <v>500</v>
      </c>
      <c r="V16" s="4">
        <f t="shared" si="8"/>
        <v>200</v>
      </c>
      <c r="W16" s="4">
        <f t="shared" si="9"/>
        <v>0</v>
      </c>
      <c r="X16" s="1">
        <f t="shared" si="10"/>
        <v>100</v>
      </c>
      <c r="Y16" s="4">
        <f t="shared" si="11"/>
        <v>200</v>
      </c>
      <c r="Z16" s="9">
        <f t="shared" si="12"/>
        <v>0.66666666666666663</v>
      </c>
      <c r="AF16" s="4">
        <f t="shared" si="23"/>
        <v>5500</v>
      </c>
      <c r="AG16" s="4">
        <f t="shared" si="14"/>
        <v>500</v>
      </c>
      <c r="AH16" s="4">
        <f t="shared" si="15"/>
        <v>100</v>
      </c>
      <c r="AI16" s="4">
        <f t="shared" si="16"/>
        <v>0</v>
      </c>
      <c r="AJ16" s="1">
        <f t="shared" si="17"/>
        <v>100</v>
      </c>
      <c r="AK16" s="4">
        <f t="shared" si="18"/>
        <v>-300</v>
      </c>
      <c r="AL16" s="9">
        <f t="shared" si="19"/>
        <v>-0.6</v>
      </c>
    </row>
    <row r="17" spans="2:40" x14ac:dyDescent="0.3">
      <c r="B17" s="4">
        <f t="shared" si="20"/>
        <v>5700</v>
      </c>
      <c r="C17" s="4">
        <f t="shared" si="0"/>
        <v>700</v>
      </c>
      <c r="D17" s="4">
        <f t="shared" si="1"/>
        <v>100</v>
      </c>
      <c r="E17" s="9">
        <f t="shared" si="2"/>
        <v>6</v>
      </c>
      <c r="F17" s="4"/>
      <c r="G17" s="4"/>
      <c r="H17" s="4"/>
      <c r="I17" s="4"/>
      <c r="K17" s="4">
        <f t="shared" si="21"/>
        <v>5700</v>
      </c>
      <c r="L17" s="4">
        <f t="shared" si="3"/>
        <v>0</v>
      </c>
      <c r="M17" s="4">
        <f t="shared" si="4"/>
        <v>100</v>
      </c>
      <c r="N17" s="9">
        <f t="shared" si="5"/>
        <v>-1</v>
      </c>
      <c r="T17" s="4">
        <f t="shared" si="22"/>
        <v>5700</v>
      </c>
      <c r="U17" s="4">
        <f t="shared" si="7"/>
        <v>700</v>
      </c>
      <c r="V17" s="4">
        <f t="shared" si="8"/>
        <v>200</v>
      </c>
      <c r="W17" s="4">
        <f t="shared" si="9"/>
        <v>0</v>
      </c>
      <c r="X17" s="1">
        <f t="shared" si="10"/>
        <v>100</v>
      </c>
      <c r="Y17" s="4">
        <f t="shared" si="11"/>
        <v>400</v>
      </c>
      <c r="Z17" s="9">
        <f t="shared" si="12"/>
        <v>1.3333333333333333</v>
      </c>
      <c r="AF17" s="4">
        <f t="shared" si="23"/>
        <v>5700</v>
      </c>
      <c r="AG17" s="4">
        <f t="shared" si="14"/>
        <v>700</v>
      </c>
      <c r="AH17" s="4">
        <f t="shared" si="15"/>
        <v>100</v>
      </c>
      <c r="AI17" s="4">
        <f t="shared" si="16"/>
        <v>0</v>
      </c>
      <c r="AJ17" s="1">
        <f t="shared" si="17"/>
        <v>100</v>
      </c>
      <c r="AK17" s="4">
        <f t="shared" si="18"/>
        <v>-500</v>
      </c>
      <c r="AL17" s="9">
        <f t="shared" si="19"/>
        <v>-0.7142857142857143</v>
      </c>
    </row>
    <row r="18" spans="2:40" x14ac:dyDescent="0.3">
      <c r="B18" s="4">
        <f t="shared" si="20"/>
        <v>5900</v>
      </c>
      <c r="C18" s="4">
        <f t="shared" si="0"/>
        <v>900</v>
      </c>
      <c r="D18" s="4">
        <f t="shared" si="1"/>
        <v>100</v>
      </c>
      <c r="E18" s="9">
        <f t="shared" si="2"/>
        <v>8</v>
      </c>
      <c r="F18" s="4"/>
      <c r="G18" s="4"/>
      <c r="H18" s="4"/>
      <c r="I18" s="4"/>
      <c r="K18" s="4">
        <f t="shared" si="21"/>
        <v>5900</v>
      </c>
      <c r="L18" s="4">
        <f t="shared" si="3"/>
        <v>0</v>
      </c>
      <c r="M18" s="4">
        <f t="shared" si="4"/>
        <v>100</v>
      </c>
      <c r="N18" s="9">
        <f t="shared" si="5"/>
        <v>-1</v>
      </c>
      <c r="T18" s="4">
        <f t="shared" si="22"/>
        <v>5900</v>
      </c>
      <c r="U18" s="4">
        <f t="shared" si="7"/>
        <v>900</v>
      </c>
      <c r="V18" s="4">
        <f t="shared" si="8"/>
        <v>200</v>
      </c>
      <c r="W18" s="4">
        <f t="shared" si="9"/>
        <v>0</v>
      </c>
      <c r="X18" s="1">
        <f t="shared" si="10"/>
        <v>100</v>
      </c>
      <c r="Y18" s="4">
        <f t="shared" si="11"/>
        <v>600</v>
      </c>
      <c r="Z18" s="9">
        <f t="shared" si="12"/>
        <v>2</v>
      </c>
      <c r="AF18" s="4">
        <f t="shared" si="23"/>
        <v>5900</v>
      </c>
      <c r="AG18" s="4">
        <f t="shared" si="14"/>
        <v>900</v>
      </c>
      <c r="AH18" s="4">
        <f t="shared" si="15"/>
        <v>100</v>
      </c>
      <c r="AI18" s="4">
        <f t="shared" si="16"/>
        <v>0</v>
      </c>
      <c r="AJ18" s="1">
        <f t="shared" si="17"/>
        <v>100</v>
      </c>
      <c r="AK18" s="4">
        <f t="shared" si="18"/>
        <v>-700</v>
      </c>
      <c r="AL18" s="9">
        <f t="shared" si="19"/>
        <v>-0.77777777777777779</v>
      </c>
    </row>
    <row r="19" spans="2:40" x14ac:dyDescent="0.3">
      <c r="B19" s="4">
        <f t="shared" si="20"/>
        <v>6100</v>
      </c>
      <c r="C19" s="4">
        <f t="shared" si="0"/>
        <v>1100</v>
      </c>
      <c r="D19" s="4">
        <f t="shared" si="1"/>
        <v>100</v>
      </c>
      <c r="E19" s="9">
        <f t="shared" si="2"/>
        <v>10</v>
      </c>
      <c r="F19" s="4"/>
      <c r="G19" s="4"/>
      <c r="H19" s="4"/>
      <c r="I19" s="4"/>
      <c r="K19" s="4">
        <f t="shared" si="21"/>
        <v>6100</v>
      </c>
      <c r="L19" s="4">
        <f t="shared" si="3"/>
        <v>0</v>
      </c>
      <c r="M19" s="4">
        <f t="shared" si="4"/>
        <v>100</v>
      </c>
      <c r="N19" s="9">
        <f t="shared" si="5"/>
        <v>-1</v>
      </c>
      <c r="T19" s="4">
        <f t="shared" si="22"/>
        <v>6100</v>
      </c>
      <c r="U19" s="4">
        <f t="shared" si="7"/>
        <v>1100</v>
      </c>
      <c r="V19" s="4">
        <f t="shared" si="8"/>
        <v>200</v>
      </c>
      <c r="W19" s="4">
        <f t="shared" si="9"/>
        <v>0</v>
      </c>
      <c r="X19" s="1">
        <f t="shared" si="10"/>
        <v>100</v>
      </c>
      <c r="Y19" s="4">
        <f t="shared" si="11"/>
        <v>800</v>
      </c>
      <c r="Z19" s="9">
        <f t="shared" si="12"/>
        <v>2.6666666666666665</v>
      </c>
      <c r="AF19" s="4">
        <f t="shared" si="23"/>
        <v>6100</v>
      </c>
      <c r="AG19" s="4">
        <f t="shared" si="14"/>
        <v>1100</v>
      </c>
      <c r="AH19" s="4">
        <f t="shared" si="15"/>
        <v>100</v>
      </c>
      <c r="AI19" s="4">
        <f t="shared" si="16"/>
        <v>0</v>
      </c>
      <c r="AJ19" s="1">
        <f t="shared" si="17"/>
        <v>100</v>
      </c>
      <c r="AK19" s="4">
        <f t="shared" si="18"/>
        <v>-900</v>
      </c>
      <c r="AL19" s="9">
        <f t="shared" si="19"/>
        <v>-0.81818181818181823</v>
      </c>
    </row>
    <row r="20" spans="2:40" x14ac:dyDescent="0.3">
      <c r="B20" s="4">
        <f t="shared" si="20"/>
        <v>6300</v>
      </c>
      <c r="C20" s="4">
        <f t="shared" si="0"/>
        <v>1300</v>
      </c>
      <c r="D20" s="4">
        <f t="shared" si="1"/>
        <v>100</v>
      </c>
      <c r="E20" s="9">
        <f t="shared" si="2"/>
        <v>12</v>
      </c>
      <c r="F20" s="4"/>
      <c r="G20" s="4"/>
      <c r="H20" s="4"/>
      <c r="I20" s="4"/>
      <c r="K20" s="4">
        <f t="shared" si="21"/>
        <v>6300</v>
      </c>
      <c r="L20" s="4">
        <f t="shared" si="3"/>
        <v>0</v>
      </c>
      <c r="M20" s="4">
        <f t="shared" si="4"/>
        <v>100</v>
      </c>
      <c r="N20" s="9">
        <f t="shared" si="5"/>
        <v>-1</v>
      </c>
      <c r="T20" s="4">
        <f t="shared" si="22"/>
        <v>6300</v>
      </c>
      <c r="U20" s="4">
        <f t="shared" si="7"/>
        <v>1300</v>
      </c>
      <c r="V20" s="4">
        <f t="shared" si="8"/>
        <v>200</v>
      </c>
      <c r="W20" s="4">
        <f t="shared" si="9"/>
        <v>0</v>
      </c>
      <c r="X20" s="1">
        <f t="shared" si="10"/>
        <v>100</v>
      </c>
      <c r="Y20" s="4">
        <f t="shared" si="11"/>
        <v>1000</v>
      </c>
      <c r="Z20" s="9">
        <f t="shared" si="12"/>
        <v>3.3333333333333335</v>
      </c>
      <c r="AF20" s="4">
        <f t="shared" si="23"/>
        <v>6300</v>
      </c>
      <c r="AG20" s="4">
        <f t="shared" si="14"/>
        <v>1300</v>
      </c>
      <c r="AH20" s="4">
        <f t="shared" si="15"/>
        <v>100</v>
      </c>
      <c r="AI20" s="4">
        <f t="shared" si="16"/>
        <v>0</v>
      </c>
      <c r="AJ20" s="1">
        <f t="shared" si="17"/>
        <v>100</v>
      </c>
      <c r="AK20" s="4">
        <f t="shared" si="18"/>
        <v>-1100</v>
      </c>
      <c r="AL20" s="9">
        <f t="shared" si="19"/>
        <v>-0.84615384615384615</v>
      </c>
    </row>
    <row r="21" spans="2:40" x14ac:dyDescent="0.3">
      <c r="B21" s="4">
        <f t="shared" si="20"/>
        <v>6500</v>
      </c>
      <c r="C21" s="4">
        <f t="shared" si="0"/>
        <v>1500</v>
      </c>
      <c r="D21" s="4">
        <f t="shared" si="1"/>
        <v>100</v>
      </c>
      <c r="E21" s="9">
        <f t="shared" si="2"/>
        <v>14</v>
      </c>
      <c r="F21" s="4"/>
      <c r="G21" s="4"/>
      <c r="H21" s="4"/>
      <c r="I21" s="4"/>
      <c r="K21" s="4">
        <f t="shared" si="21"/>
        <v>6500</v>
      </c>
      <c r="L21" s="4">
        <f t="shared" si="3"/>
        <v>0</v>
      </c>
      <c r="M21" s="4">
        <f t="shared" si="4"/>
        <v>100</v>
      </c>
      <c r="N21" s="9">
        <f t="shared" si="5"/>
        <v>-1</v>
      </c>
      <c r="T21" s="4">
        <f t="shared" si="22"/>
        <v>6500</v>
      </c>
      <c r="U21" s="4">
        <f t="shared" si="7"/>
        <v>1500</v>
      </c>
      <c r="V21" s="4">
        <f t="shared" si="8"/>
        <v>200</v>
      </c>
      <c r="W21" s="4">
        <f t="shared" si="9"/>
        <v>0</v>
      </c>
      <c r="X21" s="1">
        <f t="shared" si="10"/>
        <v>100</v>
      </c>
      <c r="Y21" s="4">
        <f t="shared" si="11"/>
        <v>1200</v>
      </c>
      <c r="Z21" s="9">
        <f t="shared" si="12"/>
        <v>4</v>
      </c>
      <c r="AF21" s="4">
        <f t="shared" si="23"/>
        <v>6500</v>
      </c>
      <c r="AG21" s="4">
        <f t="shared" si="14"/>
        <v>1500</v>
      </c>
      <c r="AH21" s="4">
        <f t="shared" si="15"/>
        <v>100</v>
      </c>
      <c r="AI21" s="4">
        <f t="shared" si="16"/>
        <v>0</v>
      </c>
      <c r="AJ21" s="1">
        <f t="shared" si="17"/>
        <v>100</v>
      </c>
      <c r="AK21" s="4">
        <f t="shared" si="18"/>
        <v>-1300</v>
      </c>
      <c r="AL21" s="9">
        <f t="shared" si="19"/>
        <v>-0.8666666666666667</v>
      </c>
    </row>
    <row r="22" spans="2:40" x14ac:dyDescent="0.3">
      <c r="B22" s="4"/>
      <c r="C22" s="4"/>
      <c r="D22" s="4"/>
      <c r="E22" s="4"/>
      <c r="F22" s="4"/>
      <c r="G22" s="4"/>
      <c r="H22" s="4"/>
      <c r="I22" s="4"/>
      <c r="K22" s="4"/>
      <c r="L22" s="4"/>
      <c r="M22" s="4"/>
      <c r="N22" s="4"/>
    </row>
    <row r="23" spans="2:40" x14ac:dyDescent="0.3">
      <c r="B23" s="3" t="s">
        <v>62</v>
      </c>
      <c r="C23" s="4"/>
      <c r="D23" s="4"/>
      <c r="E23" s="4"/>
      <c r="F23" s="4"/>
      <c r="G23" s="4"/>
      <c r="H23" s="4"/>
      <c r="I23" s="4"/>
      <c r="K23" s="4"/>
      <c r="L23" s="4"/>
      <c r="M23" s="4"/>
      <c r="N23" s="4"/>
    </row>
    <row r="24" spans="2:40" x14ac:dyDescent="0.3">
      <c r="B24" s="4"/>
      <c r="T24" s="17" t="s">
        <v>28</v>
      </c>
      <c r="U24" s="17"/>
      <c r="V24" s="17"/>
      <c r="W24" s="17"/>
      <c r="X24" s="17"/>
      <c r="Y24" s="17"/>
      <c r="AE24" s="17" t="s">
        <v>29</v>
      </c>
      <c r="AF24" s="17"/>
      <c r="AG24" s="17"/>
      <c r="AH24" s="17"/>
      <c r="AI24" s="17"/>
      <c r="AJ24" s="17"/>
    </row>
    <row r="25" spans="2:40" s="8" customFormat="1" x14ac:dyDescent="0.3">
      <c r="B25" s="16" t="s">
        <v>30</v>
      </c>
      <c r="C25" s="16"/>
      <c r="D25" s="16"/>
      <c r="E25" s="16"/>
      <c r="F25" s="7"/>
      <c r="G25" s="16" t="s">
        <v>19</v>
      </c>
      <c r="H25" s="16"/>
      <c r="I25" s="16"/>
      <c r="K25" s="16" t="s">
        <v>31</v>
      </c>
      <c r="L25" s="16"/>
      <c r="M25" s="16"/>
      <c r="N25" s="16"/>
      <c r="P25" s="16" t="s">
        <v>19</v>
      </c>
      <c r="Q25" s="16"/>
      <c r="R25" s="16"/>
      <c r="T25" s="18" t="s">
        <v>9</v>
      </c>
      <c r="U25" s="20" t="s">
        <v>32</v>
      </c>
      <c r="V25" s="20"/>
      <c r="W25" s="20" t="s">
        <v>33</v>
      </c>
      <c r="X25" s="20"/>
      <c r="Y25" s="18" t="s">
        <v>34</v>
      </c>
      <c r="AA25" s="16" t="s">
        <v>19</v>
      </c>
      <c r="AB25" s="16"/>
      <c r="AC25" s="16"/>
      <c r="AE25" s="18" t="s">
        <v>9</v>
      </c>
      <c r="AF25" s="20" t="s">
        <v>35</v>
      </c>
      <c r="AG25" s="20"/>
      <c r="AH25" s="20" t="s">
        <v>36</v>
      </c>
      <c r="AI25" s="20"/>
      <c r="AJ25" s="18" t="s">
        <v>37</v>
      </c>
      <c r="AL25" s="16" t="s">
        <v>19</v>
      </c>
      <c r="AM25" s="16"/>
      <c r="AN25" s="16"/>
    </row>
    <row r="26" spans="2:40" x14ac:dyDescent="0.3">
      <c r="B26" s="6" t="s">
        <v>9</v>
      </c>
      <c r="C26" s="6" t="s">
        <v>12</v>
      </c>
      <c r="D26" s="6" t="s">
        <v>15</v>
      </c>
      <c r="E26" s="6" t="s">
        <v>34</v>
      </c>
      <c r="F26" s="5"/>
      <c r="G26" s="6" t="s">
        <v>8</v>
      </c>
      <c r="H26" s="6" t="s">
        <v>10</v>
      </c>
      <c r="I26" s="6" t="s">
        <v>15</v>
      </c>
      <c r="K26" s="6" t="s">
        <v>9</v>
      </c>
      <c r="L26" s="6" t="s">
        <v>12</v>
      </c>
      <c r="M26" s="6" t="s">
        <v>15</v>
      </c>
      <c r="N26" s="6" t="s">
        <v>37</v>
      </c>
      <c r="P26" s="6" t="s">
        <v>8</v>
      </c>
      <c r="Q26" s="6" t="s">
        <v>10</v>
      </c>
      <c r="R26" s="6" t="s">
        <v>15</v>
      </c>
      <c r="T26" s="19"/>
      <c r="U26" s="6" t="s">
        <v>10</v>
      </c>
      <c r="V26" s="6" t="s">
        <v>38</v>
      </c>
      <c r="W26" s="6" t="s">
        <v>12</v>
      </c>
      <c r="X26" s="6" t="s">
        <v>15</v>
      </c>
      <c r="Y26" s="19"/>
      <c r="AA26" s="6" t="s">
        <v>8</v>
      </c>
      <c r="AB26" s="6" t="s">
        <v>10</v>
      </c>
      <c r="AC26" s="6" t="s">
        <v>15</v>
      </c>
      <c r="AE26" s="19"/>
      <c r="AF26" s="6" t="s">
        <v>12</v>
      </c>
      <c r="AG26" s="6" t="s">
        <v>15</v>
      </c>
      <c r="AH26" s="6" t="s">
        <v>12</v>
      </c>
      <c r="AI26" s="6" t="s">
        <v>15</v>
      </c>
      <c r="AJ26" s="19"/>
      <c r="AL26" s="6" t="s">
        <v>8</v>
      </c>
      <c r="AM26" s="6" t="s">
        <v>10</v>
      </c>
      <c r="AN26" s="6" t="s">
        <v>15</v>
      </c>
    </row>
    <row r="27" spans="2:40" x14ac:dyDescent="0.3">
      <c r="B27" s="4">
        <v>3500</v>
      </c>
      <c r="C27" s="4">
        <f>MAX(B27-$H$27,0)</f>
        <v>0</v>
      </c>
      <c r="D27" s="4">
        <f>$I$27</f>
        <v>100</v>
      </c>
      <c r="E27" s="4">
        <f>B27-C27+D27</f>
        <v>3600</v>
      </c>
      <c r="F27" s="4"/>
      <c r="G27" s="1" t="s">
        <v>13</v>
      </c>
      <c r="H27" s="4">
        <v>5000</v>
      </c>
      <c r="I27" s="4">
        <v>100</v>
      </c>
      <c r="K27" s="4">
        <f>B27</f>
        <v>3500</v>
      </c>
      <c r="L27" s="4">
        <f>MAX($H$27-K27,0)</f>
        <v>1500</v>
      </c>
      <c r="M27" s="4">
        <f>$I$27</f>
        <v>100</v>
      </c>
      <c r="N27" s="4">
        <f>K27-M27+L27</f>
        <v>4900</v>
      </c>
      <c r="P27" s="1" t="s">
        <v>14</v>
      </c>
      <c r="Q27" s="4">
        <v>5000</v>
      </c>
      <c r="R27" s="4">
        <v>100</v>
      </c>
      <c r="T27" s="4">
        <f t="shared" ref="T27:T42" si="24">K27</f>
        <v>3500</v>
      </c>
      <c r="U27" s="4">
        <f>$AB$27</f>
        <v>5000</v>
      </c>
      <c r="V27" s="4">
        <f>U27+$AC$27</f>
        <v>5000</v>
      </c>
      <c r="W27" s="4">
        <f>MAX(T27-$AB$28,0)</f>
        <v>0</v>
      </c>
      <c r="X27" s="4">
        <f>$AC$28</f>
        <v>300</v>
      </c>
      <c r="Y27" s="4">
        <f>V27-X27+W27</f>
        <v>4700</v>
      </c>
      <c r="AA27" s="1" t="s">
        <v>39</v>
      </c>
      <c r="AB27" s="4">
        <v>5000</v>
      </c>
      <c r="AC27" s="4">
        <v>0</v>
      </c>
      <c r="AE27" s="4">
        <f t="shared" ref="AE27:AE42" si="25">T27</f>
        <v>3500</v>
      </c>
      <c r="AF27" s="4">
        <f>MAX($AM$27-AE27,0)</f>
        <v>1500</v>
      </c>
      <c r="AG27" s="4">
        <f>$AN$27</f>
        <v>100</v>
      </c>
      <c r="AH27" s="4">
        <f>MAX(AE27-$AM$28,0)</f>
        <v>0</v>
      </c>
      <c r="AI27" s="4">
        <f>$AN$28</f>
        <v>100</v>
      </c>
      <c r="AJ27" s="4">
        <f>AE27+AF27+AI27-AG27-AH27</f>
        <v>5000</v>
      </c>
      <c r="AL27" s="1" t="s">
        <v>14</v>
      </c>
      <c r="AM27" s="4">
        <v>5000</v>
      </c>
      <c r="AN27" s="4">
        <v>100</v>
      </c>
    </row>
    <row r="28" spans="2:40" x14ac:dyDescent="0.3">
      <c r="B28" s="4">
        <f>B27+200</f>
        <v>3700</v>
      </c>
      <c r="C28" s="4">
        <f t="shared" ref="C28:C42" si="26">MAX(B28-$H$27,0)</f>
        <v>0</v>
      </c>
      <c r="D28" s="4">
        <f t="shared" ref="D28:D42" si="27">$I$27</f>
        <v>100</v>
      </c>
      <c r="E28" s="4">
        <f t="shared" ref="E28:E42" si="28">B28-C28+D28</f>
        <v>3800</v>
      </c>
      <c r="F28" s="4"/>
      <c r="I28" s="4"/>
      <c r="K28" s="4">
        <f>K27+200</f>
        <v>3700</v>
      </c>
      <c r="L28" s="4">
        <f t="shared" ref="L28:L42" si="29">MAX($H$27-K28,0)</f>
        <v>1300</v>
      </c>
      <c r="M28" s="4">
        <f t="shared" ref="M28:M42" si="30">$I$27</f>
        <v>100</v>
      </c>
      <c r="N28" s="4">
        <f t="shared" ref="N28:N42" si="31">K28-M28+L28</f>
        <v>4900</v>
      </c>
      <c r="T28" s="4">
        <f t="shared" si="24"/>
        <v>3700</v>
      </c>
      <c r="U28" s="4">
        <f t="shared" ref="U28:U42" si="32">$AB$27</f>
        <v>5000</v>
      </c>
      <c r="V28" s="4">
        <f t="shared" ref="V28:V42" si="33">U28+$AC$27</f>
        <v>5000</v>
      </c>
      <c r="W28" s="4">
        <f t="shared" ref="W28:W42" si="34">MAX(T28-$AB$28,0)</f>
        <v>0</v>
      </c>
      <c r="X28" s="4">
        <f t="shared" ref="X28:X42" si="35">$AC$28</f>
        <v>300</v>
      </c>
      <c r="Y28" s="4">
        <f t="shared" ref="Y28:Y42" si="36">V28-X28+W28</f>
        <v>4700</v>
      </c>
      <c r="AA28" s="1" t="s">
        <v>13</v>
      </c>
      <c r="AB28" s="4">
        <v>5300</v>
      </c>
      <c r="AC28" s="4">
        <v>300</v>
      </c>
      <c r="AE28" s="4">
        <f t="shared" si="25"/>
        <v>3700</v>
      </c>
      <c r="AF28" s="4">
        <f t="shared" ref="AF28:AF42" si="37">MAX($AM$27-AE28,0)</f>
        <v>1300</v>
      </c>
      <c r="AG28" s="4">
        <f t="shared" ref="AG28:AG42" si="38">$AN$27</f>
        <v>100</v>
      </c>
      <c r="AH28" s="4">
        <f t="shared" ref="AH28:AH42" si="39">MAX(AE28-$AM$28,0)</f>
        <v>0</v>
      </c>
      <c r="AI28" s="4">
        <f t="shared" ref="AI28:AI42" si="40">$AN$28</f>
        <v>100</v>
      </c>
      <c r="AJ28" s="4">
        <f t="shared" ref="AJ28:AJ42" si="41">AE28+AF28+AI28-AG28-AH28</f>
        <v>5000</v>
      </c>
      <c r="AL28" s="1" t="s">
        <v>13</v>
      </c>
      <c r="AM28" s="4">
        <v>5300</v>
      </c>
      <c r="AN28" s="4">
        <v>100</v>
      </c>
    </row>
    <row r="29" spans="2:40" x14ac:dyDescent="0.3">
      <c r="B29" s="4">
        <f t="shared" ref="B29:B42" si="42">B28+200</f>
        <v>3900</v>
      </c>
      <c r="C29" s="4">
        <f t="shared" si="26"/>
        <v>0</v>
      </c>
      <c r="D29" s="4">
        <f t="shared" si="27"/>
        <v>100</v>
      </c>
      <c r="E29" s="4">
        <f t="shared" si="28"/>
        <v>4000</v>
      </c>
      <c r="F29" s="4"/>
      <c r="G29" s="4"/>
      <c r="H29" s="4"/>
      <c r="I29" s="4"/>
      <c r="K29" s="4">
        <f t="shared" ref="K29:K42" si="43">K28+200</f>
        <v>3900</v>
      </c>
      <c r="L29" s="4">
        <f t="shared" si="29"/>
        <v>1100</v>
      </c>
      <c r="M29" s="4">
        <f t="shared" si="30"/>
        <v>100</v>
      </c>
      <c r="N29" s="4">
        <f t="shared" si="31"/>
        <v>4900</v>
      </c>
      <c r="T29" s="4">
        <f t="shared" si="24"/>
        <v>3900</v>
      </c>
      <c r="U29" s="4">
        <f t="shared" si="32"/>
        <v>5000</v>
      </c>
      <c r="V29" s="4">
        <f t="shared" si="33"/>
        <v>5000</v>
      </c>
      <c r="W29" s="4">
        <f t="shared" si="34"/>
        <v>0</v>
      </c>
      <c r="X29" s="4">
        <f t="shared" si="35"/>
        <v>300</v>
      </c>
      <c r="Y29" s="4">
        <f t="shared" si="36"/>
        <v>4700</v>
      </c>
      <c r="AE29" s="4">
        <f t="shared" si="25"/>
        <v>3900</v>
      </c>
      <c r="AF29" s="4">
        <f t="shared" si="37"/>
        <v>1100</v>
      </c>
      <c r="AG29" s="4">
        <f t="shared" si="38"/>
        <v>100</v>
      </c>
      <c r="AH29" s="4">
        <f t="shared" si="39"/>
        <v>0</v>
      </c>
      <c r="AI29" s="4">
        <f t="shared" si="40"/>
        <v>100</v>
      </c>
      <c r="AJ29" s="4">
        <f t="shared" si="41"/>
        <v>5000</v>
      </c>
    </row>
    <row r="30" spans="2:40" x14ac:dyDescent="0.3">
      <c r="B30" s="4">
        <f t="shared" si="42"/>
        <v>4100</v>
      </c>
      <c r="C30" s="4">
        <f t="shared" si="26"/>
        <v>0</v>
      </c>
      <c r="D30" s="4">
        <f t="shared" si="27"/>
        <v>100</v>
      </c>
      <c r="E30" s="4">
        <f t="shared" si="28"/>
        <v>4200</v>
      </c>
      <c r="F30" s="4"/>
      <c r="G30" s="4"/>
      <c r="H30" s="4"/>
      <c r="I30" s="4"/>
      <c r="K30" s="4">
        <f t="shared" si="43"/>
        <v>4100</v>
      </c>
      <c r="L30" s="4">
        <f t="shared" si="29"/>
        <v>900</v>
      </c>
      <c r="M30" s="4">
        <f t="shared" si="30"/>
        <v>100</v>
      </c>
      <c r="N30" s="4">
        <f t="shared" si="31"/>
        <v>4900</v>
      </c>
      <c r="T30" s="4">
        <f t="shared" si="24"/>
        <v>4100</v>
      </c>
      <c r="U30" s="4">
        <f t="shared" si="32"/>
        <v>5000</v>
      </c>
      <c r="V30" s="4">
        <f t="shared" si="33"/>
        <v>5000</v>
      </c>
      <c r="W30" s="4">
        <f t="shared" si="34"/>
        <v>0</v>
      </c>
      <c r="X30" s="4">
        <f t="shared" si="35"/>
        <v>300</v>
      </c>
      <c r="Y30" s="4">
        <f t="shared" si="36"/>
        <v>4700</v>
      </c>
      <c r="AE30" s="4">
        <f t="shared" si="25"/>
        <v>4100</v>
      </c>
      <c r="AF30" s="4">
        <f t="shared" si="37"/>
        <v>900</v>
      </c>
      <c r="AG30" s="4">
        <f t="shared" si="38"/>
        <v>100</v>
      </c>
      <c r="AH30" s="4">
        <f t="shared" si="39"/>
        <v>0</v>
      </c>
      <c r="AI30" s="4">
        <f t="shared" si="40"/>
        <v>100</v>
      </c>
      <c r="AJ30" s="4">
        <f t="shared" si="41"/>
        <v>5000</v>
      </c>
    </row>
    <row r="31" spans="2:40" x14ac:dyDescent="0.3">
      <c r="B31" s="4">
        <f t="shared" si="42"/>
        <v>4300</v>
      </c>
      <c r="C31" s="4">
        <f t="shared" si="26"/>
        <v>0</v>
      </c>
      <c r="D31" s="4">
        <f t="shared" si="27"/>
        <v>100</v>
      </c>
      <c r="E31" s="4">
        <f t="shared" si="28"/>
        <v>4400</v>
      </c>
      <c r="F31" s="4"/>
      <c r="G31" s="4"/>
      <c r="H31" s="4"/>
      <c r="I31" s="4"/>
      <c r="K31" s="4">
        <f t="shared" si="43"/>
        <v>4300</v>
      </c>
      <c r="L31" s="4">
        <f t="shared" si="29"/>
        <v>700</v>
      </c>
      <c r="M31" s="4">
        <f t="shared" si="30"/>
        <v>100</v>
      </c>
      <c r="N31" s="4">
        <f t="shared" si="31"/>
        <v>4900</v>
      </c>
      <c r="T31" s="4">
        <f t="shared" si="24"/>
        <v>4300</v>
      </c>
      <c r="U31" s="4">
        <f t="shared" si="32"/>
        <v>5000</v>
      </c>
      <c r="V31" s="4">
        <f t="shared" si="33"/>
        <v>5000</v>
      </c>
      <c r="W31" s="4">
        <f t="shared" si="34"/>
        <v>0</v>
      </c>
      <c r="X31" s="4">
        <f t="shared" si="35"/>
        <v>300</v>
      </c>
      <c r="Y31" s="4">
        <f t="shared" si="36"/>
        <v>4700</v>
      </c>
      <c r="AE31" s="4">
        <f t="shared" si="25"/>
        <v>4300</v>
      </c>
      <c r="AF31" s="4">
        <f t="shared" si="37"/>
        <v>700</v>
      </c>
      <c r="AG31" s="4">
        <f t="shared" si="38"/>
        <v>100</v>
      </c>
      <c r="AH31" s="4">
        <f t="shared" si="39"/>
        <v>0</v>
      </c>
      <c r="AI31" s="4">
        <f t="shared" si="40"/>
        <v>100</v>
      </c>
      <c r="AJ31" s="4">
        <f t="shared" si="41"/>
        <v>5000</v>
      </c>
    </row>
    <row r="32" spans="2:40" x14ac:dyDescent="0.3">
      <c r="B32" s="4">
        <f t="shared" si="42"/>
        <v>4500</v>
      </c>
      <c r="C32" s="4">
        <f t="shared" si="26"/>
        <v>0</v>
      </c>
      <c r="D32" s="4">
        <f t="shared" si="27"/>
        <v>100</v>
      </c>
      <c r="E32" s="4">
        <f t="shared" si="28"/>
        <v>4600</v>
      </c>
      <c r="F32" s="4"/>
      <c r="G32" s="4"/>
      <c r="H32" s="4"/>
      <c r="I32" s="4"/>
      <c r="K32" s="4">
        <f t="shared" si="43"/>
        <v>4500</v>
      </c>
      <c r="L32" s="4">
        <f t="shared" si="29"/>
        <v>500</v>
      </c>
      <c r="M32" s="4">
        <f t="shared" si="30"/>
        <v>100</v>
      </c>
      <c r="N32" s="4">
        <f t="shared" si="31"/>
        <v>4900</v>
      </c>
      <c r="T32" s="4">
        <f t="shared" si="24"/>
        <v>4500</v>
      </c>
      <c r="U32" s="4">
        <f t="shared" si="32"/>
        <v>5000</v>
      </c>
      <c r="V32" s="4">
        <f t="shared" si="33"/>
        <v>5000</v>
      </c>
      <c r="W32" s="4">
        <f t="shared" si="34"/>
        <v>0</v>
      </c>
      <c r="X32" s="4">
        <f t="shared" si="35"/>
        <v>300</v>
      </c>
      <c r="Y32" s="4">
        <f t="shared" si="36"/>
        <v>4700</v>
      </c>
      <c r="AE32" s="4">
        <f t="shared" si="25"/>
        <v>4500</v>
      </c>
      <c r="AF32" s="4">
        <f t="shared" si="37"/>
        <v>500</v>
      </c>
      <c r="AG32" s="4">
        <f t="shared" si="38"/>
        <v>100</v>
      </c>
      <c r="AH32" s="4">
        <f t="shared" si="39"/>
        <v>0</v>
      </c>
      <c r="AI32" s="4">
        <f t="shared" si="40"/>
        <v>100</v>
      </c>
      <c r="AJ32" s="4">
        <f t="shared" si="41"/>
        <v>5000</v>
      </c>
    </row>
    <row r="33" spans="2:38" x14ac:dyDescent="0.3">
      <c r="B33" s="4">
        <f t="shared" si="42"/>
        <v>4700</v>
      </c>
      <c r="C33" s="4">
        <f t="shared" si="26"/>
        <v>0</v>
      </c>
      <c r="D33" s="4">
        <f t="shared" si="27"/>
        <v>100</v>
      </c>
      <c r="E33" s="4">
        <f t="shared" si="28"/>
        <v>4800</v>
      </c>
      <c r="F33" s="4"/>
      <c r="G33" s="4"/>
      <c r="H33" s="4"/>
      <c r="I33" s="4"/>
      <c r="K33" s="4">
        <f t="shared" si="43"/>
        <v>4700</v>
      </c>
      <c r="L33" s="4">
        <f t="shared" si="29"/>
        <v>300</v>
      </c>
      <c r="M33" s="4">
        <f t="shared" si="30"/>
        <v>100</v>
      </c>
      <c r="N33" s="4">
        <f t="shared" si="31"/>
        <v>4900</v>
      </c>
      <c r="T33" s="4">
        <f t="shared" si="24"/>
        <v>4700</v>
      </c>
      <c r="U33" s="4">
        <f t="shared" si="32"/>
        <v>5000</v>
      </c>
      <c r="V33" s="4">
        <f t="shared" si="33"/>
        <v>5000</v>
      </c>
      <c r="W33" s="4">
        <f t="shared" si="34"/>
        <v>0</v>
      </c>
      <c r="X33" s="4">
        <f t="shared" si="35"/>
        <v>300</v>
      </c>
      <c r="Y33" s="4">
        <f t="shared" si="36"/>
        <v>4700</v>
      </c>
      <c r="AE33" s="4">
        <f t="shared" si="25"/>
        <v>4700</v>
      </c>
      <c r="AF33" s="4">
        <f t="shared" si="37"/>
        <v>300</v>
      </c>
      <c r="AG33" s="4">
        <f t="shared" si="38"/>
        <v>100</v>
      </c>
      <c r="AH33" s="4">
        <f t="shared" si="39"/>
        <v>0</v>
      </c>
      <c r="AI33" s="4">
        <f t="shared" si="40"/>
        <v>100</v>
      </c>
      <c r="AJ33" s="4">
        <f t="shared" si="41"/>
        <v>5000</v>
      </c>
    </row>
    <row r="34" spans="2:38" x14ac:dyDescent="0.3">
      <c r="B34" s="4">
        <f t="shared" si="42"/>
        <v>4900</v>
      </c>
      <c r="C34" s="4">
        <f t="shared" si="26"/>
        <v>0</v>
      </c>
      <c r="D34" s="4">
        <f t="shared" si="27"/>
        <v>100</v>
      </c>
      <c r="E34" s="4">
        <f t="shared" si="28"/>
        <v>5000</v>
      </c>
      <c r="F34" s="4"/>
      <c r="G34" s="4"/>
      <c r="H34" s="4"/>
      <c r="I34" s="4"/>
      <c r="K34" s="4">
        <f t="shared" si="43"/>
        <v>4900</v>
      </c>
      <c r="L34" s="4">
        <f t="shared" si="29"/>
        <v>100</v>
      </c>
      <c r="M34" s="4">
        <f t="shared" si="30"/>
        <v>100</v>
      </c>
      <c r="N34" s="4">
        <f t="shared" si="31"/>
        <v>4900</v>
      </c>
      <c r="T34" s="4">
        <f t="shared" si="24"/>
        <v>4900</v>
      </c>
      <c r="U34" s="4">
        <f t="shared" si="32"/>
        <v>5000</v>
      </c>
      <c r="V34" s="4">
        <f t="shared" si="33"/>
        <v>5000</v>
      </c>
      <c r="W34" s="4">
        <f t="shared" si="34"/>
        <v>0</v>
      </c>
      <c r="X34" s="4">
        <f t="shared" si="35"/>
        <v>300</v>
      </c>
      <c r="Y34" s="4">
        <f t="shared" si="36"/>
        <v>4700</v>
      </c>
      <c r="AE34" s="4">
        <f t="shared" si="25"/>
        <v>4900</v>
      </c>
      <c r="AF34" s="4">
        <f t="shared" si="37"/>
        <v>100</v>
      </c>
      <c r="AG34" s="4">
        <f t="shared" si="38"/>
        <v>100</v>
      </c>
      <c r="AH34" s="4">
        <f t="shared" si="39"/>
        <v>0</v>
      </c>
      <c r="AI34" s="4">
        <f t="shared" si="40"/>
        <v>100</v>
      </c>
      <c r="AJ34" s="4">
        <f t="shared" si="41"/>
        <v>5000</v>
      </c>
    </row>
    <row r="35" spans="2:38" x14ac:dyDescent="0.3">
      <c r="B35" s="4">
        <f t="shared" si="42"/>
        <v>5100</v>
      </c>
      <c r="C35" s="4">
        <f t="shared" si="26"/>
        <v>100</v>
      </c>
      <c r="D35" s="4">
        <f t="shared" si="27"/>
        <v>100</v>
      </c>
      <c r="E35" s="4">
        <f t="shared" ref="E35:E40" si="44">B35-C35+D35</f>
        <v>5100</v>
      </c>
      <c r="F35" s="4"/>
      <c r="G35" s="4"/>
      <c r="H35" s="4"/>
      <c r="I35" s="4"/>
      <c r="K35" s="4">
        <f t="shared" si="43"/>
        <v>5100</v>
      </c>
      <c r="L35" s="4">
        <f t="shared" si="29"/>
        <v>0</v>
      </c>
      <c r="M35" s="4">
        <f t="shared" si="30"/>
        <v>100</v>
      </c>
      <c r="N35" s="4">
        <f t="shared" si="31"/>
        <v>5000</v>
      </c>
      <c r="T35" s="4">
        <f t="shared" si="24"/>
        <v>5100</v>
      </c>
      <c r="U35" s="4">
        <f t="shared" si="32"/>
        <v>5000</v>
      </c>
      <c r="V35" s="4">
        <f t="shared" si="33"/>
        <v>5000</v>
      </c>
      <c r="W35" s="4">
        <f t="shared" si="34"/>
        <v>0</v>
      </c>
      <c r="X35" s="4">
        <f t="shared" si="35"/>
        <v>300</v>
      </c>
      <c r="Y35" s="4">
        <f t="shared" si="36"/>
        <v>4700</v>
      </c>
      <c r="AE35" s="4">
        <f t="shared" si="25"/>
        <v>5100</v>
      </c>
      <c r="AF35" s="4">
        <f t="shared" si="37"/>
        <v>0</v>
      </c>
      <c r="AG35" s="4">
        <f t="shared" si="38"/>
        <v>100</v>
      </c>
      <c r="AH35" s="4">
        <f t="shared" si="39"/>
        <v>0</v>
      </c>
      <c r="AI35" s="4">
        <f t="shared" si="40"/>
        <v>100</v>
      </c>
      <c r="AJ35" s="4">
        <f t="shared" si="41"/>
        <v>5100</v>
      </c>
    </row>
    <row r="36" spans="2:38" x14ac:dyDescent="0.3">
      <c r="B36" s="4">
        <f t="shared" si="42"/>
        <v>5300</v>
      </c>
      <c r="C36" s="4">
        <f t="shared" si="26"/>
        <v>300</v>
      </c>
      <c r="D36" s="4">
        <f t="shared" si="27"/>
        <v>100</v>
      </c>
      <c r="E36" s="4">
        <f t="shared" si="44"/>
        <v>5100</v>
      </c>
      <c r="F36" s="4"/>
      <c r="G36" s="4"/>
      <c r="H36" s="4"/>
      <c r="I36" s="4"/>
      <c r="K36" s="4">
        <f t="shared" si="43"/>
        <v>5300</v>
      </c>
      <c r="L36" s="4">
        <f t="shared" si="29"/>
        <v>0</v>
      </c>
      <c r="M36" s="4">
        <f t="shared" si="30"/>
        <v>100</v>
      </c>
      <c r="N36" s="4">
        <f t="shared" si="31"/>
        <v>5200</v>
      </c>
      <c r="T36" s="4">
        <f t="shared" si="24"/>
        <v>5300</v>
      </c>
      <c r="U36" s="4">
        <f t="shared" si="32"/>
        <v>5000</v>
      </c>
      <c r="V36" s="4">
        <f t="shared" si="33"/>
        <v>5000</v>
      </c>
      <c r="W36" s="4">
        <f t="shared" si="34"/>
        <v>0</v>
      </c>
      <c r="X36" s="4">
        <f t="shared" si="35"/>
        <v>300</v>
      </c>
      <c r="Y36" s="4">
        <f t="shared" si="36"/>
        <v>4700</v>
      </c>
      <c r="AE36" s="4">
        <f t="shared" si="25"/>
        <v>5300</v>
      </c>
      <c r="AF36" s="4">
        <f t="shared" si="37"/>
        <v>0</v>
      </c>
      <c r="AG36" s="4">
        <f t="shared" si="38"/>
        <v>100</v>
      </c>
      <c r="AH36" s="4">
        <f t="shared" si="39"/>
        <v>0</v>
      </c>
      <c r="AI36" s="4">
        <f t="shared" si="40"/>
        <v>100</v>
      </c>
      <c r="AJ36" s="4">
        <f t="shared" si="41"/>
        <v>5300</v>
      </c>
    </row>
    <row r="37" spans="2:38" x14ac:dyDescent="0.3">
      <c r="B37" s="4">
        <f t="shared" si="42"/>
        <v>5500</v>
      </c>
      <c r="C37" s="4">
        <f t="shared" si="26"/>
        <v>500</v>
      </c>
      <c r="D37" s="4">
        <f t="shared" si="27"/>
        <v>100</v>
      </c>
      <c r="E37" s="4">
        <f t="shared" si="44"/>
        <v>5100</v>
      </c>
      <c r="F37" s="4"/>
      <c r="G37" s="4"/>
      <c r="H37" s="4"/>
      <c r="I37" s="4"/>
      <c r="K37" s="4">
        <f t="shared" si="43"/>
        <v>5500</v>
      </c>
      <c r="L37" s="4">
        <f t="shared" si="29"/>
        <v>0</v>
      </c>
      <c r="M37" s="4">
        <f t="shared" si="30"/>
        <v>100</v>
      </c>
      <c r="N37" s="4">
        <f t="shared" si="31"/>
        <v>5400</v>
      </c>
      <c r="T37" s="4">
        <f t="shared" si="24"/>
        <v>5500</v>
      </c>
      <c r="U37" s="4">
        <f t="shared" si="32"/>
        <v>5000</v>
      </c>
      <c r="V37" s="4">
        <f t="shared" si="33"/>
        <v>5000</v>
      </c>
      <c r="W37" s="4">
        <f t="shared" si="34"/>
        <v>200</v>
      </c>
      <c r="X37" s="4">
        <f t="shared" si="35"/>
        <v>300</v>
      </c>
      <c r="Y37" s="4">
        <f t="shared" si="36"/>
        <v>4900</v>
      </c>
      <c r="AE37" s="4">
        <f t="shared" si="25"/>
        <v>5500</v>
      </c>
      <c r="AF37" s="4">
        <f t="shared" si="37"/>
        <v>0</v>
      </c>
      <c r="AG37" s="4">
        <f t="shared" si="38"/>
        <v>100</v>
      </c>
      <c r="AH37" s="4">
        <f t="shared" si="39"/>
        <v>200</v>
      </c>
      <c r="AI37" s="4">
        <f t="shared" si="40"/>
        <v>100</v>
      </c>
      <c r="AJ37" s="4">
        <f t="shared" si="41"/>
        <v>5300</v>
      </c>
    </row>
    <row r="38" spans="2:38" x14ac:dyDescent="0.3">
      <c r="B38" s="4">
        <f t="shared" si="42"/>
        <v>5700</v>
      </c>
      <c r="C38" s="4">
        <f t="shared" si="26"/>
        <v>700</v>
      </c>
      <c r="D38" s="4">
        <f t="shared" si="27"/>
        <v>100</v>
      </c>
      <c r="E38" s="4">
        <f t="shared" si="44"/>
        <v>5100</v>
      </c>
      <c r="F38" s="4"/>
      <c r="G38" s="4"/>
      <c r="H38" s="4"/>
      <c r="I38" s="4"/>
      <c r="K38" s="4">
        <f t="shared" si="43"/>
        <v>5700</v>
      </c>
      <c r="L38" s="4">
        <f t="shared" si="29"/>
        <v>0</v>
      </c>
      <c r="M38" s="4">
        <f t="shared" si="30"/>
        <v>100</v>
      </c>
      <c r="N38" s="4">
        <f t="shared" si="31"/>
        <v>5600</v>
      </c>
      <c r="T38" s="4">
        <f t="shared" si="24"/>
        <v>5700</v>
      </c>
      <c r="U38" s="4">
        <f t="shared" si="32"/>
        <v>5000</v>
      </c>
      <c r="V38" s="4">
        <f t="shared" si="33"/>
        <v>5000</v>
      </c>
      <c r="W38" s="4">
        <f t="shared" si="34"/>
        <v>400</v>
      </c>
      <c r="X38" s="4">
        <f t="shared" si="35"/>
        <v>300</v>
      </c>
      <c r="Y38" s="4">
        <f t="shared" si="36"/>
        <v>5100</v>
      </c>
      <c r="AE38" s="4">
        <f t="shared" si="25"/>
        <v>5700</v>
      </c>
      <c r="AF38" s="4">
        <f t="shared" si="37"/>
        <v>0</v>
      </c>
      <c r="AG38" s="4">
        <f t="shared" si="38"/>
        <v>100</v>
      </c>
      <c r="AH38" s="4">
        <f t="shared" si="39"/>
        <v>400</v>
      </c>
      <c r="AI38" s="4">
        <f t="shared" si="40"/>
        <v>100</v>
      </c>
      <c r="AJ38" s="4">
        <f t="shared" si="41"/>
        <v>5300</v>
      </c>
    </row>
    <row r="39" spans="2:38" x14ac:dyDescent="0.3">
      <c r="B39" s="4">
        <f t="shared" si="42"/>
        <v>5900</v>
      </c>
      <c r="C39" s="4">
        <f t="shared" si="26"/>
        <v>900</v>
      </c>
      <c r="D39" s="4">
        <f t="shared" si="27"/>
        <v>100</v>
      </c>
      <c r="E39" s="4">
        <f t="shared" si="44"/>
        <v>5100</v>
      </c>
      <c r="F39" s="4"/>
      <c r="G39" s="4"/>
      <c r="H39" s="4"/>
      <c r="I39" s="4"/>
      <c r="K39" s="4">
        <f t="shared" si="43"/>
        <v>5900</v>
      </c>
      <c r="L39" s="4">
        <f t="shared" si="29"/>
        <v>0</v>
      </c>
      <c r="M39" s="4">
        <f t="shared" si="30"/>
        <v>100</v>
      </c>
      <c r="N39" s="4">
        <f t="shared" si="31"/>
        <v>5800</v>
      </c>
      <c r="T39" s="4">
        <f t="shared" si="24"/>
        <v>5900</v>
      </c>
      <c r="U39" s="4">
        <f t="shared" si="32"/>
        <v>5000</v>
      </c>
      <c r="V39" s="4">
        <f t="shared" si="33"/>
        <v>5000</v>
      </c>
      <c r="W39" s="4">
        <f t="shared" si="34"/>
        <v>600</v>
      </c>
      <c r="X39" s="4">
        <f t="shared" si="35"/>
        <v>300</v>
      </c>
      <c r="Y39" s="4">
        <f t="shared" si="36"/>
        <v>5300</v>
      </c>
      <c r="AE39" s="4">
        <f t="shared" si="25"/>
        <v>5900</v>
      </c>
      <c r="AF39" s="4">
        <f t="shared" si="37"/>
        <v>0</v>
      </c>
      <c r="AG39" s="4">
        <f t="shared" si="38"/>
        <v>100</v>
      </c>
      <c r="AH39" s="4">
        <f t="shared" si="39"/>
        <v>600</v>
      </c>
      <c r="AI39" s="4">
        <f t="shared" si="40"/>
        <v>100</v>
      </c>
      <c r="AJ39" s="4">
        <f t="shared" si="41"/>
        <v>5300</v>
      </c>
    </row>
    <row r="40" spans="2:38" x14ac:dyDescent="0.3">
      <c r="B40" s="4">
        <f t="shared" si="42"/>
        <v>6100</v>
      </c>
      <c r="C40" s="4">
        <f t="shared" si="26"/>
        <v>1100</v>
      </c>
      <c r="D40" s="4">
        <f t="shared" si="27"/>
        <v>100</v>
      </c>
      <c r="E40" s="4">
        <f t="shared" si="44"/>
        <v>5100</v>
      </c>
      <c r="F40" s="4"/>
      <c r="G40" s="4"/>
      <c r="H40" s="4"/>
      <c r="I40" s="4"/>
      <c r="K40" s="4">
        <f t="shared" si="43"/>
        <v>6100</v>
      </c>
      <c r="L40" s="4">
        <f t="shared" si="29"/>
        <v>0</v>
      </c>
      <c r="M40" s="4">
        <f t="shared" si="30"/>
        <v>100</v>
      </c>
      <c r="N40" s="4">
        <f t="shared" si="31"/>
        <v>6000</v>
      </c>
      <c r="T40" s="4">
        <f t="shared" si="24"/>
        <v>6100</v>
      </c>
      <c r="U40" s="4">
        <f t="shared" si="32"/>
        <v>5000</v>
      </c>
      <c r="V40" s="4">
        <f t="shared" si="33"/>
        <v>5000</v>
      </c>
      <c r="W40" s="4">
        <f t="shared" si="34"/>
        <v>800</v>
      </c>
      <c r="X40" s="4">
        <f t="shared" si="35"/>
        <v>300</v>
      </c>
      <c r="Y40" s="4">
        <f t="shared" si="36"/>
        <v>5500</v>
      </c>
      <c r="AE40" s="4">
        <f t="shared" si="25"/>
        <v>6100</v>
      </c>
      <c r="AF40" s="4">
        <f t="shared" si="37"/>
        <v>0</v>
      </c>
      <c r="AG40" s="4">
        <f t="shared" si="38"/>
        <v>100</v>
      </c>
      <c r="AH40" s="4">
        <f t="shared" si="39"/>
        <v>800</v>
      </c>
      <c r="AI40" s="4">
        <f t="shared" si="40"/>
        <v>100</v>
      </c>
      <c r="AJ40" s="4">
        <f t="shared" si="41"/>
        <v>5300</v>
      </c>
    </row>
    <row r="41" spans="2:38" x14ac:dyDescent="0.3">
      <c r="B41" s="4">
        <f t="shared" si="42"/>
        <v>6300</v>
      </c>
      <c r="C41" s="4">
        <f t="shared" si="26"/>
        <v>1300</v>
      </c>
      <c r="D41" s="4">
        <f t="shared" si="27"/>
        <v>100</v>
      </c>
      <c r="E41" s="4">
        <f t="shared" si="28"/>
        <v>5100</v>
      </c>
      <c r="F41" s="4"/>
      <c r="G41" s="4"/>
      <c r="H41" s="4"/>
      <c r="I41" s="4"/>
      <c r="K41" s="4">
        <f t="shared" si="43"/>
        <v>6300</v>
      </c>
      <c r="L41" s="4">
        <f t="shared" si="29"/>
        <v>0</v>
      </c>
      <c r="M41" s="4">
        <f t="shared" si="30"/>
        <v>100</v>
      </c>
      <c r="N41" s="4">
        <f t="shared" si="31"/>
        <v>6200</v>
      </c>
      <c r="T41" s="4">
        <f t="shared" si="24"/>
        <v>6300</v>
      </c>
      <c r="U41" s="4">
        <f t="shared" si="32"/>
        <v>5000</v>
      </c>
      <c r="V41" s="4">
        <f t="shared" si="33"/>
        <v>5000</v>
      </c>
      <c r="W41" s="4">
        <f t="shared" si="34"/>
        <v>1000</v>
      </c>
      <c r="X41" s="4">
        <f t="shared" si="35"/>
        <v>300</v>
      </c>
      <c r="Y41" s="4">
        <f t="shared" si="36"/>
        <v>5700</v>
      </c>
      <c r="AE41" s="4">
        <f t="shared" si="25"/>
        <v>6300</v>
      </c>
      <c r="AF41" s="4">
        <f t="shared" si="37"/>
        <v>0</v>
      </c>
      <c r="AG41" s="4">
        <f t="shared" si="38"/>
        <v>100</v>
      </c>
      <c r="AH41" s="4">
        <f t="shared" si="39"/>
        <v>1000</v>
      </c>
      <c r="AI41" s="4">
        <f t="shared" si="40"/>
        <v>100</v>
      </c>
      <c r="AJ41" s="4">
        <f t="shared" si="41"/>
        <v>5300</v>
      </c>
    </row>
    <row r="42" spans="2:38" x14ac:dyDescent="0.3">
      <c r="B42" s="4">
        <f t="shared" si="42"/>
        <v>6500</v>
      </c>
      <c r="C42" s="4">
        <f t="shared" si="26"/>
        <v>1500</v>
      </c>
      <c r="D42" s="4">
        <f t="shared" si="27"/>
        <v>100</v>
      </c>
      <c r="E42" s="4">
        <f t="shared" si="28"/>
        <v>5100</v>
      </c>
      <c r="F42" s="4"/>
      <c r="G42" s="4"/>
      <c r="H42" s="4"/>
      <c r="I42" s="4"/>
      <c r="K42" s="4">
        <f t="shared" si="43"/>
        <v>6500</v>
      </c>
      <c r="L42" s="4">
        <f t="shared" si="29"/>
        <v>0</v>
      </c>
      <c r="M42" s="4">
        <f t="shared" si="30"/>
        <v>100</v>
      </c>
      <c r="N42" s="4">
        <f t="shared" si="31"/>
        <v>6400</v>
      </c>
      <c r="T42" s="4">
        <f t="shared" si="24"/>
        <v>6500</v>
      </c>
      <c r="U42" s="4">
        <f t="shared" si="32"/>
        <v>5000</v>
      </c>
      <c r="V42" s="4">
        <f t="shared" si="33"/>
        <v>5000</v>
      </c>
      <c r="W42" s="4">
        <f t="shared" si="34"/>
        <v>1200</v>
      </c>
      <c r="X42" s="4">
        <f t="shared" si="35"/>
        <v>300</v>
      </c>
      <c r="Y42" s="4">
        <f t="shared" si="36"/>
        <v>5900</v>
      </c>
      <c r="AE42" s="4">
        <f t="shared" si="25"/>
        <v>6500</v>
      </c>
      <c r="AF42" s="4">
        <f t="shared" si="37"/>
        <v>0</v>
      </c>
      <c r="AG42" s="4">
        <f t="shared" si="38"/>
        <v>100</v>
      </c>
      <c r="AH42" s="4">
        <f t="shared" si="39"/>
        <v>1200</v>
      </c>
      <c r="AI42" s="4">
        <f t="shared" si="40"/>
        <v>100</v>
      </c>
      <c r="AJ42" s="4">
        <f t="shared" si="41"/>
        <v>5300</v>
      </c>
    </row>
    <row r="43" spans="2:38" x14ac:dyDescent="0.3">
      <c r="B43" s="4"/>
    </row>
    <row r="44" spans="2:38" x14ac:dyDescent="0.3">
      <c r="B44" s="3" t="s">
        <v>63</v>
      </c>
    </row>
    <row r="46" spans="2:38" s="8" customFormat="1" x14ac:dyDescent="0.3">
      <c r="B46" s="16" t="s">
        <v>40</v>
      </c>
      <c r="C46" s="16"/>
      <c r="D46" s="16"/>
      <c r="E46" s="16"/>
      <c r="F46" s="7"/>
      <c r="G46" s="16" t="s">
        <v>41</v>
      </c>
      <c r="H46" s="16"/>
      <c r="I46" s="16"/>
      <c r="K46" s="16" t="s">
        <v>42</v>
      </c>
      <c r="L46" s="16"/>
      <c r="M46" s="16"/>
      <c r="N46" s="16"/>
      <c r="O46" s="14"/>
      <c r="P46" s="16" t="s">
        <v>19</v>
      </c>
      <c r="Q46" s="16"/>
      <c r="R46" s="16"/>
      <c r="T46" s="16" t="s">
        <v>43</v>
      </c>
      <c r="U46" s="16"/>
      <c r="V46" s="16"/>
      <c r="W46" s="20" t="s">
        <v>24</v>
      </c>
      <c r="X46" s="20"/>
      <c r="Z46" s="16" t="s">
        <v>41</v>
      </c>
      <c r="AA46" s="16"/>
      <c r="AB46" s="16"/>
      <c r="AD46" s="16" t="s">
        <v>44</v>
      </c>
      <c r="AE46" s="16"/>
      <c r="AF46" s="16"/>
      <c r="AG46" s="20" t="s">
        <v>24</v>
      </c>
      <c r="AH46" s="20"/>
      <c r="AJ46" s="16" t="s">
        <v>41</v>
      </c>
      <c r="AK46" s="16"/>
      <c r="AL46" s="16"/>
    </row>
    <row r="47" spans="2:38" x14ac:dyDescent="0.3">
      <c r="B47" s="6" t="s">
        <v>9</v>
      </c>
      <c r="C47" s="6" t="s">
        <v>12</v>
      </c>
      <c r="D47" s="6" t="s">
        <v>15</v>
      </c>
      <c r="E47" s="6" t="s">
        <v>24</v>
      </c>
      <c r="F47" s="5"/>
      <c r="G47" s="6" t="s">
        <v>8</v>
      </c>
      <c r="H47" s="6" t="s">
        <v>10</v>
      </c>
      <c r="I47" s="6" t="s">
        <v>15</v>
      </c>
      <c r="K47" s="6" t="s">
        <v>72</v>
      </c>
      <c r="L47" s="6" t="s">
        <v>12</v>
      </c>
      <c r="M47" s="6" t="s">
        <v>15</v>
      </c>
      <c r="N47" s="6" t="s">
        <v>24</v>
      </c>
      <c r="O47" s="5"/>
      <c r="P47" s="6" t="s">
        <v>8</v>
      </c>
      <c r="Q47" s="6" t="s">
        <v>10</v>
      </c>
      <c r="R47" s="6" t="s">
        <v>15</v>
      </c>
      <c r="T47" s="6" t="s">
        <v>9</v>
      </c>
      <c r="U47" s="6" t="s">
        <v>12</v>
      </c>
      <c r="V47" s="6" t="s">
        <v>15</v>
      </c>
      <c r="W47" s="6" t="s">
        <v>45</v>
      </c>
      <c r="X47" s="6" t="s">
        <v>46</v>
      </c>
      <c r="Z47" s="6" t="s">
        <v>8</v>
      </c>
      <c r="AA47" s="6" t="s">
        <v>10</v>
      </c>
      <c r="AB47" s="6" t="s">
        <v>15</v>
      </c>
      <c r="AD47" s="6" t="s">
        <v>9</v>
      </c>
      <c r="AE47" s="6" t="s">
        <v>12</v>
      </c>
      <c r="AF47" s="6" t="s">
        <v>15</v>
      </c>
      <c r="AG47" s="6" t="s">
        <v>45</v>
      </c>
      <c r="AH47" s="6" t="s">
        <v>46</v>
      </c>
      <c r="AJ47" s="6" t="s">
        <v>8</v>
      </c>
      <c r="AK47" s="6" t="s">
        <v>10</v>
      </c>
      <c r="AL47" s="6" t="s">
        <v>15</v>
      </c>
    </row>
    <row r="48" spans="2:38" x14ac:dyDescent="0.3">
      <c r="B48" s="4">
        <v>3500</v>
      </c>
      <c r="C48" s="4">
        <f>MAX(B48-$H$48,0)</f>
        <v>0</v>
      </c>
      <c r="D48" s="4">
        <f>$I$48</f>
        <v>300</v>
      </c>
      <c r="E48" s="9">
        <f>(($H$48*(1+$H$52))/MIN(B48,$H$48))/(1+($I$48/$H$48))-1</f>
        <v>0.48247978436657668</v>
      </c>
      <c r="F48" s="4"/>
      <c r="G48" s="1" t="s">
        <v>21</v>
      </c>
      <c r="H48" s="4">
        <v>5000</v>
      </c>
      <c r="I48" s="4">
        <v>300</v>
      </c>
      <c r="K48" s="4">
        <f>B48</f>
        <v>3500</v>
      </c>
      <c r="L48" s="4">
        <f>MAX($Q$48-K48,0)</f>
        <v>1500</v>
      </c>
      <c r="M48" s="4">
        <f>$R$48</f>
        <v>200</v>
      </c>
      <c r="N48" s="9">
        <f t="shared" ref="N48:N50" si="45">((($P$52*(1+$Q$52))*MAX($Q$48,K48)))/($Q$48+$R$48)-1</f>
        <v>-9.6153846153845812E-3</v>
      </c>
      <c r="P48" s="1" t="s">
        <v>22</v>
      </c>
      <c r="Q48" s="4">
        <v>5000</v>
      </c>
      <c r="R48" s="4">
        <v>200</v>
      </c>
      <c r="T48" s="4">
        <v>3500</v>
      </c>
      <c r="U48" s="4">
        <f>MAX(T48-$AA$48,0)</f>
        <v>0</v>
      </c>
      <c r="V48" s="4">
        <f>$AB$48</f>
        <v>300</v>
      </c>
      <c r="W48" s="9">
        <f>(($AA$48+V48)*(1+$AA$52))/($AA$48+U48)-1</f>
        <v>9.1800000000000104E-2</v>
      </c>
      <c r="X48" s="9">
        <f>(($AA$48+V48)*(1+$AA$52))/($AA$48)-1</f>
        <v>9.1800000000000104E-2</v>
      </c>
      <c r="Z48" s="1" t="s">
        <v>25</v>
      </c>
      <c r="AA48" s="4">
        <v>5000</v>
      </c>
      <c r="AB48" s="4">
        <v>300</v>
      </c>
      <c r="AD48" s="4">
        <v>3500</v>
      </c>
      <c r="AE48" s="4">
        <f>MAX($AA$48-AD48,0)</f>
        <v>1500</v>
      </c>
      <c r="AF48" s="4">
        <f>$AB$48</f>
        <v>300</v>
      </c>
      <c r="AG48" s="9">
        <f>(($AJ$52+$AL$48)*(1+$AK$52))/($AJ$52+AE48)-1</f>
        <v>-0.10307692307692295</v>
      </c>
      <c r="AH48" s="9">
        <f>(($AJ$52+$AL$48)*(1+$AK$52))/($AJ$52)-1</f>
        <v>0.16600000000000015</v>
      </c>
      <c r="AJ48" s="1" t="s">
        <v>26</v>
      </c>
      <c r="AK48" s="4">
        <v>5000</v>
      </c>
      <c r="AL48" s="4">
        <v>300</v>
      </c>
    </row>
    <row r="49" spans="2:38" x14ac:dyDescent="0.3">
      <c r="B49" s="4">
        <f>B48+200</f>
        <v>3700</v>
      </c>
      <c r="C49" s="4">
        <f t="shared" ref="C49:C63" si="46">MAX(B49-$H$48,0)</f>
        <v>0</v>
      </c>
      <c r="D49" s="4">
        <f t="shared" ref="D49:D63" si="47">$I$48</f>
        <v>300</v>
      </c>
      <c r="E49" s="9">
        <f t="shared" ref="E49:E63" si="48">(($H$48*(1+$H$52))/MIN(B49,$H$48))/(1+($I$48/$H$48))-1</f>
        <v>0.40234574196838335</v>
      </c>
      <c r="F49" s="4"/>
      <c r="I49" s="4"/>
      <c r="K49" s="4">
        <f>K48+200</f>
        <v>3700</v>
      </c>
      <c r="L49" s="4">
        <f t="shared" ref="L49:L63" si="49">MAX($Q$48-K49,0)</f>
        <v>1300</v>
      </c>
      <c r="M49" s="4">
        <f t="shared" ref="M49:M63" si="50">$R$48</f>
        <v>200</v>
      </c>
      <c r="N49" s="9">
        <f t="shared" si="45"/>
        <v>-9.6153846153845812E-3</v>
      </c>
      <c r="T49" s="4">
        <f>T48+200</f>
        <v>3700</v>
      </c>
      <c r="U49" s="4">
        <f t="shared" ref="U49:U63" si="51">MAX(T49-$AA$48,0)</f>
        <v>0</v>
      </c>
      <c r="V49" s="4">
        <f t="shared" ref="V49:V63" si="52">$AB$48</f>
        <v>300</v>
      </c>
      <c r="W49" s="9">
        <f t="shared" ref="W49:W63" si="53">(($AA$48+V49)*(1+$AA$52))/($AA$48+U49)-1</f>
        <v>9.1800000000000104E-2</v>
      </c>
      <c r="X49" s="9">
        <f t="shared" ref="X49:X63" si="54">(($AA$48+V49)*(1+$AA$52))/($AA$48)-1</f>
        <v>9.1800000000000104E-2</v>
      </c>
      <c r="AB49" s="4"/>
      <c r="AD49" s="4">
        <f>AD48+200</f>
        <v>3700</v>
      </c>
      <c r="AE49" s="4">
        <f t="shared" ref="AE49:AE63" si="55">MAX($AA$48-AD49,0)</f>
        <v>1300</v>
      </c>
      <c r="AF49" s="4">
        <f t="shared" ref="AF49:AF63" si="56">$AB$48</f>
        <v>300</v>
      </c>
      <c r="AG49" s="9">
        <f t="shared" ref="AG49:AG63" si="57">(($AJ$52+$AL$48)*(1+$AK$52))/($AJ$52+AE49)-1</f>
        <v>-7.4603174603174449E-2</v>
      </c>
      <c r="AH49" s="9">
        <f t="shared" ref="AH49:AH63" si="58">(($AJ$52+$AL$48)*(1+$AK$52))/($AJ$52)-1</f>
        <v>0.16600000000000015</v>
      </c>
      <c r="AL49" s="4"/>
    </row>
    <row r="50" spans="2:38" x14ac:dyDescent="0.3">
      <c r="B50" s="4">
        <f t="shared" ref="B50:B63" si="59">B49+200</f>
        <v>3900</v>
      </c>
      <c r="C50" s="4">
        <f t="shared" si="46"/>
        <v>0</v>
      </c>
      <c r="D50" s="4">
        <f t="shared" si="47"/>
        <v>300</v>
      </c>
      <c r="E50" s="9">
        <f t="shared" si="48"/>
        <v>0.33043057571359458</v>
      </c>
      <c r="F50" s="4"/>
      <c r="G50" s="16" t="s">
        <v>47</v>
      </c>
      <c r="H50" s="16"/>
      <c r="I50" s="16"/>
      <c r="K50" s="4">
        <f t="shared" ref="K50:K63" si="60">K49+200</f>
        <v>3900</v>
      </c>
      <c r="L50" s="4">
        <f t="shared" si="49"/>
        <v>1100</v>
      </c>
      <c r="M50" s="4">
        <f t="shared" si="50"/>
        <v>200</v>
      </c>
      <c r="N50" s="9">
        <f t="shared" si="45"/>
        <v>-9.6153846153845812E-3</v>
      </c>
      <c r="P50" s="16" t="s">
        <v>48</v>
      </c>
      <c r="Q50" s="16"/>
      <c r="R50" s="16"/>
      <c r="T50" s="4">
        <f t="shared" ref="T50:T63" si="61">T49+200</f>
        <v>3900</v>
      </c>
      <c r="U50" s="4">
        <f t="shared" si="51"/>
        <v>0</v>
      </c>
      <c r="V50" s="4">
        <f t="shared" si="52"/>
        <v>300</v>
      </c>
      <c r="W50" s="9">
        <f t="shared" si="53"/>
        <v>9.1800000000000104E-2</v>
      </c>
      <c r="X50" s="9">
        <f t="shared" si="54"/>
        <v>9.1800000000000104E-2</v>
      </c>
      <c r="Z50" s="16" t="s">
        <v>48</v>
      </c>
      <c r="AA50" s="16"/>
      <c r="AB50" s="16"/>
      <c r="AD50" s="4">
        <f t="shared" ref="AD50:AD63" si="62">AD49+200</f>
        <v>3900</v>
      </c>
      <c r="AE50" s="4">
        <f t="shared" si="55"/>
        <v>1100</v>
      </c>
      <c r="AF50" s="4">
        <f t="shared" si="56"/>
        <v>300</v>
      </c>
      <c r="AG50" s="9">
        <f t="shared" si="57"/>
        <v>-4.4262295081967107E-2</v>
      </c>
      <c r="AH50" s="9">
        <f t="shared" si="58"/>
        <v>0.16600000000000015</v>
      </c>
      <c r="AJ50" s="16" t="s">
        <v>47</v>
      </c>
      <c r="AK50" s="16"/>
      <c r="AL50" s="16"/>
    </row>
    <row r="51" spans="2:38" x14ac:dyDescent="0.3">
      <c r="B51" s="4">
        <f t="shared" si="59"/>
        <v>4100</v>
      </c>
      <c r="C51" s="4">
        <f t="shared" si="46"/>
        <v>0</v>
      </c>
      <c r="D51" s="4">
        <f t="shared" si="47"/>
        <v>300</v>
      </c>
      <c r="E51" s="9">
        <f t="shared" si="48"/>
        <v>0.26553152323976081</v>
      </c>
      <c r="F51" s="4"/>
      <c r="G51" s="6" t="s">
        <v>49</v>
      </c>
      <c r="H51" s="6" t="s">
        <v>50</v>
      </c>
      <c r="I51" s="6" t="s">
        <v>6</v>
      </c>
      <c r="K51" s="4">
        <f t="shared" si="60"/>
        <v>4100</v>
      </c>
      <c r="L51" s="4">
        <f t="shared" si="49"/>
        <v>900</v>
      </c>
      <c r="M51" s="4">
        <f t="shared" si="50"/>
        <v>200</v>
      </c>
      <c r="N51" s="9">
        <f>((($P$52*(1+$Q$52))*MAX($Q$48,K51)))/($Q$48+$R$48)-1</f>
        <v>-9.6153846153845812E-3</v>
      </c>
      <c r="P51" s="6" t="s">
        <v>49</v>
      </c>
      <c r="Q51" s="6" t="s">
        <v>50</v>
      </c>
      <c r="R51" s="6" t="s">
        <v>6</v>
      </c>
      <c r="T51" s="4">
        <f t="shared" si="61"/>
        <v>4100</v>
      </c>
      <c r="U51" s="4">
        <f t="shared" si="51"/>
        <v>0</v>
      </c>
      <c r="V51" s="4">
        <f t="shared" si="52"/>
        <v>300</v>
      </c>
      <c r="W51" s="9">
        <f t="shared" si="53"/>
        <v>9.1800000000000104E-2</v>
      </c>
      <c r="X51" s="9">
        <f t="shared" si="54"/>
        <v>9.1800000000000104E-2</v>
      </c>
      <c r="Z51" s="6" t="s">
        <v>49</v>
      </c>
      <c r="AA51" s="6" t="s">
        <v>50</v>
      </c>
      <c r="AB51" s="6" t="s">
        <v>6</v>
      </c>
      <c r="AD51" s="4">
        <f t="shared" si="62"/>
        <v>4100</v>
      </c>
      <c r="AE51" s="4">
        <f t="shared" si="55"/>
        <v>900</v>
      </c>
      <c r="AF51" s="4">
        <f t="shared" si="56"/>
        <v>300</v>
      </c>
      <c r="AG51" s="9">
        <f t="shared" si="57"/>
        <v>-1.186440677966083E-2</v>
      </c>
      <c r="AH51" s="9">
        <f t="shared" si="58"/>
        <v>0.16600000000000015</v>
      </c>
      <c r="AJ51" s="6" t="s">
        <v>49</v>
      </c>
      <c r="AK51" s="6" t="s">
        <v>50</v>
      </c>
      <c r="AL51" s="6" t="s">
        <v>6</v>
      </c>
    </row>
    <row r="52" spans="2:38" x14ac:dyDescent="0.3">
      <c r="B52" s="4">
        <f t="shared" si="59"/>
        <v>4300</v>
      </c>
      <c r="C52" s="4">
        <f t="shared" si="46"/>
        <v>0</v>
      </c>
      <c r="D52" s="4">
        <f t="shared" si="47"/>
        <v>300</v>
      </c>
      <c r="E52" s="9">
        <f t="shared" si="48"/>
        <v>0.20666959192628354</v>
      </c>
      <c r="F52" s="4"/>
      <c r="G52" s="4">
        <v>5000</v>
      </c>
      <c r="H52" s="11">
        <v>0.1</v>
      </c>
      <c r="I52" s="4" t="s">
        <v>5</v>
      </c>
      <c r="K52" s="4">
        <f t="shared" si="60"/>
        <v>4300</v>
      </c>
      <c r="L52" s="4">
        <f t="shared" si="49"/>
        <v>700</v>
      </c>
      <c r="M52" s="4">
        <f t="shared" si="50"/>
        <v>200</v>
      </c>
      <c r="N52" s="9">
        <f t="shared" ref="N52:N63" si="63">((($P$52*(1+$Q$52))*MAX($Q$48,K52)))/($Q$48+$R$48)-1</f>
        <v>-9.6153846153845812E-3</v>
      </c>
      <c r="P52" s="4">
        <v>1</v>
      </c>
      <c r="Q52" s="11">
        <v>0.03</v>
      </c>
      <c r="R52" s="4" t="s">
        <v>5</v>
      </c>
      <c r="T52" s="4">
        <f t="shared" si="61"/>
        <v>4300</v>
      </c>
      <c r="U52" s="4">
        <f t="shared" si="51"/>
        <v>0</v>
      </c>
      <c r="V52" s="4">
        <f t="shared" si="52"/>
        <v>300</v>
      </c>
      <c r="W52" s="9">
        <f t="shared" si="53"/>
        <v>9.1800000000000104E-2</v>
      </c>
      <c r="X52" s="9">
        <f t="shared" si="54"/>
        <v>9.1800000000000104E-2</v>
      </c>
      <c r="Z52" s="4">
        <v>5000</v>
      </c>
      <c r="AA52" s="11">
        <v>0.03</v>
      </c>
      <c r="AB52" s="4" t="s">
        <v>5</v>
      </c>
      <c r="AD52" s="4">
        <f t="shared" si="62"/>
        <v>4300</v>
      </c>
      <c r="AE52" s="4">
        <f t="shared" si="55"/>
        <v>700</v>
      </c>
      <c r="AF52" s="4">
        <f t="shared" si="56"/>
        <v>300</v>
      </c>
      <c r="AG52" s="9">
        <f t="shared" si="57"/>
        <v>2.280701754385972E-2</v>
      </c>
      <c r="AH52" s="9">
        <f t="shared" si="58"/>
        <v>0.16600000000000015</v>
      </c>
      <c r="AJ52" s="4">
        <v>5000</v>
      </c>
      <c r="AK52" s="11">
        <v>0.1</v>
      </c>
      <c r="AL52" s="4" t="s">
        <v>5</v>
      </c>
    </row>
    <row r="53" spans="2:38" x14ac:dyDescent="0.3">
      <c r="B53" s="4">
        <f t="shared" si="59"/>
        <v>4500</v>
      </c>
      <c r="C53" s="4">
        <f t="shared" si="46"/>
        <v>0</v>
      </c>
      <c r="D53" s="4">
        <f t="shared" si="47"/>
        <v>300</v>
      </c>
      <c r="E53" s="9">
        <f t="shared" si="48"/>
        <v>0.15303983228511542</v>
      </c>
      <c r="F53" s="4"/>
      <c r="G53" s="4"/>
      <c r="H53" s="4"/>
      <c r="I53" s="4"/>
      <c r="K53" s="4">
        <f t="shared" si="60"/>
        <v>4500</v>
      </c>
      <c r="L53" s="4">
        <f t="shared" si="49"/>
        <v>500</v>
      </c>
      <c r="M53" s="4">
        <f t="shared" si="50"/>
        <v>200</v>
      </c>
      <c r="N53" s="9">
        <f t="shared" si="63"/>
        <v>-9.6153846153845812E-3</v>
      </c>
      <c r="T53" s="4">
        <f t="shared" si="61"/>
        <v>4500</v>
      </c>
      <c r="U53" s="4">
        <f t="shared" si="51"/>
        <v>0</v>
      </c>
      <c r="V53" s="4">
        <f t="shared" si="52"/>
        <v>300</v>
      </c>
      <c r="W53" s="9">
        <f t="shared" si="53"/>
        <v>9.1800000000000104E-2</v>
      </c>
      <c r="X53" s="9">
        <f t="shared" si="54"/>
        <v>9.1800000000000104E-2</v>
      </c>
      <c r="Y53" s="4"/>
      <c r="Z53" s="4"/>
      <c r="AA53" s="4"/>
      <c r="AD53" s="4">
        <f t="shared" si="62"/>
        <v>4500</v>
      </c>
      <c r="AE53" s="4">
        <f t="shared" si="55"/>
        <v>500</v>
      </c>
      <c r="AF53" s="4">
        <f t="shared" si="56"/>
        <v>300</v>
      </c>
      <c r="AG53" s="9">
        <f t="shared" si="57"/>
        <v>6.0000000000000275E-2</v>
      </c>
      <c r="AH53" s="9">
        <f t="shared" si="58"/>
        <v>0.16600000000000015</v>
      </c>
      <c r="AI53" s="4"/>
      <c r="AJ53" s="4"/>
      <c r="AK53" s="4"/>
    </row>
    <row r="54" spans="2:38" x14ac:dyDescent="0.3">
      <c r="B54" s="4">
        <f t="shared" si="59"/>
        <v>4700</v>
      </c>
      <c r="C54" s="4">
        <f t="shared" si="46"/>
        <v>0</v>
      </c>
      <c r="D54" s="4">
        <f t="shared" si="47"/>
        <v>300</v>
      </c>
      <c r="E54" s="9">
        <f t="shared" si="48"/>
        <v>0.10397430750702519</v>
      </c>
      <c r="F54" s="4"/>
      <c r="G54" s="4"/>
      <c r="H54" s="4"/>
      <c r="I54" s="4"/>
      <c r="K54" s="4">
        <f t="shared" si="60"/>
        <v>4700</v>
      </c>
      <c r="L54" s="4">
        <f t="shared" si="49"/>
        <v>300</v>
      </c>
      <c r="M54" s="4">
        <f t="shared" si="50"/>
        <v>200</v>
      </c>
      <c r="N54" s="9">
        <f t="shared" si="63"/>
        <v>-9.6153846153845812E-3</v>
      </c>
      <c r="T54" s="4">
        <f t="shared" si="61"/>
        <v>4700</v>
      </c>
      <c r="U54" s="4">
        <f t="shared" si="51"/>
        <v>0</v>
      </c>
      <c r="V54" s="4">
        <f t="shared" si="52"/>
        <v>300</v>
      </c>
      <c r="W54" s="9">
        <f t="shared" si="53"/>
        <v>9.1800000000000104E-2</v>
      </c>
      <c r="X54" s="9">
        <f t="shared" si="54"/>
        <v>9.1800000000000104E-2</v>
      </c>
      <c r="Y54" s="4"/>
      <c r="Z54" s="4"/>
      <c r="AA54" s="4"/>
      <c r="AD54" s="4">
        <f t="shared" si="62"/>
        <v>4700</v>
      </c>
      <c r="AE54" s="4">
        <f t="shared" si="55"/>
        <v>300</v>
      </c>
      <c r="AF54" s="4">
        <f t="shared" si="56"/>
        <v>300</v>
      </c>
      <c r="AG54" s="9">
        <f t="shared" si="57"/>
        <v>0.10000000000000009</v>
      </c>
      <c r="AH54" s="9">
        <f t="shared" si="58"/>
        <v>0.16600000000000015</v>
      </c>
      <c r="AI54" s="4"/>
      <c r="AJ54" s="4"/>
      <c r="AK54" s="4"/>
    </row>
    <row r="55" spans="2:38" x14ac:dyDescent="0.3">
      <c r="B55" s="4">
        <f t="shared" si="59"/>
        <v>4900</v>
      </c>
      <c r="C55" s="4">
        <f t="shared" si="46"/>
        <v>0</v>
      </c>
      <c r="D55" s="4">
        <f t="shared" si="47"/>
        <v>300</v>
      </c>
      <c r="E55" s="9">
        <f t="shared" si="48"/>
        <v>5.891413169041182E-2</v>
      </c>
      <c r="F55" s="4"/>
      <c r="G55" s="4"/>
      <c r="H55" s="4"/>
      <c r="I55" s="4"/>
      <c r="K55" s="4">
        <f t="shared" si="60"/>
        <v>4900</v>
      </c>
      <c r="L55" s="4">
        <f t="shared" si="49"/>
        <v>100</v>
      </c>
      <c r="M55" s="4">
        <f t="shared" si="50"/>
        <v>200</v>
      </c>
      <c r="N55" s="9">
        <f t="shared" si="63"/>
        <v>-9.6153846153845812E-3</v>
      </c>
      <c r="T55" s="4">
        <f t="shared" si="61"/>
        <v>4900</v>
      </c>
      <c r="U55" s="4">
        <f t="shared" si="51"/>
        <v>0</v>
      </c>
      <c r="V55" s="4">
        <f t="shared" si="52"/>
        <v>300</v>
      </c>
      <c r="W55" s="9">
        <f t="shared" si="53"/>
        <v>9.1800000000000104E-2</v>
      </c>
      <c r="X55" s="9">
        <f t="shared" si="54"/>
        <v>9.1800000000000104E-2</v>
      </c>
      <c r="Y55" s="4"/>
      <c r="Z55" s="4"/>
      <c r="AA55" s="4"/>
      <c r="AD55" s="4">
        <f t="shared" si="62"/>
        <v>4900</v>
      </c>
      <c r="AE55" s="4">
        <f t="shared" si="55"/>
        <v>100</v>
      </c>
      <c r="AF55" s="4">
        <f t="shared" si="56"/>
        <v>300</v>
      </c>
      <c r="AG55" s="9">
        <f t="shared" si="57"/>
        <v>0.14313725490196094</v>
      </c>
      <c r="AH55" s="9">
        <f t="shared" si="58"/>
        <v>0.16600000000000015</v>
      </c>
      <c r="AI55" s="4"/>
      <c r="AJ55" s="4"/>
      <c r="AK55" s="4"/>
    </row>
    <row r="56" spans="2:38" x14ac:dyDescent="0.3">
      <c r="B56" s="4">
        <f t="shared" si="59"/>
        <v>5100</v>
      </c>
      <c r="C56" s="4">
        <f t="shared" si="46"/>
        <v>100</v>
      </c>
      <c r="D56" s="4">
        <f t="shared" si="47"/>
        <v>300</v>
      </c>
      <c r="E56" s="9">
        <f t="shared" si="48"/>
        <v>3.7735849056603765E-2</v>
      </c>
      <c r="F56" s="4"/>
      <c r="G56" s="4"/>
      <c r="H56" s="4"/>
      <c r="I56" s="4"/>
      <c r="K56" s="4">
        <f t="shared" si="60"/>
        <v>5100</v>
      </c>
      <c r="L56" s="4">
        <f t="shared" si="49"/>
        <v>0</v>
      </c>
      <c r="M56" s="4">
        <f t="shared" si="50"/>
        <v>200</v>
      </c>
      <c r="N56" s="9">
        <f t="shared" si="63"/>
        <v>1.0192307692307612E-2</v>
      </c>
      <c r="T56" s="4">
        <f t="shared" si="61"/>
        <v>5100</v>
      </c>
      <c r="U56" s="4">
        <f t="shared" si="51"/>
        <v>100</v>
      </c>
      <c r="V56" s="4">
        <f t="shared" si="52"/>
        <v>300</v>
      </c>
      <c r="W56" s="9">
        <f t="shared" si="53"/>
        <v>7.0392156862745026E-2</v>
      </c>
      <c r="X56" s="9">
        <f t="shared" si="54"/>
        <v>9.1800000000000104E-2</v>
      </c>
      <c r="Y56" s="4"/>
      <c r="Z56" s="4"/>
      <c r="AA56" s="4"/>
      <c r="AD56" s="4">
        <f t="shared" si="62"/>
        <v>5100</v>
      </c>
      <c r="AE56" s="4">
        <f t="shared" si="55"/>
        <v>0</v>
      </c>
      <c r="AF56" s="4">
        <f t="shared" si="56"/>
        <v>300</v>
      </c>
      <c r="AG56" s="9">
        <f t="shared" si="57"/>
        <v>0.16600000000000015</v>
      </c>
      <c r="AH56" s="9">
        <f t="shared" si="58"/>
        <v>0.16600000000000015</v>
      </c>
      <c r="AI56" s="4"/>
      <c r="AJ56" s="4"/>
      <c r="AK56" s="4"/>
    </row>
    <row r="57" spans="2:38" x14ac:dyDescent="0.3">
      <c r="B57" s="4">
        <f t="shared" si="59"/>
        <v>5300</v>
      </c>
      <c r="C57" s="4">
        <f t="shared" si="46"/>
        <v>300</v>
      </c>
      <c r="D57" s="4">
        <f t="shared" si="47"/>
        <v>300</v>
      </c>
      <c r="E57" s="9">
        <f t="shared" si="48"/>
        <v>3.7735849056603765E-2</v>
      </c>
      <c r="F57" s="4"/>
      <c r="G57" s="4"/>
      <c r="H57" s="4"/>
      <c r="I57" s="4"/>
      <c r="K57" s="4">
        <f t="shared" si="60"/>
        <v>5300</v>
      </c>
      <c r="L57" s="4">
        <f t="shared" si="49"/>
        <v>0</v>
      </c>
      <c r="M57" s="4">
        <f t="shared" si="50"/>
        <v>200</v>
      </c>
      <c r="N57" s="9">
        <f t="shared" si="63"/>
        <v>4.980769230769222E-2</v>
      </c>
      <c r="T57" s="4">
        <f t="shared" si="61"/>
        <v>5300</v>
      </c>
      <c r="U57" s="4">
        <f t="shared" si="51"/>
        <v>300</v>
      </c>
      <c r="V57" s="4">
        <f t="shared" si="52"/>
        <v>300</v>
      </c>
      <c r="W57" s="9">
        <f t="shared" si="53"/>
        <v>3.0000000000000027E-2</v>
      </c>
      <c r="X57" s="9">
        <f t="shared" si="54"/>
        <v>9.1800000000000104E-2</v>
      </c>
      <c r="Y57" s="4"/>
      <c r="Z57" s="4"/>
      <c r="AA57" s="4"/>
      <c r="AD57" s="4">
        <f t="shared" si="62"/>
        <v>5300</v>
      </c>
      <c r="AE57" s="4">
        <f t="shared" si="55"/>
        <v>0</v>
      </c>
      <c r="AF57" s="4">
        <f t="shared" si="56"/>
        <v>300</v>
      </c>
      <c r="AG57" s="9">
        <f t="shared" si="57"/>
        <v>0.16600000000000015</v>
      </c>
      <c r="AH57" s="9">
        <f t="shared" si="58"/>
        <v>0.16600000000000015</v>
      </c>
      <c r="AI57" s="4"/>
      <c r="AJ57" s="4"/>
      <c r="AK57" s="4"/>
    </row>
    <row r="58" spans="2:38" x14ac:dyDescent="0.3">
      <c r="B58" s="4">
        <f t="shared" si="59"/>
        <v>5500</v>
      </c>
      <c r="C58" s="4">
        <f t="shared" si="46"/>
        <v>500</v>
      </c>
      <c r="D58" s="4">
        <f t="shared" si="47"/>
        <v>300</v>
      </c>
      <c r="E58" s="9">
        <f t="shared" si="48"/>
        <v>3.7735849056603765E-2</v>
      </c>
      <c r="F58" s="4"/>
      <c r="G58" s="4"/>
      <c r="H58" s="4"/>
      <c r="I58" s="4"/>
      <c r="K58" s="4">
        <f t="shared" si="60"/>
        <v>5500</v>
      </c>
      <c r="L58" s="4">
        <f t="shared" si="49"/>
        <v>0</v>
      </c>
      <c r="M58" s="4">
        <f t="shared" si="50"/>
        <v>200</v>
      </c>
      <c r="N58" s="9">
        <f t="shared" si="63"/>
        <v>8.9423076923076827E-2</v>
      </c>
      <c r="T58" s="4">
        <f t="shared" si="61"/>
        <v>5500</v>
      </c>
      <c r="U58" s="4">
        <f t="shared" si="51"/>
        <v>500</v>
      </c>
      <c r="V58" s="4">
        <f t="shared" si="52"/>
        <v>300</v>
      </c>
      <c r="W58" s="9">
        <f t="shared" si="53"/>
        <v>-7.4545454545454914E-3</v>
      </c>
      <c r="X58" s="9">
        <f t="shared" si="54"/>
        <v>9.1800000000000104E-2</v>
      </c>
      <c r="Y58" s="4"/>
      <c r="Z58" s="4"/>
      <c r="AA58" s="4"/>
      <c r="AD58" s="4">
        <f t="shared" si="62"/>
        <v>5500</v>
      </c>
      <c r="AE58" s="4">
        <f t="shared" si="55"/>
        <v>0</v>
      </c>
      <c r="AF58" s="4">
        <f t="shared" si="56"/>
        <v>300</v>
      </c>
      <c r="AG58" s="9">
        <f t="shared" si="57"/>
        <v>0.16600000000000015</v>
      </c>
      <c r="AH58" s="9">
        <f t="shared" si="58"/>
        <v>0.16600000000000015</v>
      </c>
      <c r="AI58" s="4"/>
      <c r="AJ58" s="4"/>
      <c r="AK58" s="4"/>
    </row>
    <row r="59" spans="2:38" x14ac:dyDescent="0.3">
      <c r="B59" s="4">
        <f t="shared" si="59"/>
        <v>5700</v>
      </c>
      <c r="C59" s="4">
        <f t="shared" si="46"/>
        <v>700</v>
      </c>
      <c r="D59" s="4">
        <f t="shared" si="47"/>
        <v>300</v>
      </c>
      <c r="E59" s="9">
        <f t="shared" si="48"/>
        <v>3.7735849056603765E-2</v>
      </c>
      <c r="F59" s="4"/>
      <c r="G59" s="4"/>
      <c r="H59" s="4"/>
      <c r="I59" s="4"/>
      <c r="K59" s="4">
        <f t="shared" si="60"/>
        <v>5700</v>
      </c>
      <c r="L59" s="4">
        <f t="shared" si="49"/>
        <v>0</v>
      </c>
      <c r="M59" s="4">
        <f t="shared" si="50"/>
        <v>200</v>
      </c>
      <c r="N59" s="9">
        <f t="shared" si="63"/>
        <v>0.12903846153846144</v>
      </c>
      <c r="T59" s="4">
        <f t="shared" si="61"/>
        <v>5700</v>
      </c>
      <c r="U59" s="4">
        <f t="shared" si="51"/>
        <v>700</v>
      </c>
      <c r="V59" s="4">
        <f t="shared" si="52"/>
        <v>300</v>
      </c>
      <c r="W59" s="9">
        <f t="shared" si="53"/>
        <v>-4.2280701754385919E-2</v>
      </c>
      <c r="X59" s="9">
        <f t="shared" si="54"/>
        <v>9.1800000000000104E-2</v>
      </c>
      <c r="Y59" s="4"/>
      <c r="Z59" s="4"/>
      <c r="AA59" s="4"/>
      <c r="AD59" s="4">
        <f t="shared" si="62"/>
        <v>5700</v>
      </c>
      <c r="AE59" s="4">
        <f t="shared" si="55"/>
        <v>0</v>
      </c>
      <c r="AF59" s="4">
        <f t="shared" si="56"/>
        <v>300</v>
      </c>
      <c r="AG59" s="9">
        <f t="shared" si="57"/>
        <v>0.16600000000000015</v>
      </c>
      <c r="AH59" s="9">
        <f t="shared" si="58"/>
        <v>0.16600000000000015</v>
      </c>
      <c r="AI59" s="4"/>
      <c r="AJ59" s="4"/>
      <c r="AK59" s="4"/>
    </row>
    <row r="60" spans="2:38" x14ac:dyDescent="0.3">
      <c r="B60" s="4">
        <f t="shared" si="59"/>
        <v>5900</v>
      </c>
      <c r="C60" s="4">
        <f t="shared" si="46"/>
        <v>900</v>
      </c>
      <c r="D60" s="4">
        <f t="shared" si="47"/>
        <v>300</v>
      </c>
      <c r="E60" s="9">
        <f t="shared" si="48"/>
        <v>3.7735849056603765E-2</v>
      </c>
      <c r="F60" s="4"/>
      <c r="G60" s="4"/>
      <c r="H60" s="4"/>
      <c r="I60" s="4"/>
      <c r="K60" s="4">
        <f t="shared" si="60"/>
        <v>5900</v>
      </c>
      <c r="L60" s="4">
        <f t="shared" si="49"/>
        <v>0</v>
      </c>
      <c r="M60" s="4">
        <f t="shared" si="50"/>
        <v>200</v>
      </c>
      <c r="N60" s="9">
        <f t="shared" si="63"/>
        <v>0.16865384615384604</v>
      </c>
      <c r="T60" s="4">
        <f t="shared" si="61"/>
        <v>5900</v>
      </c>
      <c r="U60" s="4">
        <f t="shared" si="51"/>
        <v>900</v>
      </c>
      <c r="V60" s="4">
        <f t="shared" si="52"/>
        <v>300</v>
      </c>
      <c r="W60" s="9">
        <f t="shared" si="53"/>
        <v>-7.4745762711864394E-2</v>
      </c>
      <c r="X60" s="9">
        <f t="shared" si="54"/>
        <v>9.1800000000000104E-2</v>
      </c>
      <c r="Y60" s="4"/>
      <c r="Z60" s="4"/>
      <c r="AA60" s="4"/>
      <c r="AD60" s="4">
        <f t="shared" si="62"/>
        <v>5900</v>
      </c>
      <c r="AE60" s="4">
        <f t="shared" si="55"/>
        <v>0</v>
      </c>
      <c r="AF60" s="4">
        <f t="shared" si="56"/>
        <v>300</v>
      </c>
      <c r="AG60" s="9">
        <f t="shared" si="57"/>
        <v>0.16600000000000015</v>
      </c>
      <c r="AH60" s="9">
        <f t="shared" si="58"/>
        <v>0.16600000000000015</v>
      </c>
      <c r="AI60" s="4"/>
      <c r="AJ60" s="4"/>
      <c r="AK60" s="4"/>
    </row>
    <row r="61" spans="2:38" x14ac:dyDescent="0.3">
      <c r="B61" s="4">
        <f t="shared" si="59"/>
        <v>6100</v>
      </c>
      <c r="C61" s="4">
        <f t="shared" si="46"/>
        <v>1100</v>
      </c>
      <c r="D61" s="4">
        <f t="shared" si="47"/>
        <v>300</v>
      </c>
      <c r="E61" s="9">
        <f t="shared" si="48"/>
        <v>3.7735849056603765E-2</v>
      </c>
      <c r="F61" s="4"/>
      <c r="G61" s="4"/>
      <c r="H61" s="4"/>
      <c r="I61" s="4"/>
      <c r="K61" s="4">
        <f t="shared" si="60"/>
        <v>6100</v>
      </c>
      <c r="L61" s="4">
        <f t="shared" si="49"/>
        <v>0</v>
      </c>
      <c r="M61" s="4">
        <f t="shared" si="50"/>
        <v>200</v>
      </c>
      <c r="N61" s="9">
        <f t="shared" si="63"/>
        <v>0.20826923076923087</v>
      </c>
      <c r="T61" s="4">
        <f t="shared" si="61"/>
        <v>6100</v>
      </c>
      <c r="U61" s="4">
        <f t="shared" si="51"/>
        <v>1100</v>
      </c>
      <c r="V61" s="4">
        <f t="shared" si="52"/>
        <v>300</v>
      </c>
      <c r="W61" s="9">
        <f t="shared" si="53"/>
        <v>-0.1050819672131148</v>
      </c>
      <c r="X61" s="9">
        <f t="shared" si="54"/>
        <v>9.1800000000000104E-2</v>
      </c>
      <c r="Y61" s="4"/>
      <c r="Z61" s="4"/>
      <c r="AA61" s="4"/>
      <c r="AD61" s="4">
        <f t="shared" si="62"/>
        <v>6100</v>
      </c>
      <c r="AE61" s="4">
        <f t="shared" si="55"/>
        <v>0</v>
      </c>
      <c r="AF61" s="4">
        <f t="shared" si="56"/>
        <v>300</v>
      </c>
      <c r="AG61" s="9">
        <f t="shared" si="57"/>
        <v>0.16600000000000015</v>
      </c>
      <c r="AH61" s="9">
        <f t="shared" si="58"/>
        <v>0.16600000000000015</v>
      </c>
      <c r="AI61" s="4"/>
      <c r="AJ61" s="4"/>
      <c r="AK61" s="4"/>
    </row>
    <row r="62" spans="2:38" x14ac:dyDescent="0.3">
      <c r="B62" s="4">
        <f t="shared" si="59"/>
        <v>6300</v>
      </c>
      <c r="C62" s="4">
        <f t="shared" si="46"/>
        <v>1300</v>
      </c>
      <c r="D62" s="4">
        <f t="shared" si="47"/>
        <v>300</v>
      </c>
      <c r="E62" s="9">
        <f t="shared" si="48"/>
        <v>3.7735849056603765E-2</v>
      </c>
      <c r="F62" s="4"/>
      <c r="G62" s="4"/>
      <c r="H62" s="4"/>
      <c r="I62" s="4"/>
      <c r="K62" s="4">
        <f t="shared" si="60"/>
        <v>6300</v>
      </c>
      <c r="L62" s="4">
        <f t="shared" si="49"/>
        <v>0</v>
      </c>
      <c r="M62" s="4">
        <f t="shared" si="50"/>
        <v>200</v>
      </c>
      <c r="N62" s="9">
        <f t="shared" si="63"/>
        <v>0.24788461538461548</v>
      </c>
      <c r="T62" s="4">
        <f t="shared" si="61"/>
        <v>6300</v>
      </c>
      <c r="U62" s="4">
        <f t="shared" si="51"/>
        <v>1300</v>
      </c>
      <c r="V62" s="4">
        <f t="shared" si="52"/>
        <v>300</v>
      </c>
      <c r="W62" s="9">
        <f t="shared" si="53"/>
        <v>-0.13349206349206344</v>
      </c>
      <c r="X62" s="9">
        <f t="shared" si="54"/>
        <v>9.1800000000000104E-2</v>
      </c>
      <c r="Y62" s="4"/>
      <c r="Z62" s="4"/>
      <c r="AA62" s="4"/>
      <c r="AD62" s="4">
        <f t="shared" si="62"/>
        <v>6300</v>
      </c>
      <c r="AE62" s="4">
        <f t="shared" si="55"/>
        <v>0</v>
      </c>
      <c r="AF62" s="4">
        <f t="shared" si="56"/>
        <v>300</v>
      </c>
      <c r="AG62" s="9">
        <f t="shared" si="57"/>
        <v>0.16600000000000015</v>
      </c>
      <c r="AH62" s="9">
        <f t="shared" si="58"/>
        <v>0.16600000000000015</v>
      </c>
      <c r="AI62" s="4"/>
      <c r="AJ62" s="4"/>
      <c r="AK62" s="4"/>
    </row>
    <row r="63" spans="2:38" x14ac:dyDescent="0.3">
      <c r="B63" s="4">
        <f t="shared" si="59"/>
        <v>6500</v>
      </c>
      <c r="C63" s="4">
        <f t="shared" si="46"/>
        <v>1500</v>
      </c>
      <c r="D63" s="4">
        <f t="shared" si="47"/>
        <v>300</v>
      </c>
      <c r="E63" s="9">
        <f t="shared" si="48"/>
        <v>3.7735849056603765E-2</v>
      </c>
      <c r="F63" s="4"/>
      <c r="G63" s="4"/>
      <c r="H63" s="4"/>
      <c r="I63" s="4"/>
      <c r="K63" s="4">
        <f t="shared" si="60"/>
        <v>6500</v>
      </c>
      <c r="L63" s="4">
        <f t="shared" si="49"/>
        <v>0</v>
      </c>
      <c r="M63" s="4">
        <f t="shared" si="50"/>
        <v>200</v>
      </c>
      <c r="N63" s="9">
        <f t="shared" si="63"/>
        <v>0.28750000000000009</v>
      </c>
      <c r="T63" s="4">
        <f t="shared" si="61"/>
        <v>6500</v>
      </c>
      <c r="U63" s="4">
        <f t="shared" si="51"/>
        <v>1500</v>
      </c>
      <c r="V63" s="4">
        <f t="shared" si="52"/>
        <v>300</v>
      </c>
      <c r="W63" s="9">
        <f t="shared" si="53"/>
        <v>-0.1601538461538462</v>
      </c>
      <c r="X63" s="9">
        <f t="shared" si="54"/>
        <v>9.1800000000000104E-2</v>
      </c>
      <c r="Y63" s="4"/>
      <c r="Z63" s="4"/>
      <c r="AA63" s="4"/>
      <c r="AD63" s="4">
        <f t="shared" si="62"/>
        <v>6500</v>
      </c>
      <c r="AE63" s="4">
        <f t="shared" si="55"/>
        <v>0</v>
      </c>
      <c r="AF63" s="4">
        <f t="shared" si="56"/>
        <v>300</v>
      </c>
      <c r="AG63" s="9">
        <f t="shared" si="57"/>
        <v>0.16600000000000015</v>
      </c>
      <c r="AH63" s="9">
        <f t="shared" si="58"/>
        <v>0.16600000000000015</v>
      </c>
      <c r="AI63" s="4"/>
      <c r="AJ63" s="4"/>
      <c r="AK63" s="4"/>
    </row>
    <row r="65" spans="2:16" x14ac:dyDescent="0.3">
      <c r="B65" s="3" t="s">
        <v>59</v>
      </c>
      <c r="D65" s="5"/>
      <c r="E65" s="4"/>
      <c r="F65" s="4"/>
      <c r="G65" s="4"/>
      <c r="H65" s="4"/>
      <c r="K65" s="5"/>
      <c r="L65" s="4"/>
    </row>
    <row r="66" spans="2:16" ht="17.25" customHeight="1" x14ac:dyDescent="0.3">
      <c r="D66" s="5"/>
      <c r="E66" s="4"/>
      <c r="F66" s="4"/>
      <c r="G66" s="4"/>
      <c r="H66" s="4"/>
      <c r="K66" s="5"/>
      <c r="L66" s="4"/>
    </row>
    <row r="67" spans="2:16" s="8" customFormat="1" x14ac:dyDescent="0.3">
      <c r="B67" s="16" t="s">
        <v>51</v>
      </c>
      <c r="C67" s="16"/>
      <c r="D67" s="16"/>
      <c r="E67" s="16"/>
      <c r="F67" s="16" t="s">
        <v>19</v>
      </c>
      <c r="G67" s="16"/>
      <c r="H67" s="16"/>
      <c r="J67" s="16" t="s">
        <v>52</v>
      </c>
      <c r="K67" s="16"/>
      <c r="L67" s="16"/>
      <c r="M67" s="16"/>
      <c r="N67" s="16" t="s">
        <v>19</v>
      </c>
      <c r="O67" s="16"/>
      <c r="P67" s="16"/>
    </row>
    <row r="68" spans="2:16" x14ac:dyDescent="0.3">
      <c r="B68" s="6" t="s">
        <v>9</v>
      </c>
      <c r="C68" s="6" t="s">
        <v>53</v>
      </c>
      <c r="D68" s="6" t="s">
        <v>54</v>
      </c>
      <c r="E68" s="6" t="s">
        <v>24</v>
      </c>
      <c r="F68" s="6" t="s">
        <v>8</v>
      </c>
      <c r="G68" s="6" t="s">
        <v>10</v>
      </c>
      <c r="H68" s="6" t="s">
        <v>15</v>
      </c>
      <c r="J68" s="6" t="s">
        <v>9</v>
      </c>
      <c r="K68" s="6" t="s">
        <v>73</v>
      </c>
      <c r="L68" s="6" t="s">
        <v>74</v>
      </c>
      <c r="M68" s="6" t="s">
        <v>24</v>
      </c>
      <c r="N68" s="6" t="s">
        <v>8</v>
      </c>
      <c r="O68" s="6" t="s">
        <v>10</v>
      </c>
      <c r="P68" s="6" t="s">
        <v>15</v>
      </c>
    </row>
    <row r="69" spans="2:16" x14ac:dyDescent="0.3">
      <c r="B69" s="4">
        <v>3500</v>
      </c>
      <c r="C69" s="4">
        <f>MAX(B69-$G$69,)</f>
        <v>0</v>
      </c>
      <c r="D69" s="4">
        <f>MAX(B69-$G$70,)</f>
        <v>0</v>
      </c>
      <c r="E69" s="9">
        <f>(((5000-($H$69-$H$70))*(1+$G$74))+C69-D69)/$F$74-1</f>
        <v>7.8000000000000069E-2</v>
      </c>
      <c r="F69" s="1" t="s">
        <v>21</v>
      </c>
      <c r="G69" s="4">
        <v>5000</v>
      </c>
      <c r="H69" s="4">
        <v>200</v>
      </c>
      <c r="J69" s="4">
        <f>B69</f>
        <v>3500</v>
      </c>
      <c r="K69" s="4">
        <f>MAX($O$69-J69,0)</f>
        <v>1800</v>
      </c>
      <c r="L69" s="4">
        <f>MAX($O$70-J69,0)</f>
        <v>1500</v>
      </c>
      <c r="M69" s="9">
        <f>((($N$74-$P$69+$P$70)*(1+$O$74))+K69-L69)/$N$74-1</f>
        <v>0.1160000000000001</v>
      </c>
      <c r="N69" s="1" t="s">
        <v>22</v>
      </c>
      <c r="O69" s="4">
        <v>5300</v>
      </c>
      <c r="P69" s="4">
        <v>300</v>
      </c>
    </row>
    <row r="70" spans="2:16" x14ac:dyDescent="0.3">
      <c r="B70" s="4">
        <f>B69+200</f>
        <v>3700</v>
      </c>
      <c r="C70" s="4">
        <f t="shared" ref="C70:C84" si="64">MAX(B70-$G$69,)</f>
        <v>0</v>
      </c>
      <c r="D70" s="4">
        <f t="shared" ref="D70:D84" si="65">MAX(B70-$G$70,)</f>
        <v>0</v>
      </c>
      <c r="E70" s="9">
        <f t="shared" ref="E70:E84" si="66">(((5000-($H$69-$H$70))*(1+$G$74))+C70-D70)/$F$74-1</f>
        <v>7.8000000000000069E-2</v>
      </c>
      <c r="F70" s="1" t="s">
        <v>25</v>
      </c>
      <c r="G70" s="4">
        <v>5300</v>
      </c>
      <c r="H70" s="4">
        <v>100</v>
      </c>
      <c r="J70" s="4">
        <f>J69+200</f>
        <v>3700</v>
      </c>
      <c r="K70" s="4">
        <f t="shared" ref="K70:K84" si="67">MAX($O$69-J70,0)</f>
        <v>1600</v>
      </c>
      <c r="L70" s="4">
        <f t="shared" ref="L70:L84" si="68">MAX($O$70-J70,0)</f>
        <v>1300</v>
      </c>
      <c r="M70" s="9">
        <f t="shared" ref="M70:M84" si="69">((($N$74-$P$69+$P$70)*(1+$O$74))+K70-L70)/$N$74-1</f>
        <v>0.1160000000000001</v>
      </c>
      <c r="N70" s="1" t="s">
        <v>26</v>
      </c>
      <c r="O70" s="4">
        <v>5000</v>
      </c>
      <c r="P70" s="4">
        <v>100</v>
      </c>
    </row>
    <row r="71" spans="2:16" x14ac:dyDescent="0.3">
      <c r="B71" s="4">
        <f t="shared" ref="B71:B84" si="70">B70+200</f>
        <v>3900</v>
      </c>
      <c r="C71" s="4">
        <f t="shared" si="64"/>
        <v>0</v>
      </c>
      <c r="D71" s="4">
        <f t="shared" si="65"/>
        <v>0</v>
      </c>
      <c r="E71" s="9">
        <f t="shared" si="66"/>
        <v>7.8000000000000069E-2</v>
      </c>
      <c r="F71" s="12"/>
      <c r="G71" s="12"/>
      <c r="H71" s="4"/>
      <c r="J71" s="4">
        <f t="shared" ref="J71:J84" si="71">J70+200</f>
        <v>3900</v>
      </c>
      <c r="K71" s="4">
        <f t="shared" si="67"/>
        <v>1400</v>
      </c>
      <c r="L71" s="4">
        <f t="shared" si="68"/>
        <v>1100</v>
      </c>
      <c r="M71" s="9">
        <f t="shared" si="69"/>
        <v>0.1160000000000001</v>
      </c>
      <c r="N71" s="12"/>
      <c r="O71" s="12"/>
      <c r="P71" s="4"/>
    </row>
    <row r="72" spans="2:16" x14ac:dyDescent="0.3">
      <c r="B72" s="4">
        <f t="shared" si="70"/>
        <v>4100</v>
      </c>
      <c r="C72" s="4">
        <f t="shared" si="64"/>
        <v>0</v>
      </c>
      <c r="D72" s="4">
        <f t="shared" si="65"/>
        <v>0</v>
      </c>
      <c r="E72" s="9">
        <f t="shared" si="66"/>
        <v>7.8000000000000069E-2</v>
      </c>
      <c r="F72" s="16" t="s">
        <v>47</v>
      </c>
      <c r="G72" s="16"/>
      <c r="H72" s="16"/>
      <c r="J72" s="4">
        <f t="shared" si="71"/>
        <v>4100</v>
      </c>
      <c r="K72" s="4">
        <f t="shared" si="67"/>
        <v>1200</v>
      </c>
      <c r="L72" s="4">
        <f t="shared" si="68"/>
        <v>900</v>
      </c>
      <c r="M72" s="9">
        <f t="shared" si="69"/>
        <v>0.1160000000000001</v>
      </c>
      <c r="N72" s="16" t="s">
        <v>47</v>
      </c>
      <c r="O72" s="16"/>
      <c r="P72" s="16"/>
    </row>
    <row r="73" spans="2:16" x14ac:dyDescent="0.3">
      <c r="B73" s="4">
        <f t="shared" si="70"/>
        <v>4300</v>
      </c>
      <c r="C73" s="4">
        <f t="shared" si="64"/>
        <v>0</v>
      </c>
      <c r="D73" s="4">
        <f t="shared" si="65"/>
        <v>0</v>
      </c>
      <c r="E73" s="9">
        <f t="shared" si="66"/>
        <v>7.8000000000000069E-2</v>
      </c>
      <c r="F73" s="6" t="s">
        <v>49</v>
      </c>
      <c r="G73" s="6" t="s">
        <v>50</v>
      </c>
      <c r="H73" s="6" t="s">
        <v>6</v>
      </c>
      <c r="J73" s="4">
        <f t="shared" si="71"/>
        <v>4300</v>
      </c>
      <c r="K73" s="4">
        <f t="shared" si="67"/>
        <v>1000</v>
      </c>
      <c r="L73" s="4">
        <f t="shared" si="68"/>
        <v>700</v>
      </c>
      <c r="M73" s="9">
        <f t="shared" si="69"/>
        <v>0.1160000000000001</v>
      </c>
      <c r="N73" s="6" t="s">
        <v>49</v>
      </c>
      <c r="O73" s="6" t="s">
        <v>50</v>
      </c>
      <c r="P73" s="6" t="s">
        <v>6</v>
      </c>
    </row>
    <row r="74" spans="2:16" x14ac:dyDescent="0.3">
      <c r="B74" s="4">
        <f t="shared" si="70"/>
        <v>4500</v>
      </c>
      <c r="C74" s="4">
        <f t="shared" si="64"/>
        <v>0</v>
      </c>
      <c r="D74" s="4">
        <f t="shared" si="65"/>
        <v>0</v>
      </c>
      <c r="E74" s="9">
        <f t="shared" si="66"/>
        <v>7.8000000000000069E-2</v>
      </c>
      <c r="F74" s="4">
        <v>5000</v>
      </c>
      <c r="G74" s="11">
        <v>0.1</v>
      </c>
      <c r="H74" s="4" t="s">
        <v>5</v>
      </c>
      <c r="J74" s="4">
        <f t="shared" si="71"/>
        <v>4500</v>
      </c>
      <c r="K74" s="4">
        <f t="shared" si="67"/>
        <v>800</v>
      </c>
      <c r="L74" s="4">
        <f t="shared" si="68"/>
        <v>500</v>
      </c>
      <c r="M74" s="9">
        <f t="shared" si="69"/>
        <v>0.1160000000000001</v>
      </c>
      <c r="N74" s="4">
        <v>5000</v>
      </c>
      <c r="O74" s="11">
        <v>0.1</v>
      </c>
      <c r="P74" s="4" t="s">
        <v>5</v>
      </c>
    </row>
    <row r="75" spans="2:16" x14ac:dyDescent="0.3">
      <c r="B75" s="4">
        <f t="shared" si="70"/>
        <v>4700</v>
      </c>
      <c r="C75" s="4">
        <f t="shared" si="64"/>
        <v>0</v>
      </c>
      <c r="D75" s="4">
        <f t="shared" si="65"/>
        <v>0</v>
      </c>
      <c r="E75" s="9">
        <f t="shared" si="66"/>
        <v>7.8000000000000069E-2</v>
      </c>
      <c r="F75" s="4"/>
      <c r="G75" s="4"/>
      <c r="H75" s="4"/>
      <c r="J75" s="4">
        <f t="shared" si="71"/>
        <v>4700</v>
      </c>
      <c r="K75" s="4">
        <f t="shared" si="67"/>
        <v>600</v>
      </c>
      <c r="L75" s="4">
        <f t="shared" si="68"/>
        <v>300</v>
      </c>
      <c r="M75" s="9">
        <f t="shared" si="69"/>
        <v>0.1160000000000001</v>
      </c>
    </row>
    <row r="76" spans="2:16" x14ac:dyDescent="0.3">
      <c r="B76" s="4">
        <f t="shared" si="70"/>
        <v>4900</v>
      </c>
      <c r="C76" s="4">
        <f t="shared" si="64"/>
        <v>0</v>
      </c>
      <c r="D76" s="4">
        <f t="shared" si="65"/>
        <v>0</v>
      </c>
      <c r="E76" s="9">
        <f t="shared" si="66"/>
        <v>7.8000000000000069E-2</v>
      </c>
      <c r="F76" s="4"/>
      <c r="G76" s="4"/>
      <c r="H76" s="4"/>
      <c r="J76" s="4">
        <f t="shared" si="71"/>
        <v>4900</v>
      </c>
      <c r="K76" s="4">
        <f t="shared" si="67"/>
        <v>400</v>
      </c>
      <c r="L76" s="4">
        <f t="shared" si="68"/>
        <v>100</v>
      </c>
      <c r="M76" s="9">
        <f t="shared" si="69"/>
        <v>0.1160000000000001</v>
      </c>
    </row>
    <row r="77" spans="2:16" x14ac:dyDescent="0.3">
      <c r="B77" s="4">
        <f t="shared" si="70"/>
        <v>5100</v>
      </c>
      <c r="C77" s="4">
        <f t="shared" si="64"/>
        <v>100</v>
      </c>
      <c r="D77" s="4">
        <f t="shared" si="65"/>
        <v>0</v>
      </c>
      <c r="E77" s="9">
        <f t="shared" si="66"/>
        <v>9.8000000000000087E-2</v>
      </c>
      <c r="F77" s="4"/>
      <c r="G77" s="4"/>
      <c r="H77" s="4"/>
      <c r="J77" s="4">
        <f t="shared" si="71"/>
        <v>5100</v>
      </c>
      <c r="K77" s="4">
        <f t="shared" si="67"/>
        <v>200</v>
      </c>
      <c r="L77" s="4">
        <f t="shared" si="68"/>
        <v>0</v>
      </c>
      <c r="M77" s="9">
        <f t="shared" si="69"/>
        <v>9.6000000000000085E-2</v>
      </c>
    </row>
    <row r="78" spans="2:16" x14ac:dyDescent="0.3">
      <c r="B78" s="4">
        <f t="shared" si="70"/>
        <v>5300</v>
      </c>
      <c r="C78" s="4">
        <f t="shared" si="64"/>
        <v>300</v>
      </c>
      <c r="D78" s="4">
        <f t="shared" si="65"/>
        <v>0</v>
      </c>
      <c r="E78" s="9">
        <f t="shared" si="66"/>
        <v>0.1379999999999999</v>
      </c>
      <c r="F78" s="4"/>
      <c r="G78" s="4"/>
      <c r="H78" s="4"/>
      <c r="J78" s="4">
        <f t="shared" si="71"/>
        <v>5300</v>
      </c>
      <c r="K78" s="4">
        <f t="shared" si="67"/>
        <v>0</v>
      </c>
      <c r="L78" s="4">
        <f t="shared" si="68"/>
        <v>0</v>
      </c>
      <c r="M78" s="9">
        <f t="shared" si="69"/>
        <v>5.600000000000005E-2</v>
      </c>
    </row>
    <row r="79" spans="2:16" x14ac:dyDescent="0.3">
      <c r="B79" s="4">
        <f t="shared" si="70"/>
        <v>5500</v>
      </c>
      <c r="C79" s="4">
        <f t="shared" si="64"/>
        <v>500</v>
      </c>
      <c r="D79" s="4">
        <f t="shared" si="65"/>
        <v>200</v>
      </c>
      <c r="E79" s="9">
        <f t="shared" si="66"/>
        <v>0.1379999999999999</v>
      </c>
      <c r="F79" s="4"/>
      <c r="G79" s="4"/>
      <c r="H79" s="4"/>
      <c r="J79" s="4">
        <f t="shared" si="71"/>
        <v>5500</v>
      </c>
      <c r="K79" s="4">
        <f t="shared" si="67"/>
        <v>0</v>
      </c>
      <c r="L79" s="4">
        <f t="shared" si="68"/>
        <v>0</v>
      </c>
      <c r="M79" s="9">
        <f t="shared" si="69"/>
        <v>5.600000000000005E-2</v>
      </c>
    </row>
    <row r="80" spans="2:16" x14ac:dyDescent="0.3">
      <c r="B80" s="4">
        <f t="shared" si="70"/>
        <v>5700</v>
      </c>
      <c r="C80" s="4">
        <f t="shared" si="64"/>
        <v>700</v>
      </c>
      <c r="D80" s="4">
        <f t="shared" si="65"/>
        <v>400</v>
      </c>
      <c r="E80" s="9">
        <f t="shared" si="66"/>
        <v>0.1379999999999999</v>
      </c>
      <c r="F80" s="4"/>
      <c r="G80" s="4"/>
      <c r="H80" s="4"/>
      <c r="J80" s="4">
        <f t="shared" si="71"/>
        <v>5700</v>
      </c>
      <c r="K80" s="4">
        <f t="shared" si="67"/>
        <v>0</v>
      </c>
      <c r="L80" s="4">
        <f t="shared" si="68"/>
        <v>0</v>
      </c>
      <c r="M80" s="9">
        <f t="shared" si="69"/>
        <v>5.600000000000005E-2</v>
      </c>
    </row>
    <row r="81" spans="2:16" x14ac:dyDescent="0.3">
      <c r="B81" s="4">
        <f t="shared" si="70"/>
        <v>5900</v>
      </c>
      <c r="C81" s="4">
        <f t="shared" si="64"/>
        <v>900</v>
      </c>
      <c r="D81" s="4">
        <f t="shared" si="65"/>
        <v>600</v>
      </c>
      <c r="E81" s="9">
        <f t="shared" si="66"/>
        <v>0.1379999999999999</v>
      </c>
      <c r="F81" s="4"/>
      <c r="G81" s="4"/>
      <c r="H81" s="4"/>
      <c r="J81" s="4">
        <f t="shared" si="71"/>
        <v>5900</v>
      </c>
      <c r="K81" s="4">
        <f t="shared" si="67"/>
        <v>0</v>
      </c>
      <c r="L81" s="4">
        <f t="shared" si="68"/>
        <v>0</v>
      </c>
      <c r="M81" s="9">
        <f t="shared" si="69"/>
        <v>5.600000000000005E-2</v>
      </c>
    </row>
    <row r="82" spans="2:16" x14ac:dyDescent="0.3">
      <c r="B82" s="4">
        <f t="shared" si="70"/>
        <v>6100</v>
      </c>
      <c r="C82" s="4">
        <f t="shared" si="64"/>
        <v>1100</v>
      </c>
      <c r="D82" s="4">
        <f t="shared" si="65"/>
        <v>800</v>
      </c>
      <c r="E82" s="9">
        <f t="shared" si="66"/>
        <v>0.1379999999999999</v>
      </c>
      <c r="F82" s="4"/>
      <c r="G82" s="4"/>
      <c r="H82" s="4"/>
      <c r="J82" s="4">
        <f t="shared" si="71"/>
        <v>6100</v>
      </c>
      <c r="K82" s="4">
        <f t="shared" si="67"/>
        <v>0</v>
      </c>
      <c r="L82" s="4">
        <f t="shared" si="68"/>
        <v>0</v>
      </c>
      <c r="M82" s="9">
        <f t="shared" si="69"/>
        <v>5.600000000000005E-2</v>
      </c>
    </row>
    <row r="83" spans="2:16" x14ac:dyDescent="0.3">
      <c r="B83" s="4">
        <f t="shared" si="70"/>
        <v>6300</v>
      </c>
      <c r="C83" s="4">
        <f t="shared" si="64"/>
        <v>1300</v>
      </c>
      <c r="D83" s="4">
        <f t="shared" si="65"/>
        <v>1000</v>
      </c>
      <c r="E83" s="9">
        <f t="shared" si="66"/>
        <v>0.1379999999999999</v>
      </c>
      <c r="F83" s="4"/>
      <c r="G83" s="4"/>
      <c r="H83" s="4"/>
      <c r="J83" s="4">
        <f t="shared" si="71"/>
        <v>6300</v>
      </c>
      <c r="K83" s="4">
        <f t="shared" si="67"/>
        <v>0</v>
      </c>
      <c r="L83" s="4">
        <f t="shared" si="68"/>
        <v>0</v>
      </c>
      <c r="M83" s="9">
        <f t="shared" si="69"/>
        <v>5.600000000000005E-2</v>
      </c>
    </row>
    <row r="84" spans="2:16" x14ac:dyDescent="0.3">
      <c r="B84" s="4">
        <f t="shared" si="70"/>
        <v>6500</v>
      </c>
      <c r="C84" s="4">
        <f t="shared" si="64"/>
        <v>1500</v>
      </c>
      <c r="D84" s="4">
        <f t="shared" si="65"/>
        <v>1200</v>
      </c>
      <c r="E84" s="9">
        <f t="shared" si="66"/>
        <v>0.1379999999999999</v>
      </c>
      <c r="F84" s="4"/>
      <c r="G84" s="4"/>
      <c r="H84" s="4"/>
      <c r="J84" s="4">
        <f t="shared" si="71"/>
        <v>6500</v>
      </c>
      <c r="K84" s="4">
        <f t="shared" si="67"/>
        <v>0</v>
      </c>
      <c r="L84" s="4">
        <f t="shared" si="68"/>
        <v>0</v>
      </c>
      <c r="M84" s="9">
        <f t="shared" si="69"/>
        <v>5.600000000000005E-2</v>
      </c>
    </row>
    <row r="85" spans="2:16" x14ac:dyDescent="0.3">
      <c r="B85" s="4"/>
      <c r="C85" s="4"/>
      <c r="D85" s="4"/>
      <c r="E85" s="4"/>
      <c r="F85" s="4"/>
      <c r="G85" s="4"/>
      <c r="H85" s="4"/>
      <c r="J85" s="4"/>
      <c r="K85" s="4"/>
      <c r="L85" s="4"/>
      <c r="M85" s="4"/>
    </row>
    <row r="86" spans="2:16" x14ac:dyDescent="0.3">
      <c r="B86" s="3" t="s">
        <v>60</v>
      </c>
    </row>
    <row r="88" spans="2:16" x14ac:dyDescent="0.3">
      <c r="B88" s="17" t="s">
        <v>55</v>
      </c>
      <c r="C88" s="17"/>
      <c r="D88" s="17"/>
      <c r="E88" s="17"/>
      <c r="F88" s="17"/>
      <c r="G88" s="17"/>
      <c r="H88" s="17"/>
    </row>
    <row r="89" spans="2:16" x14ac:dyDescent="0.3">
      <c r="B89" s="18" t="s">
        <v>9</v>
      </c>
      <c r="C89" s="20" t="s">
        <v>21</v>
      </c>
      <c r="D89" s="20"/>
      <c r="E89" s="20" t="s">
        <v>22</v>
      </c>
      <c r="F89" s="20"/>
      <c r="G89" s="21" t="s">
        <v>56</v>
      </c>
      <c r="H89" s="18" t="s">
        <v>24</v>
      </c>
      <c r="I89" s="8"/>
      <c r="J89" s="16" t="s">
        <v>57</v>
      </c>
      <c r="K89" s="16"/>
      <c r="L89" s="16"/>
      <c r="N89" s="16" t="s">
        <v>58</v>
      </c>
      <c r="O89" s="16"/>
      <c r="P89" s="16"/>
    </row>
    <row r="90" spans="2:16" x14ac:dyDescent="0.3">
      <c r="B90" s="19"/>
      <c r="C90" s="6" t="s">
        <v>12</v>
      </c>
      <c r="D90" s="6" t="s">
        <v>15</v>
      </c>
      <c r="E90" s="6" t="s">
        <v>12</v>
      </c>
      <c r="F90" s="6" t="s">
        <v>15</v>
      </c>
      <c r="G90" s="22"/>
      <c r="H90" s="19"/>
      <c r="J90" s="6" t="s">
        <v>8</v>
      </c>
      <c r="K90" s="6" t="s">
        <v>10</v>
      </c>
      <c r="L90" s="6" t="s">
        <v>15</v>
      </c>
      <c r="N90" s="6" t="s">
        <v>49</v>
      </c>
      <c r="O90" s="6" t="s">
        <v>50</v>
      </c>
      <c r="P90" s="6" t="s">
        <v>6</v>
      </c>
    </row>
    <row r="91" spans="2:16" x14ac:dyDescent="0.3">
      <c r="B91" s="4">
        <v>4200</v>
      </c>
      <c r="C91" s="4">
        <f>MAX(B91-$K$91,0)</f>
        <v>0</v>
      </c>
      <c r="D91" s="4">
        <f>$L$91</f>
        <v>200</v>
      </c>
      <c r="E91" s="4">
        <f>MAX($K$91-B91,0)</f>
        <v>800</v>
      </c>
      <c r="F91" s="1">
        <f>$L$92</f>
        <v>100</v>
      </c>
      <c r="G91" s="4">
        <f>C91+E91</f>
        <v>800</v>
      </c>
      <c r="H91" s="9">
        <f>((($N$91-(F91+D91))*(1+$O$91))+G91)/$N$91-1</f>
        <v>0.15640000000000009</v>
      </c>
      <c r="J91" s="1" t="s">
        <v>21</v>
      </c>
      <c r="K91" s="4">
        <v>5000</v>
      </c>
      <c r="L91" s="4">
        <v>200</v>
      </c>
      <c r="N91" s="4">
        <v>5000</v>
      </c>
      <c r="O91" s="11">
        <v>0.06</v>
      </c>
      <c r="P91" s="4" t="s">
        <v>5</v>
      </c>
    </row>
    <row r="92" spans="2:16" x14ac:dyDescent="0.3">
      <c r="B92" s="4">
        <f>B91+100</f>
        <v>4300</v>
      </c>
      <c r="C92" s="4">
        <f t="shared" ref="C92:C106" si="72">MAX(B92-$K$91,0)</f>
        <v>0</v>
      </c>
      <c r="D92" s="4">
        <f t="shared" ref="D92:D106" si="73">$L$91</f>
        <v>200</v>
      </c>
      <c r="E92" s="4">
        <f t="shared" ref="E92:E106" si="74">MAX($K$91-B92,0)</f>
        <v>700</v>
      </c>
      <c r="F92" s="1">
        <f t="shared" ref="F92:F106" si="75">$L$92</f>
        <v>100</v>
      </c>
      <c r="G92" s="4">
        <f t="shared" ref="G92:G106" si="76">C92+E92</f>
        <v>700</v>
      </c>
      <c r="H92" s="9">
        <f t="shared" ref="H92:H106" si="77">((($N$91-(F92+D92))*(1+$O$91))+G92)/$N$91-1</f>
        <v>0.13640000000000008</v>
      </c>
      <c r="J92" s="1" t="s">
        <v>22</v>
      </c>
      <c r="K92" s="4">
        <v>5000</v>
      </c>
      <c r="L92" s="1">
        <v>100</v>
      </c>
      <c r="O92" s="4"/>
    </row>
    <row r="93" spans="2:16" x14ac:dyDescent="0.3">
      <c r="B93" s="4">
        <f t="shared" ref="B93:B106" si="78">B92+100</f>
        <v>4400</v>
      </c>
      <c r="C93" s="4">
        <f t="shared" si="72"/>
        <v>0</v>
      </c>
      <c r="D93" s="4">
        <f t="shared" si="73"/>
        <v>200</v>
      </c>
      <c r="E93" s="4">
        <f t="shared" si="74"/>
        <v>600</v>
      </c>
      <c r="F93" s="1">
        <f t="shared" si="75"/>
        <v>100</v>
      </c>
      <c r="G93" s="4">
        <f t="shared" si="76"/>
        <v>600</v>
      </c>
      <c r="H93" s="9">
        <f t="shared" si="77"/>
        <v>0.11640000000000006</v>
      </c>
    </row>
    <row r="94" spans="2:16" x14ac:dyDescent="0.3">
      <c r="B94" s="4">
        <f t="shared" si="78"/>
        <v>4500</v>
      </c>
      <c r="C94" s="4">
        <f t="shared" si="72"/>
        <v>0</v>
      </c>
      <c r="D94" s="4">
        <f t="shared" si="73"/>
        <v>200</v>
      </c>
      <c r="E94" s="4">
        <f t="shared" si="74"/>
        <v>500</v>
      </c>
      <c r="F94" s="1">
        <f t="shared" si="75"/>
        <v>100</v>
      </c>
      <c r="G94" s="4">
        <f t="shared" si="76"/>
        <v>500</v>
      </c>
      <c r="H94" s="9">
        <f t="shared" si="77"/>
        <v>9.6400000000000041E-2</v>
      </c>
    </row>
    <row r="95" spans="2:16" x14ac:dyDescent="0.3">
      <c r="B95" s="4">
        <f t="shared" si="78"/>
        <v>4600</v>
      </c>
      <c r="C95" s="4">
        <f t="shared" si="72"/>
        <v>0</v>
      </c>
      <c r="D95" s="4">
        <f t="shared" si="73"/>
        <v>200</v>
      </c>
      <c r="E95" s="4">
        <f t="shared" si="74"/>
        <v>400</v>
      </c>
      <c r="F95" s="1">
        <f t="shared" si="75"/>
        <v>100</v>
      </c>
      <c r="G95" s="4">
        <f t="shared" si="76"/>
        <v>400</v>
      </c>
      <c r="H95" s="9">
        <f t="shared" si="77"/>
        <v>7.6400000000000023E-2</v>
      </c>
    </row>
    <row r="96" spans="2:16" x14ac:dyDescent="0.3">
      <c r="B96" s="4">
        <f t="shared" si="78"/>
        <v>4700</v>
      </c>
      <c r="C96" s="4">
        <f t="shared" si="72"/>
        <v>0</v>
      </c>
      <c r="D96" s="4">
        <f t="shared" si="73"/>
        <v>200</v>
      </c>
      <c r="E96" s="4">
        <f t="shared" si="74"/>
        <v>300</v>
      </c>
      <c r="F96" s="1">
        <f t="shared" si="75"/>
        <v>100</v>
      </c>
      <c r="G96" s="4">
        <f t="shared" si="76"/>
        <v>300</v>
      </c>
      <c r="H96" s="9">
        <f t="shared" si="77"/>
        <v>5.6400000000000006E-2</v>
      </c>
    </row>
    <row r="97" spans="2:8" x14ac:dyDescent="0.3">
      <c r="B97" s="4">
        <f t="shared" si="78"/>
        <v>4800</v>
      </c>
      <c r="C97" s="4">
        <f t="shared" si="72"/>
        <v>0</v>
      </c>
      <c r="D97" s="4">
        <f t="shared" si="73"/>
        <v>200</v>
      </c>
      <c r="E97" s="4">
        <f t="shared" si="74"/>
        <v>200</v>
      </c>
      <c r="F97" s="1">
        <f t="shared" si="75"/>
        <v>100</v>
      </c>
      <c r="G97" s="4">
        <f t="shared" si="76"/>
        <v>200</v>
      </c>
      <c r="H97" s="9">
        <f t="shared" si="77"/>
        <v>3.6399999999999988E-2</v>
      </c>
    </row>
    <row r="98" spans="2:8" x14ac:dyDescent="0.3">
      <c r="B98" s="4">
        <f t="shared" si="78"/>
        <v>4900</v>
      </c>
      <c r="C98" s="4">
        <f t="shared" si="72"/>
        <v>0</v>
      </c>
      <c r="D98" s="4">
        <f t="shared" si="73"/>
        <v>200</v>
      </c>
      <c r="E98" s="4">
        <f t="shared" si="74"/>
        <v>100</v>
      </c>
      <c r="F98" s="1">
        <f t="shared" si="75"/>
        <v>100</v>
      </c>
      <c r="G98" s="4">
        <f t="shared" si="76"/>
        <v>100</v>
      </c>
      <c r="H98" s="9">
        <f t="shared" si="77"/>
        <v>1.639999999999997E-2</v>
      </c>
    </row>
    <row r="99" spans="2:8" x14ac:dyDescent="0.3">
      <c r="B99" s="4">
        <f t="shared" si="78"/>
        <v>5000</v>
      </c>
      <c r="C99" s="4">
        <f t="shared" si="72"/>
        <v>0</v>
      </c>
      <c r="D99" s="4">
        <f t="shared" si="73"/>
        <v>200</v>
      </c>
      <c r="E99" s="4">
        <f t="shared" si="74"/>
        <v>0</v>
      </c>
      <c r="F99" s="1">
        <f t="shared" si="75"/>
        <v>100</v>
      </c>
      <c r="G99" s="4">
        <f t="shared" si="76"/>
        <v>0</v>
      </c>
      <c r="H99" s="9">
        <f t="shared" si="77"/>
        <v>-3.6000000000000476E-3</v>
      </c>
    </row>
    <row r="100" spans="2:8" x14ac:dyDescent="0.3">
      <c r="B100" s="4">
        <f t="shared" si="78"/>
        <v>5100</v>
      </c>
      <c r="C100" s="4">
        <f t="shared" si="72"/>
        <v>100</v>
      </c>
      <c r="D100" s="4">
        <f t="shared" si="73"/>
        <v>200</v>
      </c>
      <c r="E100" s="4">
        <f t="shared" si="74"/>
        <v>0</v>
      </c>
      <c r="F100" s="1">
        <f t="shared" si="75"/>
        <v>100</v>
      </c>
      <c r="G100" s="4">
        <f t="shared" si="76"/>
        <v>100</v>
      </c>
      <c r="H100" s="9">
        <f t="shared" si="77"/>
        <v>1.639999999999997E-2</v>
      </c>
    </row>
    <row r="101" spans="2:8" x14ac:dyDescent="0.3">
      <c r="B101" s="4">
        <f t="shared" si="78"/>
        <v>5200</v>
      </c>
      <c r="C101" s="4">
        <f t="shared" si="72"/>
        <v>200</v>
      </c>
      <c r="D101" s="4">
        <f t="shared" si="73"/>
        <v>200</v>
      </c>
      <c r="E101" s="4">
        <f t="shared" si="74"/>
        <v>0</v>
      </c>
      <c r="F101" s="1">
        <f t="shared" si="75"/>
        <v>100</v>
      </c>
      <c r="G101" s="4">
        <f t="shared" si="76"/>
        <v>200</v>
      </c>
      <c r="H101" s="9">
        <f t="shared" si="77"/>
        <v>3.6399999999999988E-2</v>
      </c>
    </row>
    <row r="102" spans="2:8" x14ac:dyDescent="0.3">
      <c r="B102" s="4">
        <f t="shared" si="78"/>
        <v>5300</v>
      </c>
      <c r="C102" s="4">
        <f t="shared" si="72"/>
        <v>300</v>
      </c>
      <c r="D102" s="4">
        <f t="shared" si="73"/>
        <v>200</v>
      </c>
      <c r="E102" s="4">
        <f t="shared" si="74"/>
        <v>0</v>
      </c>
      <c r="F102" s="1">
        <f t="shared" si="75"/>
        <v>100</v>
      </c>
      <c r="G102" s="4">
        <f t="shared" si="76"/>
        <v>300</v>
      </c>
      <c r="H102" s="9">
        <f t="shared" si="77"/>
        <v>5.6400000000000006E-2</v>
      </c>
    </row>
    <row r="103" spans="2:8" x14ac:dyDescent="0.3">
      <c r="B103" s="4">
        <f t="shared" si="78"/>
        <v>5400</v>
      </c>
      <c r="C103" s="4">
        <f t="shared" si="72"/>
        <v>400</v>
      </c>
      <c r="D103" s="4">
        <f t="shared" si="73"/>
        <v>200</v>
      </c>
      <c r="E103" s="4">
        <f t="shared" si="74"/>
        <v>0</v>
      </c>
      <c r="F103" s="1">
        <f t="shared" si="75"/>
        <v>100</v>
      </c>
      <c r="G103" s="4">
        <f t="shared" si="76"/>
        <v>400</v>
      </c>
      <c r="H103" s="9">
        <f t="shared" si="77"/>
        <v>7.6400000000000023E-2</v>
      </c>
    </row>
    <row r="104" spans="2:8" x14ac:dyDescent="0.3">
      <c r="B104" s="4">
        <f t="shared" si="78"/>
        <v>5500</v>
      </c>
      <c r="C104" s="4">
        <f t="shared" si="72"/>
        <v>500</v>
      </c>
      <c r="D104" s="4">
        <f t="shared" si="73"/>
        <v>200</v>
      </c>
      <c r="E104" s="4">
        <f t="shared" si="74"/>
        <v>0</v>
      </c>
      <c r="F104" s="1">
        <f t="shared" si="75"/>
        <v>100</v>
      </c>
      <c r="G104" s="4">
        <f t="shared" si="76"/>
        <v>500</v>
      </c>
      <c r="H104" s="9">
        <f t="shared" si="77"/>
        <v>9.6400000000000041E-2</v>
      </c>
    </row>
    <row r="105" spans="2:8" x14ac:dyDescent="0.3">
      <c r="B105" s="4">
        <f t="shared" si="78"/>
        <v>5600</v>
      </c>
      <c r="C105" s="4">
        <f t="shared" si="72"/>
        <v>600</v>
      </c>
      <c r="D105" s="4">
        <f t="shared" si="73"/>
        <v>200</v>
      </c>
      <c r="E105" s="4">
        <f t="shared" si="74"/>
        <v>0</v>
      </c>
      <c r="F105" s="1">
        <f t="shared" si="75"/>
        <v>100</v>
      </c>
      <c r="G105" s="4">
        <f t="shared" si="76"/>
        <v>600</v>
      </c>
      <c r="H105" s="9">
        <f t="shared" si="77"/>
        <v>0.11640000000000006</v>
      </c>
    </row>
    <row r="106" spans="2:8" x14ac:dyDescent="0.3">
      <c r="B106" s="4">
        <f t="shared" si="78"/>
        <v>5700</v>
      </c>
      <c r="C106" s="4">
        <f t="shared" si="72"/>
        <v>700</v>
      </c>
      <c r="D106" s="4">
        <f t="shared" si="73"/>
        <v>200</v>
      </c>
      <c r="E106" s="4">
        <f t="shared" si="74"/>
        <v>0</v>
      </c>
      <c r="F106" s="1">
        <f t="shared" si="75"/>
        <v>100</v>
      </c>
      <c r="G106" s="4">
        <f t="shared" si="76"/>
        <v>700</v>
      </c>
      <c r="H106" s="9">
        <f t="shared" si="77"/>
        <v>0.13640000000000008</v>
      </c>
    </row>
  </sheetData>
  <mergeCells count="64">
    <mergeCell ref="B25:E25"/>
    <mergeCell ref="G25:I25"/>
    <mergeCell ref="K25:N25"/>
    <mergeCell ref="P25:R25"/>
    <mergeCell ref="B46:E46"/>
    <mergeCell ref="G46:I46"/>
    <mergeCell ref="K46:N46"/>
    <mergeCell ref="P46:R46"/>
    <mergeCell ref="T3:Z3"/>
    <mergeCell ref="AF3:AL3"/>
    <mergeCell ref="B4:E4"/>
    <mergeCell ref="G4:I4"/>
    <mergeCell ref="K4:N4"/>
    <mergeCell ref="P4:R4"/>
    <mergeCell ref="T4:T5"/>
    <mergeCell ref="U4:V4"/>
    <mergeCell ref="W4:X4"/>
    <mergeCell ref="Y4:Y5"/>
    <mergeCell ref="Z4:Z5"/>
    <mergeCell ref="AB4:AD4"/>
    <mergeCell ref="AF4:AF5"/>
    <mergeCell ref="AG4:AH4"/>
    <mergeCell ref="AI4:AJ4"/>
    <mergeCell ref="AK4:AK5"/>
    <mergeCell ref="AL4:AL5"/>
    <mergeCell ref="AN4:AP4"/>
    <mergeCell ref="G8:H8"/>
    <mergeCell ref="P8:Q8"/>
    <mergeCell ref="T24:Y24"/>
    <mergeCell ref="AE24:AJ24"/>
    <mergeCell ref="T25:T26"/>
    <mergeCell ref="U25:V25"/>
    <mergeCell ref="W25:X25"/>
    <mergeCell ref="Y25:Y26"/>
    <mergeCell ref="AA25:AC25"/>
    <mergeCell ref="AE25:AE26"/>
    <mergeCell ref="AF25:AG25"/>
    <mergeCell ref="AH25:AI25"/>
    <mergeCell ref="AJ25:AJ26"/>
    <mergeCell ref="AL25:AN25"/>
    <mergeCell ref="AJ46:AL46"/>
    <mergeCell ref="G50:I50"/>
    <mergeCell ref="P50:R50"/>
    <mergeCell ref="Z50:AB50"/>
    <mergeCell ref="AJ50:AL50"/>
    <mergeCell ref="T46:V46"/>
    <mergeCell ref="W46:X46"/>
    <mergeCell ref="Z46:AB46"/>
    <mergeCell ref="AD46:AF46"/>
    <mergeCell ref="AG46:AH46"/>
    <mergeCell ref="B67:E67"/>
    <mergeCell ref="F67:H67"/>
    <mergeCell ref="J67:M67"/>
    <mergeCell ref="N67:P67"/>
    <mergeCell ref="F72:H72"/>
    <mergeCell ref="N72:P72"/>
    <mergeCell ref="J89:L89"/>
    <mergeCell ref="N89:P89"/>
    <mergeCell ref="B88:H88"/>
    <mergeCell ref="B89:B90"/>
    <mergeCell ref="C89:D89"/>
    <mergeCell ref="E89:F89"/>
    <mergeCell ref="G89:G90"/>
    <mergeCell ref="H89:H90"/>
  </mergeCells>
  <pageMargins left="0.7" right="0.7" top="0.75" bottom="0.75" header="0.3" footer="0.3"/>
  <pageSetup orientation="portrait" verticalDpi="597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B6B1-B43F-49DC-A627-50CAC46F8B1A}">
  <sheetPr>
    <tabColor rgb="FFFFC000"/>
  </sheetPr>
  <dimension ref="B2:D35"/>
  <sheetViews>
    <sheetView showGridLines="0" workbookViewId="0">
      <selection activeCell="B19" sqref="B19"/>
    </sheetView>
  </sheetViews>
  <sheetFormatPr baseColWidth="10" defaultColWidth="11.44140625" defaultRowHeight="14.4" x14ac:dyDescent="0.3"/>
  <cols>
    <col min="1" max="1" width="5.6640625" style="1" customWidth="1"/>
    <col min="2" max="2" width="11.44140625" style="1"/>
    <col min="3" max="3" width="11.44140625" style="2"/>
    <col min="4" max="16384" width="11.44140625" style="1"/>
  </cols>
  <sheetData>
    <row r="2" spans="2:4" x14ac:dyDescent="0.3">
      <c r="B2" s="5" t="s">
        <v>0</v>
      </c>
    </row>
    <row r="4" spans="2:4" s="5" customFormat="1" x14ac:dyDescent="0.3">
      <c r="B4" s="3" t="s">
        <v>64</v>
      </c>
      <c r="C4" s="3"/>
    </row>
    <row r="5" spans="2:4" x14ac:dyDescent="0.3">
      <c r="B5" s="2"/>
    </row>
    <row r="6" spans="2:4" x14ac:dyDescent="0.3">
      <c r="B6" s="5" t="s">
        <v>1</v>
      </c>
      <c r="C6" s="2" t="s">
        <v>65</v>
      </c>
    </row>
    <row r="7" spans="2:4" x14ac:dyDescent="0.3">
      <c r="B7" s="5" t="s">
        <v>2</v>
      </c>
      <c r="C7" s="2" t="s">
        <v>66</v>
      </c>
    </row>
    <row r="9" spans="2:4" x14ac:dyDescent="0.3">
      <c r="B9" s="5" t="s">
        <v>67</v>
      </c>
    </row>
    <row r="11" spans="2:4" x14ac:dyDescent="0.3">
      <c r="B11" s="5" t="s">
        <v>68</v>
      </c>
      <c r="C11" s="2" t="s">
        <v>69</v>
      </c>
      <c r="D11" s="5"/>
    </row>
    <row r="12" spans="2:4" x14ac:dyDescent="0.3">
      <c r="B12" s="5" t="s">
        <v>68</v>
      </c>
      <c r="C12" s="2" t="s">
        <v>70</v>
      </c>
    </row>
    <row r="13" spans="2:4" x14ac:dyDescent="0.3">
      <c r="B13" s="5" t="s">
        <v>68</v>
      </c>
      <c r="C13" s="2" t="s">
        <v>71</v>
      </c>
    </row>
    <row r="14" spans="2:4" x14ac:dyDescent="0.3">
      <c r="B14" s="5"/>
    </row>
    <row r="15" spans="2:4" x14ac:dyDescent="0.3">
      <c r="B15" s="3" t="s">
        <v>3</v>
      </c>
    </row>
    <row r="16" spans="2:4" x14ac:dyDescent="0.3">
      <c r="B16" s="2" t="s">
        <v>75</v>
      </c>
    </row>
    <row r="17" spans="2:3" x14ac:dyDescent="0.3">
      <c r="B17" s="5"/>
    </row>
    <row r="18" spans="2:3" x14ac:dyDescent="0.3">
      <c r="B18" s="5"/>
    </row>
    <row r="19" spans="2:3" x14ac:dyDescent="0.3">
      <c r="B19" s="5"/>
      <c r="C19" s="3"/>
    </row>
    <row r="21" spans="2:3" x14ac:dyDescent="0.3">
      <c r="B21" s="13"/>
    </row>
    <row r="23" spans="2:3" x14ac:dyDescent="0.3">
      <c r="B23" s="3"/>
    </row>
    <row r="24" spans="2:3" x14ac:dyDescent="0.3">
      <c r="B24" s="2"/>
    </row>
    <row r="25" spans="2:3" x14ac:dyDescent="0.3">
      <c r="B25" s="5"/>
    </row>
    <row r="26" spans="2:3" x14ac:dyDescent="0.3">
      <c r="B26" s="5"/>
    </row>
    <row r="27" spans="2:3" x14ac:dyDescent="0.3">
      <c r="B27" s="5"/>
      <c r="C27" s="3"/>
    </row>
    <row r="29" spans="2:3" x14ac:dyDescent="0.3">
      <c r="B29" s="5"/>
    </row>
    <row r="31" spans="2:3" x14ac:dyDescent="0.3">
      <c r="B31" s="3"/>
    </row>
    <row r="32" spans="2:3" x14ac:dyDescent="0.3">
      <c r="B32" s="2"/>
    </row>
    <row r="33" spans="2:3" x14ac:dyDescent="0.3">
      <c r="B33" s="5"/>
    </row>
    <row r="34" spans="2:3" x14ac:dyDescent="0.3">
      <c r="B34" s="5"/>
    </row>
    <row r="35" spans="2:3" x14ac:dyDescent="0.3">
      <c r="B35" s="5"/>
      <c r="C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S1</vt:lpstr>
      <vt:lpstr>S2,3,4</vt:lpstr>
      <vt:lpstr>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Alonso Villamil</dc:creator>
  <cp:lastModifiedBy>NICOLÁS GONZÁLEZ</cp:lastModifiedBy>
  <dcterms:created xsi:type="dcterms:W3CDTF">2022-07-25T13:23:41Z</dcterms:created>
  <dcterms:modified xsi:type="dcterms:W3CDTF">2023-08-05T17:37:40Z</dcterms:modified>
</cp:coreProperties>
</file>