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var\Desktop\CURSO VALORACION DE EMPRESAS\Medellín 01.2023\CLASE2\Enviado a los estudiantes\"/>
    </mc:Choice>
  </mc:AlternateContent>
  <xr:revisionPtr revIDLastSave="0" documentId="13_ncr:1_{5F66C264-7DBF-40F8-9EDF-2E47D1364F61}" xr6:coauthVersionLast="36" xr6:coauthVersionMax="47" xr10:uidLastSave="{00000000-0000-0000-0000-000000000000}"/>
  <bookViews>
    <workbookView xWindow="-120" yWindow="-120" windowWidth="29040" windowHeight="15840" tabRatio="796" xr2:uid="{00000000-000D-0000-FFFF-FFFF00000000}"/>
  </bookViews>
  <sheets>
    <sheet name="MODELO VALORACIÓN SIMP" sheetId="15" r:id="rId1"/>
  </sheets>
  <definedNames>
    <definedName name="_xlnm.Print_Area" localSheetId="0">'MODELO VALORACIÓN SIMP'!#REF!</definedName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</workbook>
</file>

<file path=xl/calcChain.xml><?xml version="1.0" encoding="utf-8"?>
<calcChain xmlns="http://schemas.openxmlformats.org/spreadsheetml/2006/main">
  <c r="C177" i="15" l="1"/>
  <c r="D178" i="15" s="1"/>
  <c r="C109" i="15"/>
  <c r="G94" i="15"/>
  <c r="F94" i="15"/>
  <c r="E94" i="15"/>
  <c r="D94" i="15"/>
  <c r="C94" i="15"/>
  <c r="G93" i="15"/>
  <c r="F93" i="15"/>
  <c r="E93" i="15"/>
  <c r="D93" i="15"/>
  <c r="C93" i="15"/>
  <c r="G92" i="15"/>
  <c r="F92" i="15"/>
  <c r="E92" i="15"/>
  <c r="D92" i="15"/>
  <c r="C92" i="15"/>
  <c r="G91" i="15"/>
  <c r="F91" i="15"/>
  <c r="E91" i="15"/>
  <c r="D91" i="15"/>
  <c r="C91" i="15"/>
  <c r="B81" i="15"/>
  <c r="B96" i="15" s="1"/>
  <c r="G80" i="15"/>
  <c r="F80" i="15"/>
  <c r="E80" i="15"/>
  <c r="D80" i="15"/>
  <c r="C80" i="15"/>
  <c r="G78" i="15"/>
  <c r="F78" i="15"/>
  <c r="E78" i="15"/>
  <c r="D78" i="15"/>
  <c r="C78" i="15"/>
  <c r="C68" i="15"/>
  <c r="G57" i="15"/>
  <c r="F57" i="15"/>
  <c r="E57" i="15"/>
  <c r="D57" i="15"/>
  <c r="C57" i="15"/>
  <c r="B50" i="15"/>
  <c r="B54" i="15" s="1"/>
  <c r="C46" i="15"/>
  <c r="B37" i="15"/>
  <c r="B33" i="15"/>
  <c r="B31" i="15"/>
  <c r="B30" i="15"/>
  <c r="B29" i="15"/>
  <c r="B28" i="15"/>
  <c r="G79" i="15"/>
  <c r="F79" i="15"/>
  <c r="E79" i="15"/>
  <c r="D79" i="15"/>
  <c r="C79" i="15"/>
  <c r="B26" i="15"/>
  <c r="G99" i="15"/>
  <c r="F77" i="15"/>
  <c r="B24" i="15"/>
  <c r="B99" i="15" s="1"/>
  <c r="B100" i="15" s="1"/>
  <c r="B39" i="15" s="1"/>
  <c r="B22" i="15"/>
  <c r="B20" i="15"/>
  <c r="B19" i="15"/>
  <c r="B18" i="15"/>
  <c r="G62" i="15"/>
  <c r="F62" i="15"/>
  <c r="E62" i="15"/>
  <c r="D62" i="15"/>
  <c r="C62" i="15"/>
  <c r="B15" i="15"/>
  <c r="B13" i="15"/>
  <c r="B10" i="15"/>
  <c r="B9" i="15"/>
  <c r="B8" i="15"/>
  <c r="B7" i="15"/>
  <c r="C48" i="15"/>
  <c r="D3" i="15"/>
  <c r="B3" i="15"/>
  <c r="C160" i="15" l="1"/>
  <c r="G160" i="15"/>
  <c r="G161" i="15" s="1"/>
  <c r="D160" i="15"/>
  <c r="D161" i="15" s="1"/>
  <c r="E147" i="15"/>
  <c r="D149" i="15"/>
  <c r="E146" i="15"/>
  <c r="C154" i="15"/>
  <c r="E134" i="15"/>
  <c r="D77" i="15"/>
  <c r="D98" i="15"/>
  <c r="E98" i="15"/>
  <c r="E77" i="15"/>
  <c r="G146" i="15"/>
  <c r="E154" i="15"/>
  <c r="D156" i="15"/>
  <c r="G134" i="15"/>
  <c r="E149" i="15"/>
  <c r="C149" i="15"/>
  <c r="E160" i="15"/>
  <c r="E161" i="15" s="1"/>
  <c r="D154" i="15"/>
  <c r="C156" i="15"/>
  <c r="F160" i="15"/>
  <c r="F161" i="15" s="1"/>
  <c r="F154" i="15"/>
  <c r="G147" i="15"/>
  <c r="D134" i="15"/>
  <c r="G148" i="15"/>
  <c r="C99" i="15"/>
  <c r="C98" i="15"/>
  <c r="F134" i="15"/>
  <c r="D133" i="15"/>
  <c r="D148" i="15"/>
  <c r="G149" i="15"/>
  <c r="G156" i="15"/>
  <c r="G154" i="15"/>
  <c r="C133" i="15"/>
  <c r="E156" i="15"/>
  <c r="C148" i="15"/>
  <c r="F149" i="15"/>
  <c r="D68" i="15"/>
  <c r="C146" i="15"/>
  <c r="E133" i="15"/>
  <c r="E148" i="15"/>
  <c r="F147" i="15"/>
  <c r="C134" i="15"/>
  <c r="D146" i="15"/>
  <c r="C56" i="15"/>
  <c r="C111" i="15"/>
  <c r="C89" i="15"/>
  <c r="C74" i="15"/>
  <c r="C51" i="15"/>
  <c r="D147" i="15"/>
  <c r="F156" i="15"/>
  <c r="E3" i="15"/>
  <c r="C147" i="15"/>
  <c r="F148" i="15"/>
  <c r="F146" i="15"/>
  <c r="G133" i="15"/>
  <c r="D46" i="15"/>
  <c r="D109" i="15"/>
  <c r="D99" i="15"/>
  <c r="F133" i="15"/>
  <c r="E99" i="15"/>
  <c r="B59" i="15"/>
  <c r="C87" i="15"/>
  <c r="B177" i="15"/>
  <c r="B251" i="15"/>
  <c r="B68" i="15"/>
  <c r="C77" i="15"/>
  <c r="F99" i="15"/>
  <c r="C88" i="15"/>
  <c r="C76" i="15"/>
  <c r="D48" i="15"/>
  <c r="C84" i="15"/>
  <c r="C72" i="15"/>
  <c r="C55" i="15"/>
  <c r="C52" i="15"/>
  <c r="C49" i="15"/>
  <c r="C75" i="15"/>
  <c r="C73" i="15"/>
  <c r="C90" i="15"/>
  <c r="C71" i="15"/>
  <c r="C86" i="15"/>
  <c r="G77" i="15"/>
  <c r="F98" i="15"/>
  <c r="B46" i="15"/>
  <c r="C53" i="15"/>
  <c r="G98" i="15"/>
  <c r="C85" i="15"/>
  <c r="D177" i="15"/>
  <c r="E178" i="15" s="1"/>
  <c r="D100" i="15" l="1"/>
  <c r="D132" i="15"/>
  <c r="D135" i="15" s="1"/>
  <c r="C143" i="15"/>
  <c r="C124" i="15"/>
  <c r="C115" i="15"/>
  <c r="C114" i="15"/>
  <c r="C123" i="15"/>
  <c r="C128" i="15"/>
  <c r="C132" i="15"/>
  <c r="C135" i="15" s="1"/>
  <c r="C129" i="15"/>
  <c r="C100" i="15"/>
  <c r="C120" i="15" s="1"/>
  <c r="C144" i="15"/>
  <c r="C126" i="15"/>
  <c r="C127" i="15"/>
  <c r="C138" i="15"/>
  <c r="C139" i="15"/>
  <c r="E132" i="15"/>
  <c r="E135" i="15" s="1"/>
  <c r="G132" i="15"/>
  <c r="G135" i="15" s="1"/>
  <c r="C122" i="15"/>
  <c r="E46" i="15"/>
  <c r="D111" i="15"/>
  <c r="C112" i="15"/>
  <c r="C113" i="15" s="1"/>
  <c r="C116" i="15"/>
  <c r="C145" i="15"/>
  <c r="C125" i="15"/>
  <c r="F132" i="15"/>
  <c r="F135" i="15" s="1"/>
  <c r="E100" i="15"/>
  <c r="C142" i="15"/>
  <c r="E177" i="15"/>
  <c r="F178" i="15" s="1"/>
  <c r="E68" i="15"/>
  <c r="E109" i="15"/>
  <c r="F3" i="15"/>
  <c r="C50" i="15"/>
  <c r="F100" i="15"/>
  <c r="G100" i="15"/>
  <c r="C178" i="15"/>
  <c r="B178" i="15"/>
  <c r="D71" i="15"/>
  <c r="D51" i="15"/>
  <c r="D87" i="15"/>
  <c r="D75" i="15"/>
  <c r="D89" i="15"/>
  <c r="D74" i="15"/>
  <c r="D76" i="15"/>
  <c r="D49" i="15"/>
  <c r="D55" i="15"/>
  <c r="D84" i="15"/>
  <c r="D90" i="15"/>
  <c r="D88" i="15"/>
  <c r="E48" i="15"/>
  <c r="D56" i="15"/>
  <c r="D53" i="15"/>
  <c r="D86" i="15"/>
  <c r="D52" i="15"/>
  <c r="D73" i="15"/>
  <c r="D85" i="15"/>
  <c r="D72" i="15"/>
  <c r="C102" i="15"/>
  <c r="B61" i="15"/>
  <c r="B63" i="15" s="1"/>
  <c r="B14" i="15"/>
  <c r="D120" i="15" l="1"/>
  <c r="D50" i="15"/>
  <c r="D54" i="15" s="1"/>
  <c r="C54" i="15"/>
  <c r="C118" i="15" s="1"/>
  <c r="F109" i="15"/>
  <c r="G3" i="15"/>
  <c r="F68" i="15"/>
  <c r="F46" i="15"/>
  <c r="E111" i="15"/>
  <c r="D126" i="15"/>
  <c r="D142" i="15"/>
  <c r="G120" i="15"/>
  <c r="D145" i="15"/>
  <c r="C117" i="15"/>
  <c r="D115" i="15"/>
  <c r="D125" i="15"/>
  <c r="D114" i="15"/>
  <c r="D122" i="15"/>
  <c r="D129" i="15"/>
  <c r="D123" i="15"/>
  <c r="D128" i="15"/>
  <c r="D138" i="15"/>
  <c r="E120" i="15"/>
  <c r="D127" i="15"/>
  <c r="D112" i="15"/>
  <c r="D113" i="15" s="1"/>
  <c r="F120" i="15"/>
  <c r="D143" i="15"/>
  <c r="D139" i="15"/>
  <c r="D124" i="15"/>
  <c r="D144" i="15"/>
  <c r="D116" i="15"/>
  <c r="F177" i="15"/>
  <c r="G178" i="15" s="1"/>
  <c r="H178" i="15" s="1"/>
  <c r="D102" i="15"/>
  <c r="E86" i="15"/>
  <c r="E74" i="15"/>
  <c r="E90" i="15"/>
  <c r="E53" i="15"/>
  <c r="E51" i="15"/>
  <c r="E84" i="15"/>
  <c r="E88" i="15"/>
  <c r="E73" i="15"/>
  <c r="E71" i="15"/>
  <c r="E75" i="15"/>
  <c r="E56" i="15"/>
  <c r="F48" i="15"/>
  <c r="E52" i="15"/>
  <c r="E85" i="15"/>
  <c r="E89" i="15"/>
  <c r="E87" i="15"/>
  <c r="E72" i="15"/>
  <c r="E76" i="15"/>
  <c r="E55" i="15"/>
  <c r="E49" i="15"/>
  <c r="C130" i="15"/>
  <c r="C136" i="15" s="1"/>
  <c r="C119" i="15" l="1"/>
  <c r="C121" i="15" s="1"/>
  <c r="G46" i="15"/>
  <c r="D150" i="15"/>
  <c r="G68" i="15"/>
  <c r="G109" i="15"/>
  <c r="G177" i="15"/>
  <c r="E125" i="15"/>
  <c r="D118" i="15"/>
  <c r="E114" i="15"/>
  <c r="F111" i="15"/>
  <c r="E138" i="15"/>
  <c r="E139" i="15"/>
  <c r="E145" i="15"/>
  <c r="E143" i="15"/>
  <c r="E142" i="15"/>
  <c r="E124" i="15"/>
  <c r="E112" i="15"/>
  <c r="E113" i="15" s="1"/>
  <c r="E116" i="15"/>
  <c r="D117" i="15"/>
  <c r="E126" i="15"/>
  <c r="E115" i="15"/>
  <c r="E122" i="15"/>
  <c r="E127" i="15"/>
  <c r="E128" i="15"/>
  <c r="E123" i="15"/>
  <c r="E144" i="15"/>
  <c r="E129" i="15"/>
  <c r="E50" i="15"/>
  <c r="E102" i="15"/>
  <c r="F89" i="15"/>
  <c r="F85" i="15"/>
  <c r="F73" i="15"/>
  <c r="F56" i="15"/>
  <c r="F53" i="15"/>
  <c r="F76" i="15"/>
  <c r="F55" i="15"/>
  <c r="F51" i="15"/>
  <c r="F88" i="15"/>
  <c r="F86" i="15"/>
  <c r="F71" i="15"/>
  <c r="G48" i="15"/>
  <c r="F90" i="15"/>
  <c r="F52" i="15"/>
  <c r="F84" i="15"/>
  <c r="F75" i="15"/>
  <c r="F87" i="15"/>
  <c r="F72" i="15"/>
  <c r="F74" i="15"/>
  <c r="F49" i="15"/>
  <c r="D130" i="15"/>
  <c r="D136" i="15" s="1"/>
  <c r="E54" i="15" l="1"/>
  <c r="E118" i="15" s="1"/>
  <c r="E150" i="15"/>
  <c r="D119" i="15"/>
  <c r="D121" i="15" s="1"/>
  <c r="F143" i="15"/>
  <c r="F145" i="15"/>
  <c r="F124" i="15"/>
  <c r="F123" i="15"/>
  <c r="F139" i="15"/>
  <c r="F127" i="15"/>
  <c r="F126" i="15"/>
  <c r="F112" i="15"/>
  <c r="F113" i="15" s="1"/>
  <c r="F128" i="15"/>
  <c r="F129" i="15"/>
  <c r="F144" i="15"/>
  <c r="F116" i="15"/>
  <c r="E117" i="15"/>
  <c r="F115" i="15"/>
  <c r="G111" i="15"/>
  <c r="F122" i="15"/>
  <c r="F142" i="15"/>
  <c r="F114" i="15"/>
  <c r="F125" i="15"/>
  <c r="F138" i="15"/>
  <c r="G84" i="15"/>
  <c r="G72" i="15"/>
  <c r="G55" i="15"/>
  <c r="G52" i="15"/>
  <c r="G49" i="15"/>
  <c r="G88" i="15"/>
  <c r="G76" i="15"/>
  <c r="G90" i="15"/>
  <c r="G75" i="15"/>
  <c r="G73" i="15"/>
  <c r="G56" i="15"/>
  <c r="G85" i="15"/>
  <c r="G71" i="15"/>
  <c r="G87" i="15"/>
  <c r="G86" i="15"/>
  <c r="G89" i="15"/>
  <c r="G74" i="15"/>
  <c r="G51" i="15"/>
  <c r="G53" i="15"/>
  <c r="F102" i="15"/>
  <c r="F50" i="15"/>
  <c r="E130" i="15"/>
  <c r="E136" i="15" s="1"/>
  <c r="F117" i="15" l="1"/>
  <c r="F150" i="15"/>
  <c r="G116" i="15"/>
  <c r="G139" i="15"/>
  <c r="G138" i="15"/>
  <c r="G114" i="15"/>
  <c r="G123" i="15"/>
  <c r="G122" i="15"/>
  <c r="G129" i="15"/>
  <c r="G115" i="15"/>
  <c r="G142" i="15"/>
  <c r="E119" i="15"/>
  <c r="E121" i="15" s="1"/>
  <c r="G126" i="15"/>
  <c r="G124" i="15"/>
  <c r="G125" i="15"/>
  <c r="G144" i="15"/>
  <c r="G145" i="15"/>
  <c r="G128" i="15"/>
  <c r="G112" i="15"/>
  <c r="G113" i="15" s="1"/>
  <c r="G127" i="15"/>
  <c r="G143" i="15"/>
  <c r="G102" i="15"/>
  <c r="F130" i="15"/>
  <c r="F136" i="15" s="1"/>
  <c r="G50" i="15"/>
  <c r="F54" i="15"/>
  <c r="G117" i="15" l="1"/>
  <c r="G150" i="15"/>
  <c r="F118" i="15"/>
  <c r="F119" i="15" s="1"/>
  <c r="F121" i="15" s="1"/>
  <c r="G54" i="15"/>
  <c r="G130" i="15"/>
  <c r="G136" i="15" s="1"/>
  <c r="G118" i="15" l="1"/>
  <c r="G119" i="15" s="1"/>
  <c r="G121" i="15" s="1"/>
  <c r="D131" i="15" l="1"/>
  <c r="D137" i="15"/>
  <c r="E137" i="15" l="1"/>
  <c r="E131" i="15"/>
  <c r="F131" i="15" l="1"/>
  <c r="F137" i="15"/>
  <c r="G131" i="15" l="1"/>
  <c r="G137" i="15"/>
  <c r="C150" i="15" l="1"/>
  <c r="C131" i="15" l="1"/>
  <c r="C137" i="15"/>
  <c r="C161" i="15" l="1"/>
  <c r="C58" i="15"/>
  <c r="D58" i="15"/>
  <c r="E58" i="15"/>
  <c r="F58" i="15"/>
  <c r="G58" i="15"/>
  <c r="C59" i="15"/>
  <c r="D59" i="15"/>
  <c r="E59" i="15"/>
  <c r="F59" i="15"/>
  <c r="G59" i="15"/>
  <c r="C60" i="15"/>
  <c r="D60" i="15"/>
  <c r="E60" i="15"/>
  <c r="F60" i="15"/>
  <c r="G60" i="15"/>
  <c r="C61" i="15"/>
  <c r="D61" i="15"/>
  <c r="E61" i="15"/>
  <c r="F61" i="15"/>
  <c r="G61" i="15"/>
  <c r="C63" i="15"/>
  <c r="D63" i="15"/>
  <c r="E63" i="15"/>
  <c r="F63" i="15"/>
  <c r="G63" i="15"/>
  <c r="C70" i="15"/>
  <c r="D70" i="15"/>
  <c r="E70" i="15"/>
  <c r="F70" i="15"/>
  <c r="G70" i="15"/>
  <c r="C81" i="15"/>
  <c r="D81" i="15"/>
  <c r="E81" i="15"/>
  <c r="F81" i="15"/>
  <c r="G81" i="15"/>
  <c r="C83" i="15"/>
  <c r="D83" i="15"/>
  <c r="E83" i="15"/>
  <c r="F83" i="15"/>
  <c r="G83" i="15"/>
  <c r="C95" i="15"/>
  <c r="D95" i="15"/>
  <c r="E95" i="15"/>
  <c r="F95" i="15"/>
  <c r="G95" i="15"/>
  <c r="C96" i="15"/>
  <c r="D96" i="15"/>
  <c r="E96" i="15"/>
  <c r="F96" i="15"/>
  <c r="G96" i="15"/>
  <c r="C103" i="15"/>
  <c r="D103" i="15"/>
  <c r="E103" i="15"/>
  <c r="F103" i="15"/>
  <c r="G103" i="15"/>
  <c r="C104" i="15"/>
  <c r="D104" i="15"/>
  <c r="E104" i="15"/>
  <c r="F104" i="15"/>
  <c r="G104" i="15"/>
  <c r="C140" i="15"/>
  <c r="D140" i="15"/>
  <c r="E140" i="15"/>
  <c r="F140" i="15"/>
  <c r="G140" i="15"/>
  <c r="C141" i="15"/>
  <c r="D141" i="15"/>
  <c r="E141" i="15"/>
  <c r="F141" i="15"/>
  <c r="G141" i="15"/>
  <c r="C151" i="15"/>
  <c r="D151" i="15"/>
  <c r="E151" i="15"/>
  <c r="F151" i="15"/>
  <c r="G151" i="15"/>
  <c r="C152" i="15"/>
  <c r="D152" i="15"/>
  <c r="E152" i="15"/>
  <c r="F152" i="15"/>
  <c r="G152" i="15"/>
  <c r="C153" i="15"/>
  <c r="D153" i="15"/>
  <c r="E153" i="15"/>
  <c r="F153" i="15"/>
  <c r="G153" i="15"/>
  <c r="C155" i="15"/>
  <c r="D155" i="15"/>
  <c r="E155" i="15"/>
  <c r="F155" i="15"/>
  <c r="G155" i="15"/>
  <c r="C157" i="15"/>
  <c r="D157" i="15"/>
  <c r="E157" i="15"/>
  <c r="F157" i="15"/>
  <c r="G157" i="15"/>
  <c r="C158" i="15"/>
  <c r="D158" i="15"/>
  <c r="E158" i="15"/>
  <c r="F158" i="15"/>
  <c r="G158" i="15"/>
  <c r="C163" i="15"/>
  <c r="D163" i="15"/>
  <c r="E163" i="15"/>
  <c r="F163" i="15"/>
  <c r="G163" i="15"/>
  <c r="C165" i="15"/>
  <c r="D165" i="15"/>
  <c r="E165" i="15"/>
  <c r="F165" i="15"/>
  <c r="G165" i="15"/>
  <c r="C166" i="15"/>
  <c r="D166" i="15"/>
  <c r="E166" i="15"/>
  <c r="F166" i="15"/>
  <c r="G166" i="15"/>
</calcChain>
</file>

<file path=xl/sharedStrings.xml><?xml version="1.0" encoding="utf-8"?>
<sst xmlns="http://schemas.openxmlformats.org/spreadsheetml/2006/main" count="209" uniqueCount="175">
  <si>
    <t>VENTAS</t>
  </si>
  <si>
    <t>CMV/VENTAS</t>
  </si>
  <si>
    <t>TASA DE IMPUESTOS</t>
  </si>
  <si>
    <t>DIVIDENDOS</t>
  </si>
  <si>
    <t>P&amp;G</t>
  </si>
  <si>
    <t>CMV</t>
  </si>
  <si>
    <t>UTILIDAD A.Imp.</t>
  </si>
  <si>
    <t>IMPUESTOS</t>
  </si>
  <si>
    <t>UTILIDAD NETA</t>
  </si>
  <si>
    <t>BALANCE</t>
  </si>
  <si>
    <t>ACTIVOS TOTALES</t>
  </si>
  <si>
    <t>PATRIMONIO</t>
  </si>
  <si>
    <t>PASIVOS Y PATRIMONIO</t>
  </si>
  <si>
    <t>GASTO INTERES (INGR) S/PAS.FIN.INI.</t>
  </si>
  <si>
    <t>UTILIDAD BRUTA</t>
  </si>
  <si>
    <t>UTILIDAD OPERACIONAL</t>
  </si>
  <si>
    <t>INTERESES S/PAS.FIN.EXISTENTES</t>
  </si>
  <si>
    <t>TASA DE INTERES ACTIVA</t>
  </si>
  <si>
    <t>DATOS ($ooo)</t>
  </si>
  <si>
    <t>CRECIMIENTO EN VENTAS</t>
  </si>
  <si>
    <t>CRECIMIENTO VALOR DE CONTINUIDAD (g)</t>
  </si>
  <si>
    <t>G.ADMINISTRACIÓN/VENTAS</t>
  </si>
  <si>
    <t>G.VENTAS/VENTAS</t>
  </si>
  <si>
    <t>G.LOGÍSTICA/VENTAS</t>
  </si>
  <si>
    <t>TASA DE INTERÉS PASIVA/ACTIVA</t>
  </si>
  <si>
    <t>CAJA/VENTAS</t>
  </si>
  <si>
    <t>INVENTARIOS/VENTAS</t>
  </si>
  <si>
    <t>CXC/VENTAS</t>
  </si>
  <si>
    <t>OTROS ACTIVOS CORRIENTES/VENTAS</t>
  </si>
  <si>
    <t>ACTIVOS FIJOS NETOS</t>
  </si>
  <si>
    <t>OTROS ACTIVOS LPL</t>
  </si>
  <si>
    <t>PROVEEDORES/VENTAS</t>
  </si>
  <si>
    <t>CXP/VENTAS</t>
  </si>
  <si>
    <t>IMPUESTOS POR PAGAR/VENTAS</t>
  </si>
  <si>
    <t>DEUDAS LABORALES POR PAGAR/VENTAS</t>
  </si>
  <si>
    <t>ACREEDORES VARIOS/VENTAS</t>
  </si>
  <si>
    <t>PASIVOS FINANCIEROS LPL INICIALES</t>
  </si>
  <si>
    <t>OTROS PASIVOS LPL</t>
  </si>
  <si>
    <t>DEPRECIACIÓN ACUMULADA/ACTIVOS FIJOS BRUTOS</t>
  </si>
  <si>
    <t>CCPP (WACC)</t>
  </si>
  <si>
    <t>ACT.TOT. SIN EXCESO DE EFECTIVO</t>
  </si>
  <si>
    <t>PAS+PAT SIN PAS.FIN.REQ.</t>
  </si>
  <si>
    <t>FER (FEN, PLUG, Variable Ajuste)</t>
  </si>
  <si>
    <t>G.ADMINISTRACIÓN</t>
  </si>
  <si>
    <t>G.VENTAS</t>
  </si>
  <si>
    <t>G.LOGÍSTICA</t>
  </si>
  <si>
    <t>GASTO INTERES (INGR) S/PAS.FIN.REQ.</t>
  </si>
  <si>
    <t>GANANCIAS RETENIDAS</t>
  </si>
  <si>
    <t>CAJA</t>
  </si>
  <si>
    <t>INVENTARIOS</t>
  </si>
  <si>
    <t>CUENTAS POR COBRAR</t>
  </si>
  <si>
    <t>OTROS ACTIVOS CORRIENTES</t>
  </si>
  <si>
    <t>ACTIVOS FIJOS NETO</t>
  </si>
  <si>
    <t>PASIVOS FINANCIEROS REQUERIDOS</t>
  </si>
  <si>
    <t>PROVEEDORES</t>
  </si>
  <si>
    <t>CUENTAS POR PAGAR</t>
  </si>
  <si>
    <t>IMPUESTOS POR PAGAR</t>
  </si>
  <si>
    <t>DEUDAS LABORALES</t>
  </si>
  <si>
    <t>ACREEDORES VARIOS</t>
  </si>
  <si>
    <t>ACTIVOS FIJOS BRUTO</t>
  </si>
  <si>
    <t>DEPRECIACIÓN ACUMULADA</t>
  </si>
  <si>
    <t>EXCESO DE CAJA</t>
  </si>
  <si>
    <t>IRO</t>
  </si>
  <si>
    <t>UODI</t>
  </si>
  <si>
    <t>FCB</t>
  </si>
  <si>
    <t>KTNO</t>
  </si>
  <si>
    <t>DILPL</t>
  </si>
  <si>
    <t>ILPL</t>
  </si>
  <si>
    <t>COE</t>
  </si>
  <si>
    <t>FCLO</t>
  </si>
  <si>
    <t>FCD</t>
  </si>
  <si>
    <t>FCDA</t>
  </si>
  <si>
    <t>FCL-NOP</t>
  </si>
  <si>
    <t>FCFF</t>
  </si>
  <si>
    <t>FCA</t>
  </si>
  <si>
    <t>chk</t>
  </si>
  <si>
    <t>INOPdi</t>
  </si>
  <si>
    <t>CNOE</t>
  </si>
  <si>
    <t>VARIACIÓN DE CAJA</t>
  </si>
  <si>
    <t>INFLACION DE LARGO PLAZO - f -</t>
  </si>
  <si>
    <t>ESTADO DE RESULTADOS PROYECTADO</t>
  </si>
  <si>
    <t>ESTADO DE SITUACIÓN FINANCIERA PROYECTADO</t>
  </si>
  <si>
    <t xml:space="preserve">FLUJO DE CAJA LIBRE (FCL) PROYECTADO </t>
  </si>
  <si>
    <t>SUPUESTOS</t>
  </si>
  <si>
    <t>VALORACIÓN</t>
  </si>
  <si>
    <t>Tasa de crecimiento a perpetuidad (g)</t>
  </si>
  <si>
    <t>Costo de capital promedio ponderado (wacc)</t>
  </si>
  <si>
    <t>PERPETUIDAD</t>
  </si>
  <si>
    <t xml:space="preserve"> + VALOR OPERACIONAL</t>
  </si>
  <si>
    <t xml:space="preserve"> + VALOR NO OPERACIONAL</t>
  </si>
  <si>
    <t xml:space="preserve"> = VALOR DE LA EMPRESA</t>
  </si>
  <si>
    <t xml:space="preserve"> + CAJA</t>
  </si>
  <si>
    <t xml:space="preserve"> - PASIVOS FINANCIEROS</t>
  </si>
  <si>
    <t xml:space="preserve"> = VALOR PATRIMONIAL</t>
  </si>
  <si>
    <t>MÉTODO DEL FLUJO DE CAJA DESCONTADO</t>
  </si>
  <si>
    <t>g</t>
  </si>
  <si>
    <t>WACC</t>
  </si>
  <si>
    <t>ROLLING NPV</t>
  </si>
  <si>
    <t>ROLLING NON OPERATING NPV</t>
  </si>
  <si>
    <t>MÉTODO DE LOS MÚLTIPLOS</t>
  </si>
  <si>
    <t>Industria: Household Products</t>
  </si>
  <si>
    <t>Enterprice Value (EV) Múltiplos</t>
  </si>
  <si>
    <t>EV/EBITDA</t>
  </si>
  <si>
    <t>EV/EBIT</t>
  </si>
  <si>
    <t>EV/IC</t>
  </si>
  <si>
    <t>USA</t>
  </si>
  <si>
    <t>EUROPA</t>
  </si>
  <si>
    <t>PROMEDIO</t>
  </si>
  <si>
    <t xml:space="preserve">EV </t>
  </si>
  <si>
    <t>NOPLAT</t>
  </si>
  <si>
    <t>EV/NOPLAT</t>
  </si>
  <si>
    <t>EV/SALES</t>
  </si>
  <si>
    <t>SALES</t>
  </si>
  <si>
    <t>Costos No Recurrentes</t>
  </si>
  <si>
    <t>EBITDA ajustado</t>
  </si>
  <si>
    <t>EBIT ajustado</t>
  </si>
  <si>
    <t>PROMEDIO MUESTRA</t>
  </si>
  <si>
    <t>EV muestra</t>
  </si>
  <si>
    <t>FCLO horizonte explícito</t>
  </si>
  <si>
    <t xml:space="preserve">FCLO </t>
  </si>
  <si>
    <t>FCL-NOP horizonte explícito</t>
  </si>
  <si>
    <t>FCLO perpetuidad</t>
  </si>
  <si>
    <t>FCL-NOP perpetuidad</t>
  </si>
  <si>
    <t xml:space="preserve">FCL-NOP </t>
  </si>
  <si>
    <t xml:space="preserve">ROLLING OPERATING NPV  </t>
  </si>
  <si>
    <t>ANÁLISIS DE SENSIBILIDAD:</t>
  </si>
  <si>
    <t>VALOR CON FUNCIÓN XNPV DE EXCEL:</t>
  </si>
  <si>
    <t>SUPUESTOS Y VALORACIÓN:</t>
  </si>
  <si>
    <t>lo (bar)</t>
  </si>
  <si>
    <t>lo  (label)</t>
  </si>
  <si>
    <t>hi (bar)</t>
  </si>
  <si>
    <t>hi (label)</t>
  </si>
  <si>
    <t>EV Industria</t>
  </si>
  <si>
    <t>EV Muestra</t>
  </si>
  <si>
    <t>FCL Sensibilidad</t>
  </si>
  <si>
    <t>FCL Caso Base</t>
  </si>
  <si>
    <t>RESUMEN DE LA VALORACIÓN</t>
  </si>
  <si>
    <t xml:space="preserve">Sensibilidad g - wacc </t>
  </si>
  <si>
    <t>OTROS INGRESOS/VENTAS</t>
  </si>
  <si>
    <t>OTROS EGRESOS/VENTAS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</si>
  <si>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</si>
  <si>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</si>
  <si>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</si>
  <si>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</si>
  <si>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  <r>
      <rPr>
        <sz val="12"/>
        <rFont val="Verdana"/>
        <family val="2"/>
      </rPr>
      <t>/VENTAS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</si>
  <si>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  <r>
      <rPr>
        <sz val="12"/>
        <rFont val="Verdana"/>
        <family val="2"/>
      </rPr>
      <t>/VENTAS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</si>
  <si>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</si>
  <si>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DE </t>
    </r>
    <r>
      <rPr>
        <b/>
        <i/>
        <sz val="12"/>
        <color theme="1"/>
        <rFont val="Verdana"/>
        <family val="2"/>
      </rPr>
      <t>LPL</t>
    </r>
    <r>
      <rPr>
        <sz val="12"/>
        <color theme="1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 xml:space="preserve">NO OPERATIVO </t>
    </r>
  </si>
  <si>
    <t>OTROS INGRESOS</t>
  </si>
  <si>
    <t>OTROS EGRESOS</t>
  </si>
  <si>
    <r>
      <t xml:space="preserve">ACTIVO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>OPERATIVO</t>
    </r>
  </si>
  <si>
    <r>
      <t xml:space="preserve">ACTIVO </t>
    </r>
    <r>
      <rPr>
        <b/>
        <i/>
        <sz val="12"/>
        <rFont val="Verdana"/>
        <family val="2"/>
      </rPr>
      <t xml:space="preserve">CORRIENTE </t>
    </r>
    <r>
      <rPr>
        <b/>
        <sz val="12"/>
        <color rgb="FFFF0000"/>
        <rFont val="Verdana"/>
        <family val="2"/>
      </rPr>
      <t xml:space="preserve">NO 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</si>
  <si>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</si>
  <si>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ACTIVO DE </t>
    </r>
    <r>
      <rPr>
        <b/>
        <i/>
        <sz val="12"/>
        <rFont val="Verdana"/>
        <family val="2"/>
      </rPr>
      <t>LPL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</si>
  <si>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b/>
        <sz val="12"/>
        <rFont val="Verdana"/>
        <family val="2"/>
      </rPr>
      <t xml:space="preserve"> </t>
    </r>
    <r>
      <rPr>
        <b/>
        <sz val="12"/>
        <color rgb="FF0000FF"/>
        <rFont val="Verdana"/>
        <family val="2"/>
      </rPr>
      <t xml:space="preserve">OPERATIVO </t>
    </r>
  </si>
  <si>
    <r>
      <t xml:space="preserve">PASIVO </t>
    </r>
    <r>
      <rPr>
        <b/>
        <i/>
        <sz val="12"/>
        <rFont val="Verdana"/>
        <family val="2"/>
      </rPr>
      <t>CORRIENTE</t>
    </r>
    <r>
      <rPr>
        <sz val="12"/>
        <rFont val="Verdana"/>
        <family val="2"/>
      </rPr>
      <t xml:space="preserve"> </t>
    </r>
    <r>
      <rPr>
        <b/>
        <sz val="12"/>
        <color rgb="FFFF0000"/>
        <rFont val="Verdana"/>
        <family val="2"/>
      </rPr>
      <t>NO OPERATIVO</t>
    </r>
  </si>
  <si>
    <t>L´Oreal</t>
  </si>
  <si>
    <t>L´Occitane</t>
  </si>
  <si>
    <t>Beiersdorf</t>
  </si>
  <si>
    <t>Depreciación 2022</t>
  </si>
  <si>
    <t>The Estée Lauder</t>
  </si>
  <si>
    <t>Coty Inc.</t>
  </si>
  <si>
    <t xml:space="preserve">IC </t>
  </si>
  <si>
    <t xml:space="preserve">Fuente: Yahoo Finance, Reuters, Seeking Alfpha </t>
  </si>
  <si>
    <t>ACTIVO CORRIENTE OPERATIVO</t>
  </si>
  <si>
    <t xml:space="preserve">PASIVO CORRIENTE OPERATIVO </t>
  </si>
  <si>
    <t xml:space="preserve">ACTIVO DE LPL OPERATIVO </t>
  </si>
  <si>
    <t xml:space="preserve">PASIVO DE LPL OPERATIVO </t>
  </si>
  <si>
    <t>GASTO INTERES (INGR) S/PAS.FIN.REQ.di</t>
  </si>
  <si>
    <t xml:space="preserve">ACTIVO CORRIENTE NO OPERATIVO </t>
  </si>
  <si>
    <t>PASIVO CORRIENTE NO OPERATIVO</t>
  </si>
  <si>
    <t>ACTIVO DE LPL NO OPERATIVO</t>
  </si>
  <si>
    <t xml:space="preserve">PASIVO DE LPL NO OPERATIVO </t>
  </si>
  <si>
    <t>GASTO INTERES (INGR) S/PAS.FIN.INI.di</t>
  </si>
  <si>
    <t>Fuente: Damodaran on line (datos enero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</si>
</sst>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&quot;$&quot;\ * #,##0.00_);_(&quot;$&quot;\ * \(#,##0.00\);_(&quot;$&quot;\ * &quot;-&quot;??_);_(@_)"/>
    <numFmt numFmtId="168" formatCode="_(* #,##0.0000_);_(* \(#,##0.0000\);_(* &quot;-&quot;??_);_(@_)"/>
    <numFmt numFmtId="169" formatCode="0\P"/>
    <numFmt numFmtId="170" formatCode="0.0%"/>
    <numFmt numFmtId="171" formatCode="_-* #,##0_-;\-* #,##0_-;_-* &quot;-&quot;??_-;_-@_-"/>
    <numFmt numFmtId="172" formatCode="0.0\x"/>
  </numFmts>
  <fonts count="24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u/>
      <sz val="12"/>
      <color rgb="FFFF0000"/>
      <name val="Verdana"/>
      <family val="2"/>
    </font>
    <font>
      <b/>
      <u/>
      <sz val="12"/>
      <color theme="1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12"/>
      <color rgb="FF0000FF"/>
      <name val="Verdana"/>
      <family val="2"/>
    </font>
    <font>
      <b/>
      <sz val="12"/>
      <color rgb="FFFF0000"/>
      <name val="Verdana"/>
      <family val="2"/>
    </font>
    <font>
      <b/>
      <u/>
      <sz val="12"/>
      <color rgb="FF0000FF"/>
      <name val="Verdana"/>
      <family val="2"/>
    </font>
    <font>
      <b/>
      <u/>
      <sz val="12"/>
      <name val="Verdana"/>
      <family val="2"/>
    </font>
    <font>
      <i/>
      <sz val="12"/>
      <color theme="1"/>
      <name val="Verdana"/>
      <family val="2"/>
    </font>
    <font>
      <b/>
      <sz val="12"/>
      <color theme="0"/>
      <name val="Verdana"/>
      <family val="2"/>
    </font>
    <font>
      <u/>
      <sz val="12"/>
      <color theme="1"/>
      <name val="Verdana"/>
      <family val="2"/>
    </font>
    <font>
      <b/>
      <sz val="12"/>
      <color rgb="FF0000FF"/>
      <name val="Verdana"/>
      <family val="2"/>
    </font>
    <font>
      <sz val="12"/>
      <color theme="0"/>
      <name val="Verdana"/>
      <family val="2"/>
    </font>
    <font>
      <b/>
      <i/>
      <sz val="12"/>
      <color theme="1"/>
      <name val="Verdana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B050"/>
      <name val="Arial Narrow"/>
      <family val="2"/>
    </font>
    <font>
      <b/>
      <i/>
      <sz val="12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ashed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5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1" fillId="0" borderId="0"/>
  </cellStyleXfs>
  <cellXfs count="111">
    <xf numFmtId="0" fontId="0" fillId="0" borderId="0" xfId="0"/>
    <xf numFmtId="166" fontId="0" fillId="0" borderId="0" xfId="1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 applyProtection="1">
      <protection locked="0"/>
    </xf>
    <xf numFmtId="0" fontId="9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9" fillId="0" borderId="2" xfId="0" applyFont="1" applyBorder="1" applyProtection="1">
      <protection locked="0"/>
    </xf>
    <xf numFmtId="0" fontId="4" fillId="0" borderId="0" xfId="0" applyFont="1"/>
    <xf numFmtId="0" fontId="0" fillId="0" borderId="2" xfId="0" applyBorder="1"/>
    <xf numFmtId="166" fontId="5" fillId="0" borderId="1" xfId="1" applyNumberFormat="1" applyFont="1" applyBorder="1"/>
    <xf numFmtId="166" fontId="0" fillId="0" borderId="1" xfId="1" applyNumberFormat="1" applyFont="1" applyBorder="1"/>
    <xf numFmtId="166" fontId="5" fillId="0" borderId="2" xfId="1" applyNumberFormat="1" applyFont="1" applyBorder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6" fontId="0" fillId="0" borderId="2" xfId="0" applyNumberFormat="1" applyBorder="1"/>
    <xf numFmtId="41" fontId="8" fillId="0" borderId="0" xfId="2" applyFont="1"/>
    <xf numFmtId="9" fontId="10" fillId="0" borderId="0" xfId="0" applyNumberFormat="1" applyFont="1"/>
    <xf numFmtId="41" fontId="10" fillId="0" borderId="0" xfId="2" applyFont="1"/>
    <xf numFmtId="0" fontId="5" fillId="0" borderId="1" xfId="0" applyFont="1" applyBorder="1"/>
    <xf numFmtId="166" fontId="5" fillId="0" borderId="1" xfId="0" applyNumberFormat="1" applyFont="1" applyBorder="1"/>
    <xf numFmtId="166" fontId="4" fillId="0" borderId="0" xfId="1" applyNumberFormat="1"/>
    <xf numFmtId="166" fontId="0" fillId="0" borderId="3" xfId="0" applyNumberFormat="1" applyBorder="1"/>
    <xf numFmtId="166" fontId="10" fillId="0" borderId="0" xfId="1" applyNumberFormat="1" applyFont="1"/>
    <xf numFmtId="166" fontId="10" fillId="0" borderId="1" xfId="1" applyNumberFormat="1" applyFont="1" applyBorder="1"/>
    <xf numFmtId="166" fontId="10" fillId="0" borderId="0" xfId="0" applyNumberFormat="1" applyFont="1"/>
    <xf numFmtId="0" fontId="13" fillId="0" borderId="0" xfId="0" applyFont="1" applyAlignment="1">
      <alignment horizontal="center"/>
    </xf>
    <xf numFmtId="9" fontId="0" fillId="0" borderId="0" xfId="8" applyFont="1"/>
    <xf numFmtId="166" fontId="0" fillId="4" borderId="0" xfId="0" applyNumberFormat="1" applyFill="1"/>
    <xf numFmtId="166" fontId="5" fillId="4" borderId="1" xfId="0" applyNumberFormat="1" applyFont="1" applyFill="1" applyBorder="1"/>
    <xf numFmtId="166" fontId="0" fillId="5" borderId="0" xfId="0" applyNumberFormat="1" applyFill="1"/>
    <xf numFmtId="0" fontId="14" fillId="0" borderId="0" xfId="0" applyFont="1"/>
    <xf numFmtId="168" fontId="14" fillId="0" borderId="0" xfId="0" applyNumberFormat="1" applyFont="1"/>
    <xf numFmtId="0" fontId="11" fillId="0" borderId="0" xfId="0" applyFont="1"/>
    <xf numFmtId="0" fontId="5" fillId="0" borderId="0" xfId="0" applyFont="1"/>
    <xf numFmtId="0" fontId="15" fillId="6" borderId="0" xfId="0" applyFont="1" applyFill="1"/>
    <xf numFmtId="169" fontId="12" fillId="0" borderId="0" xfId="0" applyNumberFormat="1" applyFont="1" applyAlignment="1">
      <alignment horizontal="center"/>
    </xf>
    <xf numFmtId="169" fontId="13" fillId="0" borderId="0" xfId="0" applyNumberFormat="1" applyFont="1" applyAlignment="1">
      <alignment horizontal="center"/>
    </xf>
    <xf numFmtId="170" fontId="0" fillId="0" borderId="0" xfId="0" applyNumberFormat="1"/>
    <xf numFmtId="0" fontId="10" fillId="0" borderId="0" xfId="0" applyFont="1"/>
    <xf numFmtId="166" fontId="0" fillId="2" borderId="0" xfId="0" applyNumberFormat="1" applyFill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6" fontId="17" fillId="0" borderId="1" xfId="0" applyNumberFormat="1" applyFont="1" applyBorder="1"/>
    <xf numFmtId="0" fontId="13" fillId="0" borderId="0" xfId="0" applyFont="1"/>
    <xf numFmtId="170" fontId="10" fillId="0" borderId="0" xfId="0" applyNumberFormat="1" applyFont="1"/>
    <xf numFmtId="0" fontId="15" fillId="7" borderId="0" xfId="0" applyFont="1" applyFill="1"/>
    <xf numFmtId="0" fontId="18" fillId="7" borderId="0" xfId="0" applyFont="1" applyFill="1"/>
    <xf numFmtId="0" fontId="5" fillId="3" borderId="1" xfId="0" applyFont="1" applyFill="1" applyBorder="1"/>
    <xf numFmtId="171" fontId="5" fillId="3" borderId="1" xfId="0" applyNumberFormat="1" applyFont="1" applyFill="1" applyBorder="1"/>
    <xf numFmtId="14" fontId="8" fillId="0" borderId="0" xfId="0" applyNumberFormat="1" applyFont="1" applyAlignment="1">
      <alignment horizontal="center"/>
    </xf>
    <xf numFmtId="0" fontId="7" fillId="3" borderId="0" xfId="0" applyFont="1" applyFill="1"/>
    <xf numFmtId="0" fontId="0" fillId="3" borderId="0" xfId="0" applyFill="1"/>
    <xf numFmtId="166" fontId="0" fillId="3" borderId="0" xfId="0" applyNumberFormat="1" applyFill="1"/>
    <xf numFmtId="170" fontId="0" fillId="3" borderId="0" xfId="0" applyNumberFormat="1" applyFill="1"/>
    <xf numFmtId="9" fontId="0" fillId="0" borderId="0" xfId="0" applyNumberFormat="1"/>
    <xf numFmtId="9" fontId="8" fillId="4" borderId="0" xfId="0" applyNumberFormat="1" applyFont="1" applyFill="1"/>
    <xf numFmtId="9" fontId="8" fillId="5" borderId="0" xfId="0" applyNumberFormat="1" applyFont="1" applyFill="1"/>
    <xf numFmtId="166" fontId="0" fillId="5" borderId="1" xfId="0" applyNumberFormat="1" applyFill="1" applyBorder="1"/>
    <xf numFmtId="170" fontId="0" fillId="5" borderId="0" xfId="8" applyNumberFormat="1" applyFont="1" applyFill="1"/>
    <xf numFmtId="170" fontId="5" fillId="5" borderId="1" xfId="8" applyNumberFormat="1" applyFont="1" applyFill="1" applyBorder="1"/>
    <xf numFmtId="170" fontId="10" fillId="5" borderId="1" xfId="0" applyNumberFormat="1" applyFont="1" applyFill="1" applyBorder="1"/>
    <xf numFmtId="170" fontId="0" fillId="4" borderId="1" xfId="0" applyNumberFormat="1" applyFill="1" applyBorder="1"/>
    <xf numFmtId="170" fontId="10" fillId="5" borderId="5" xfId="0" applyNumberFormat="1" applyFont="1" applyFill="1" applyBorder="1"/>
    <xf numFmtId="170" fontId="0" fillId="4" borderId="5" xfId="0" applyNumberFormat="1" applyFill="1" applyBorder="1"/>
    <xf numFmtId="171" fontId="0" fillId="5" borderId="0" xfId="0" applyNumberFormat="1" applyFill="1"/>
    <xf numFmtId="171" fontId="0" fillId="4" borderId="0" xfId="0" applyNumberFormat="1" applyFill="1"/>
    <xf numFmtId="166" fontId="0" fillId="8" borderId="0" xfId="0" applyNumberFormat="1" applyFill="1"/>
    <xf numFmtId="0" fontId="20" fillId="0" borderId="0" xfId="9" applyFont="1"/>
    <xf numFmtId="0" fontId="21" fillId="0" borderId="0" xfId="9" applyFont="1"/>
    <xf numFmtId="172" fontId="22" fillId="0" borderId="0" xfId="9" applyNumberFormat="1" applyFont="1" applyAlignment="1">
      <alignment horizontal="right"/>
    </xf>
    <xf numFmtId="171" fontId="21" fillId="0" borderId="0" xfId="9" applyNumberFormat="1" applyFont="1"/>
    <xf numFmtId="172" fontId="21" fillId="0" borderId="0" xfId="9" applyNumberFormat="1" applyFont="1"/>
    <xf numFmtId="172" fontId="22" fillId="0" borderId="0" xfId="9" applyNumberFormat="1" applyFont="1"/>
    <xf numFmtId="171" fontId="5" fillId="0" borderId="0" xfId="0" applyNumberFormat="1" applyFont="1"/>
    <xf numFmtId="0" fontId="21" fillId="0" borderId="0" xfId="9" applyFont="1" applyAlignment="1">
      <alignment vertical="center"/>
    </xf>
    <xf numFmtId="2" fontId="0" fillId="4" borderId="1" xfId="0" applyNumberFormat="1" applyFill="1" applyBorder="1"/>
    <xf numFmtId="166" fontId="5" fillId="0" borderId="0" xfId="1" applyNumberFormat="1" applyFont="1"/>
    <xf numFmtId="41" fontId="8" fillId="9" borderId="0" xfId="2" applyFont="1" applyFill="1"/>
    <xf numFmtId="9" fontId="10" fillId="9" borderId="0" xfId="2" applyNumberFormat="1" applyFont="1" applyFill="1"/>
    <xf numFmtId="9" fontId="0" fillId="9" borderId="0" xfId="8" applyFont="1" applyFill="1"/>
    <xf numFmtId="41" fontId="10" fillId="9" borderId="0" xfId="2" applyFont="1" applyFill="1"/>
    <xf numFmtId="0" fontId="19" fillId="0" borderId="0" xfId="0" applyFont="1"/>
    <xf numFmtId="2" fontId="10" fillId="0" borderId="0" xfId="0" applyNumberFormat="1" applyFont="1"/>
    <xf numFmtId="166" fontId="0" fillId="0" borderId="0" xfId="0" applyNumberFormat="1" applyFill="1"/>
    <xf numFmtId="0" fontId="10" fillId="0" borderId="0" xfId="0" applyFont="1" applyFill="1"/>
    <xf numFmtId="2" fontId="10" fillId="0" borderId="0" xfId="0" applyNumberFormat="1" applyFont="1" applyFill="1"/>
    <xf numFmtId="165" fontId="0" fillId="0" borderId="0" xfId="1" applyFont="1"/>
    <xf numFmtId="166" fontId="8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vertical="center" textRotation="90"/>
    </xf>
    <xf numFmtId="0" fontId="0" fillId="0" borderId="0" xfId="0" applyFill="1"/>
    <xf numFmtId="166" fontId="5" fillId="0" borderId="1" xfId="0" applyNumberFormat="1" applyFont="1" applyFill="1" applyBorder="1"/>
    <xf numFmtId="166" fontId="0" fillId="0" borderId="1" xfId="0" applyNumberFormat="1" applyFill="1" applyBorder="1"/>
    <xf numFmtId="0" fontId="0" fillId="0" borderId="0" xfId="0" applyFill="1" applyBorder="1"/>
    <xf numFmtId="169" fontId="13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6" fontId="5" fillId="0" borderId="0" xfId="0" applyNumberFormat="1" applyFont="1" applyFill="1" applyBorder="1"/>
    <xf numFmtId="0" fontId="8" fillId="0" borderId="0" xfId="0" applyFont="1" applyFill="1" applyProtection="1">
      <protection locked="0"/>
    </xf>
    <xf numFmtId="166" fontId="10" fillId="0" borderId="0" xfId="1" applyNumberFormat="1" applyFont="1" applyFill="1"/>
    <xf numFmtId="0" fontId="9" fillId="0" borderId="2" xfId="0" applyFont="1" applyFill="1" applyBorder="1" applyProtection="1">
      <protection locked="0"/>
    </xf>
    <xf numFmtId="166" fontId="5" fillId="0" borderId="2" xfId="1" applyNumberFormat="1" applyFont="1" applyFill="1" applyBorder="1"/>
    <xf numFmtId="0" fontId="4" fillId="0" borderId="0" xfId="0" applyFont="1" applyFill="1"/>
    <xf numFmtId="166" fontId="0" fillId="0" borderId="0" xfId="1" applyNumberFormat="1" applyFont="1" applyFill="1"/>
    <xf numFmtId="0" fontId="0" fillId="0" borderId="3" xfId="0" applyFill="1" applyBorder="1"/>
    <xf numFmtId="0" fontId="5" fillId="0" borderId="0" xfId="0" applyFont="1" applyFill="1" applyBorder="1"/>
    <xf numFmtId="171" fontId="5" fillId="0" borderId="0" xfId="0" applyNumberFormat="1" applyFont="1" applyFill="1" applyBorder="1"/>
    <xf numFmtId="0" fontId="5" fillId="0" borderId="0" xfId="0" applyFont="1" applyAlignment="1">
      <alignment horizontal="right" vertical="center" textRotation="90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</cellXfs>
  <cellStyles count="16">
    <cellStyle name="Comma [0] 2" xfId="13" xr:uid="{CC363B22-EE3C-4062-AB65-F428CFAE3412}"/>
    <cellStyle name="Comma 2" xfId="10" xr:uid="{B9EC1A25-925A-45A7-83CB-4F3E214EC30D}"/>
    <cellStyle name="Millares" xfId="1" builtinId="3"/>
    <cellStyle name="Millares [0]" xfId="2" builtinId="6"/>
    <cellStyle name="Millares [0] 2" xfId="5" xr:uid="{00000000-0005-0000-0000-000002000000}"/>
    <cellStyle name="Millares 2" xfId="7" xr:uid="{00000000-0005-0000-0000-000003000000}"/>
    <cellStyle name="Moneda 2" xfId="3" xr:uid="{00000000-0005-0000-0000-000004000000}"/>
    <cellStyle name="Normal" xfId="0" builtinId="0"/>
    <cellStyle name="Normal 2" xfId="4" xr:uid="{00000000-0005-0000-0000-000006000000}"/>
    <cellStyle name="Normal 2 2" xfId="9" xr:uid="{765D345C-C4A1-4463-AE37-CD6EFFFD4EDB}"/>
    <cellStyle name="Normal 2 3" xfId="14" xr:uid="{FFF7DC30-A789-4C67-A017-C468729BB8E4}"/>
    <cellStyle name="Normal 2 4" xfId="15" xr:uid="{8706E6BA-FA08-4F9E-A07A-0DA9FC2B2F93}"/>
    <cellStyle name="Normal 3" xfId="11" xr:uid="{0BB041AC-9B66-477F-90CF-F89EDF071123}"/>
    <cellStyle name="Percent 2" xfId="12" xr:uid="{07E117DB-9DF7-4D82-B74D-B21CABEC3750}"/>
    <cellStyle name="Porcentaje" xfId="8" builtinId="5"/>
    <cellStyle name="Porcentaje 2" xfId="6" xr:uid="{00000000-0005-0000-0000-000007000000}"/>
  </cellStyles>
  <dxfs count="0"/>
  <tableStyles count="0" defaultTableStyle="TableStyleMedium2" defaultPivotStyle="PivotStyleLight16"/>
  <colors>
    <mruColors>
      <color rgb="FFFFCC66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Valor anual de la empresa </a:t>
            </a:r>
            <a:r>
              <a:rPr lang="en-US" sz="1600" b="0"/>
              <a:t>(Final del período)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2.1775835774346851E-2"/>
          <c:y val="0.17372915308964926"/>
          <c:w val="0.95644832845130634"/>
          <c:h val="0.7343087763363669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'MODELO VALORACIÓN SIMP'!$B$210:$G$210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'MODELO VALORACIÓN SIMP'!$B$177:$G$177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00D-4EC8-9C0A-5A6E470BE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35"/>
        <c:axId val="1990038207"/>
        <c:axId val="666639"/>
      </c:barChart>
      <c:catAx>
        <c:axId val="199003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639"/>
        <c:crosses val="autoZero"/>
        <c:auto val="1"/>
        <c:lblAlgn val="ctr"/>
        <c:lblOffset val="100"/>
        <c:noMultiLvlLbl val="0"/>
      </c:catAx>
      <c:valAx>
        <c:axId val="666639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99003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Resumen de la Valoración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'MODELO VALORACIÓN SIMP'!$C$262</c:f>
              <c:strCache>
                <c:ptCount val="1"/>
                <c:pt idx="0">
                  <c:v>lo 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'MODELO VALORACIÓN SIMP'!$A$263:$B$266</c:f>
            </c:strRef>
          </c:cat>
          <c:val>
            <c:numRef>
              <c:f>'MODELO VALORACIÓN SIMP'!$C$263:$C$266</c:f>
            </c:numRef>
          </c:val>
          <c:smooth val="0"/>
          <c:extLst>
            <c:ext xmlns:c16="http://schemas.microsoft.com/office/drawing/2014/chart" uri="{C3380CC4-5D6E-409C-BE32-E72D297353CC}">
              <c16:uniqueId val="{00000000-0348-4AA6-856D-9A2C034D5F15}"/>
            </c:ext>
          </c:extLst>
        </c:ser>
        <c:ser>
          <c:idx val="1"/>
          <c:order val="1"/>
          <c:tx>
            <c:strRef>
              <c:f>'MODELO VALORACIÓN SIMP'!$D$262</c:f>
              <c:strCache>
                <c:ptCount val="1"/>
                <c:pt idx="0">
                  <c:v>lo  (label)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'MODELO VALORACIÓN SIMP'!$A$263:$B$266</c:f>
            </c:strRef>
          </c:cat>
          <c:val>
            <c:numRef>
              <c:f>'MODELO VALORACIÓN SIMP'!$D$263:$D$266</c:f>
            </c:numRef>
          </c:val>
          <c:smooth val="0"/>
          <c:extLst>
            <c:ext xmlns:c16="http://schemas.microsoft.com/office/drawing/2014/chart" uri="{C3380CC4-5D6E-409C-BE32-E72D297353CC}">
              <c16:uniqueId val="{00000001-0348-4AA6-856D-9A2C034D5F15}"/>
            </c:ext>
          </c:extLst>
        </c:ser>
        <c:ser>
          <c:idx val="2"/>
          <c:order val="2"/>
          <c:tx>
            <c:strRef>
              <c:f>'MODELO VALORACIÓN SIMP'!$E$262</c:f>
              <c:strCache>
                <c:ptCount val="1"/>
                <c:pt idx="0">
                  <c:v>hi 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'MODELO VALORACIÓN SIMP'!$A$263:$B$266</c:f>
            </c:strRef>
          </c:cat>
          <c:val>
            <c:numRef>
              <c:f>'MODELO VALORACIÓN SIMP'!$E$263:$E$266</c:f>
            </c:numRef>
          </c:val>
          <c:smooth val="0"/>
          <c:extLst>
            <c:ext xmlns:c16="http://schemas.microsoft.com/office/drawing/2014/chart" uri="{C3380CC4-5D6E-409C-BE32-E72D297353CC}">
              <c16:uniqueId val="{00000002-0348-4AA6-856D-9A2C034D5F15}"/>
            </c:ext>
          </c:extLst>
        </c:ser>
        <c:ser>
          <c:idx val="3"/>
          <c:order val="3"/>
          <c:tx>
            <c:strRef>
              <c:f>'MODELO VALORACIÓN SIMP'!$F$262</c:f>
              <c:strCache>
                <c:ptCount val="1"/>
                <c:pt idx="0">
                  <c:v>hi (label)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'MODELO VALORACIÓN SIMP'!$A$263:$B$266</c:f>
            </c:strRef>
          </c:cat>
          <c:val>
            <c:numRef>
              <c:f>'MODELO VALORACIÓN SIMP'!$F$263:$F$266</c:f>
            </c:numRef>
          </c:val>
          <c:smooth val="0"/>
          <c:extLst>
            <c:ext xmlns:c16="http://schemas.microsoft.com/office/drawing/2014/chart" uri="{C3380CC4-5D6E-409C-BE32-E72D297353CC}">
              <c16:uniqueId val="{00000003-0348-4AA6-856D-9A2C034D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0000FF"/>
              </a:solidFill>
              <a:ln w="9525" cap="flat" cmpd="sng" algn="ctr">
                <a:noFill/>
                <a:round/>
              </a:ln>
              <a:effectLst/>
            </c:spPr>
          </c:upBars>
          <c:downBars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round/>
              </a:ln>
              <a:effectLst/>
            </c:spPr>
          </c:downBars>
        </c:upDownBars>
        <c:axId val="-1388717600"/>
        <c:axId val="-1570092240"/>
      </c:stockChart>
      <c:catAx>
        <c:axId val="-13887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70092240"/>
        <c:crosses val="autoZero"/>
        <c:auto val="1"/>
        <c:lblAlgn val="ctr"/>
        <c:lblOffset val="100"/>
        <c:noMultiLvlLbl val="0"/>
      </c:catAx>
      <c:valAx>
        <c:axId val="-1570092240"/>
        <c:scaling>
          <c:orientation val="minMax"/>
          <c:min val="600000.00000000012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388717600"/>
        <c:crosses val="autoZero"/>
        <c:crossBetween val="between"/>
        <c:majorUnit val="250000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28014</xdr:colOff>
      <xdr:row>210</xdr:row>
      <xdr:rowOff>182096</xdr:rowOff>
    </xdr:from>
    <xdr:to>
      <xdr:col>6</xdr:col>
      <xdr:colOff>1148603</xdr:colOff>
      <xdr:row>227</xdr:row>
      <xdr:rowOff>130548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13805</xdr:colOff>
      <xdr:row>266</xdr:row>
      <xdr:rowOff>167626</xdr:rowOff>
    </xdr:from>
    <xdr:to>
      <xdr:col>7</xdr:col>
      <xdr:colOff>14007</xdr:colOff>
      <xdr:row>286</xdr:row>
      <xdr:rowOff>125662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942708</xdr:colOff>
      <xdr:row>277</xdr:row>
      <xdr:rowOff>162688</xdr:rowOff>
    </xdr:from>
    <xdr:to>
      <xdr:col>7</xdr:col>
      <xdr:colOff>1039</xdr:colOff>
      <xdr:row>277</xdr:row>
      <xdr:rowOff>162688</xdr:rowOff>
    </xdr:to>
    <xdr:cxnSp macro="">
      <xdr:nvCxnSpPr>
        <xdr:cNvPr id="4" name="Straight Connector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 bwMode="auto">
        <a:xfrm>
          <a:off x="5543283" y="100137088"/>
          <a:ext cx="6144931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5875" cap="flat" cmpd="sng" algn="ctr">
          <a:solidFill>
            <a:srgbClr val="FA621C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9A016-86D8-43FC-BDB7-33C12B6ECB92}">
  <dimension ref="A1:AG298"/>
  <sheetViews>
    <sheetView tabSelected="1" zoomScale="68" zoomScaleNormal="68" workbookViewId="0">
      <selection activeCell="L180" sqref="L180"/>
    </sheetView>
  </sheetViews>
  <sheetFormatPr baseColWidth="10" defaultColWidth="11.19921875" defaultRowHeight="15" outlineLevelRow="2" x14ac:dyDescent="0.2"/>
  <cols>
    <col min="1" max="1" width="48.296875" customWidth="1"/>
    <col min="2" max="2" width="12.19921875" bestFit="1" customWidth="1"/>
    <col min="3" max="3" width="12.3984375" customWidth="1"/>
    <col min="4" max="4" width="12.296875" customWidth="1"/>
    <col min="5" max="5" width="12.09765625" customWidth="1"/>
    <col min="6" max="6" width="12.19921875" customWidth="1"/>
    <col min="7" max="7" width="13.19921875" bestFit="1" customWidth="1"/>
    <col min="8" max="8" width="14.296875" customWidth="1"/>
    <col min="9" max="9" width="3.59765625" customWidth="1"/>
    <col min="15" max="15" width="1.59765625" customWidth="1"/>
  </cols>
  <sheetData>
    <row r="1" spans="1:14" x14ac:dyDescent="0.2">
      <c r="A1" s="36" t="s">
        <v>83</v>
      </c>
      <c r="B1" s="36"/>
      <c r="C1" s="36"/>
      <c r="D1" s="36"/>
      <c r="E1" s="36"/>
      <c r="F1" s="36"/>
      <c r="G1" s="36"/>
      <c r="H1" s="36"/>
    </row>
    <row r="2" spans="1:14" hidden="1" outlineLevel="1" x14ac:dyDescent="0.2"/>
    <row r="3" spans="1:14" hidden="1" outlineLevel="1" x14ac:dyDescent="0.2">
      <c r="A3" s="3" t="s">
        <v>18</v>
      </c>
      <c r="B3" s="27">
        <f>C3-1</f>
        <v>2022</v>
      </c>
      <c r="C3" s="37">
        <v>2023</v>
      </c>
      <c r="D3" s="38">
        <f>C3+1</f>
        <v>2024</v>
      </c>
      <c r="E3" s="38">
        <f t="shared" ref="E3:G3" si="0">D3+1</f>
        <v>2025</v>
      </c>
      <c r="F3" s="38">
        <f t="shared" si="0"/>
        <v>2026</v>
      </c>
      <c r="G3" s="38">
        <f t="shared" si="0"/>
        <v>2027</v>
      </c>
    </row>
    <row r="4" spans="1:14" hidden="1" outlineLevel="1" x14ac:dyDescent="0.2">
      <c r="A4" s="2"/>
      <c r="B4" s="2"/>
    </row>
    <row r="5" spans="1:14" hidden="1" outlineLevel="1" x14ac:dyDescent="0.2">
      <c r="A5" s="92" t="s">
        <v>19</v>
      </c>
      <c r="B5" s="46">
        <v>-0.1</v>
      </c>
      <c r="C5" s="18">
        <v>0.06</v>
      </c>
      <c r="D5" s="18">
        <v>0.08</v>
      </c>
      <c r="E5" s="18">
        <v>0.08</v>
      </c>
      <c r="F5" s="18">
        <v>7.0000000000000007E-2</v>
      </c>
      <c r="G5" s="18">
        <v>0.06</v>
      </c>
      <c r="I5" s="83"/>
      <c r="J5" s="56"/>
      <c r="K5" s="56"/>
      <c r="L5" s="56"/>
      <c r="M5" s="56"/>
      <c r="N5" s="56"/>
    </row>
    <row r="6" spans="1:14" hidden="1" outlineLevel="1" x14ac:dyDescent="0.2">
      <c r="A6" s="92" t="s">
        <v>20</v>
      </c>
      <c r="C6" s="18">
        <v>0.03</v>
      </c>
      <c r="D6" s="18">
        <v>0.03</v>
      </c>
      <c r="E6" s="18">
        <v>0.03</v>
      </c>
      <c r="F6" s="18">
        <v>0.03</v>
      </c>
      <c r="G6" s="18">
        <v>0.03</v>
      </c>
      <c r="J6" s="56"/>
      <c r="K6" s="56"/>
      <c r="L6" s="56"/>
      <c r="M6" s="56"/>
      <c r="N6" s="56"/>
    </row>
    <row r="7" spans="1:14" hidden="1" outlineLevel="1" x14ac:dyDescent="0.2">
      <c r="A7" s="92" t="s">
        <v>1</v>
      </c>
      <c r="B7" s="28">
        <f>B49/B48</f>
        <v>0.31</v>
      </c>
      <c r="C7" s="18">
        <v>0.31</v>
      </c>
      <c r="D7" s="18">
        <v>0.31</v>
      </c>
      <c r="E7" s="18">
        <v>0.3</v>
      </c>
      <c r="F7" s="18">
        <v>0.28999999999999998</v>
      </c>
      <c r="G7" s="18">
        <v>0.28999999999999998</v>
      </c>
      <c r="J7" s="88"/>
      <c r="K7" s="88"/>
      <c r="L7" s="88"/>
      <c r="M7" s="88"/>
      <c r="N7" s="88"/>
    </row>
    <row r="8" spans="1:14" hidden="1" outlineLevel="1" x14ac:dyDescent="0.2">
      <c r="A8" s="92" t="s">
        <v>21</v>
      </c>
      <c r="B8" s="28">
        <f>B51/B48</f>
        <v>0.14000000000000001</v>
      </c>
      <c r="C8" s="18">
        <v>0.13</v>
      </c>
      <c r="D8" s="18">
        <v>0.13</v>
      </c>
      <c r="E8" s="18">
        <v>0.13</v>
      </c>
      <c r="F8" s="18">
        <v>0.12</v>
      </c>
      <c r="G8" s="18">
        <v>0.12</v>
      </c>
      <c r="J8" s="56"/>
      <c r="K8" s="56"/>
      <c r="L8" s="56"/>
      <c r="M8" s="56"/>
      <c r="N8" s="56"/>
    </row>
    <row r="9" spans="1:14" hidden="1" outlineLevel="1" x14ac:dyDescent="0.2">
      <c r="A9" s="92" t="s">
        <v>22</v>
      </c>
      <c r="B9" s="28">
        <f>B52/B48</f>
        <v>0.38</v>
      </c>
      <c r="C9" s="18">
        <v>0.39</v>
      </c>
      <c r="D9" s="18">
        <v>0.39</v>
      </c>
      <c r="E9" s="18">
        <v>0.38</v>
      </c>
      <c r="F9" s="18">
        <v>0.36</v>
      </c>
      <c r="G9" s="18">
        <v>0.35</v>
      </c>
      <c r="J9" s="56"/>
      <c r="K9" s="56"/>
      <c r="L9" s="56"/>
      <c r="M9" s="56"/>
      <c r="N9" s="56"/>
    </row>
    <row r="10" spans="1:14" hidden="1" outlineLevel="1" x14ac:dyDescent="0.2">
      <c r="A10" s="92" t="s">
        <v>23</v>
      </c>
      <c r="B10" s="28">
        <f>B53/B48</f>
        <v>0.08</v>
      </c>
      <c r="C10" s="18">
        <v>0.09</v>
      </c>
      <c r="D10" s="18">
        <v>0.09</v>
      </c>
      <c r="E10" s="18">
        <v>0.08</v>
      </c>
      <c r="F10" s="18">
        <v>7.0000000000000007E-2</v>
      </c>
      <c r="G10" s="18">
        <v>0.06</v>
      </c>
      <c r="J10" s="56"/>
      <c r="K10" s="56"/>
      <c r="L10" s="56"/>
      <c r="M10" s="56"/>
      <c r="N10" s="56"/>
    </row>
    <row r="11" spans="1:14" hidden="1" outlineLevel="1" x14ac:dyDescent="0.2">
      <c r="A11" s="92" t="s">
        <v>17</v>
      </c>
      <c r="C11" s="18">
        <v>0.09</v>
      </c>
      <c r="D11" s="18">
        <v>0.09</v>
      </c>
      <c r="E11" s="18">
        <v>0.08</v>
      </c>
      <c r="F11" s="18">
        <v>7.0000000000000007E-2</v>
      </c>
      <c r="G11" s="18">
        <v>0.06</v>
      </c>
      <c r="J11" s="88"/>
      <c r="K11" s="88"/>
      <c r="L11" s="88"/>
      <c r="M11" s="88"/>
      <c r="N11" s="88"/>
    </row>
    <row r="12" spans="1:14" hidden="1" outlineLevel="1" x14ac:dyDescent="0.2">
      <c r="A12" s="92" t="s">
        <v>24</v>
      </c>
      <c r="C12" s="18">
        <v>0.6</v>
      </c>
      <c r="D12" s="18">
        <v>0.6</v>
      </c>
      <c r="E12" s="18">
        <v>0.6</v>
      </c>
      <c r="F12" s="18">
        <v>0.6</v>
      </c>
      <c r="G12" s="18">
        <v>0.6</v>
      </c>
      <c r="J12" s="88"/>
      <c r="K12" s="88"/>
      <c r="L12" s="88"/>
      <c r="M12" s="88"/>
      <c r="N12" s="88"/>
    </row>
    <row r="13" spans="1:14" hidden="1" outlineLevel="1" x14ac:dyDescent="0.2">
      <c r="A13" s="92" t="s">
        <v>16</v>
      </c>
      <c r="B13" s="17">
        <f>B57</f>
        <v>8000</v>
      </c>
      <c r="C13" s="19">
        <v>8800</v>
      </c>
      <c r="D13" s="19">
        <v>8800</v>
      </c>
      <c r="E13" s="19">
        <v>8800</v>
      </c>
      <c r="F13" s="19">
        <v>8800</v>
      </c>
      <c r="G13" s="19">
        <v>8800</v>
      </c>
      <c r="J13" s="56"/>
      <c r="K13" s="56"/>
      <c r="L13" s="56"/>
      <c r="M13" s="56"/>
      <c r="N13" s="56"/>
    </row>
    <row r="14" spans="1:14" hidden="1" outlineLevel="1" x14ac:dyDescent="0.2">
      <c r="A14" s="92" t="s">
        <v>2</v>
      </c>
      <c r="B14" s="28">
        <f>B60/B59</f>
        <v>0.2800060669385554</v>
      </c>
      <c r="C14" s="18">
        <v>0.25</v>
      </c>
      <c r="D14" s="18">
        <v>0.25</v>
      </c>
      <c r="E14" s="18">
        <v>0.25</v>
      </c>
      <c r="F14" s="18">
        <v>0.25</v>
      </c>
      <c r="G14" s="18">
        <v>0.25</v>
      </c>
    </row>
    <row r="15" spans="1:14" ht="15" hidden="1" customHeight="1" outlineLevel="1" x14ac:dyDescent="0.2">
      <c r="A15" s="92" t="s">
        <v>3</v>
      </c>
      <c r="B15" s="17">
        <f>B62</f>
        <v>21800</v>
      </c>
      <c r="C15" s="19">
        <v>21800</v>
      </c>
      <c r="D15" s="19">
        <v>25000</v>
      </c>
      <c r="E15" s="19">
        <v>41000</v>
      </c>
      <c r="F15" s="19">
        <v>68000</v>
      </c>
      <c r="G15" s="19">
        <v>84000</v>
      </c>
    </row>
    <row r="16" spans="1:14" hidden="1" outlineLevel="1" x14ac:dyDescent="0.2">
      <c r="A16" s="92" t="s">
        <v>138</v>
      </c>
      <c r="B16" s="79"/>
      <c r="C16" s="80"/>
      <c r="D16" s="80"/>
      <c r="E16" s="80"/>
      <c r="F16" s="80"/>
      <c r="G16" s="80"/>
    </row>
    <row r="17" spans="1:14" hidden="1" outlineLevel="1" x14ac:dyDescent="0.2">
      <c r="A17" s="92" t="s">
        <v>139</v>
      </c>
      <c r="B17" s="79"/>
      <c r="C17" s="80"/>
      <c r="D17" s="80"/>
      <c r="E17" s="80"/>
      <c r="F17" s="80"/>
      <c r="G17" s="80"/>
      <c r="J17" s="56"/>
      <c r="K17" s="56"/>
      <c r="L17" s="56"/>
      <c r="M17" s="56"/>
      <c r="N17" s="56"/>
    </row>
    <row r="18" spans="1:14" hidden="1" outlineLevel="1" x14ac:dyDescent="0.2">
      <c r="A18" s="92" t="s">
        <v>25</v>
      </c>
      <c r="B18" s="28">
        <f>B71/B48</f>
        <v>0.12</v>
      </c>
      <c r="C18" s="18">
        <v>0.12</v>
      </c>
      <c r="D18" s="18">
        <v>0.13</v>
      </c>
      <c r="E18" s="18">
        <v>0.14000000000000001</v>
      </c>
      <c r="F18" s="18">
        <v>0.14000000000000001</v>
      </c>
      <c r="G18" s="18">
        <v>0.14000000000000001</v>
      </c>
      <c r="J18" s="56"/>
      <c r="K18" s="56"/>
      <c r="L18" s="56"/>
      <c r="M18" s="56"/>
      <c r="N18" s="56"/>
    </row>
    <row r="19" spans="1:14" hidden="1" outlineLevel="1" x14ac:dyDescent="0.2">
      <c r="A19" s="92" t="s">
        <v>26</v>
      </c>
      <c r="B19" s="28">
        <f>B72/B48</f>
        <v>0.10037423148890671</v>
      </c>
      <c r="C19" s="18">
        <v>0.12</v>
      </c>
      <c r="D19" s="18">
        <v>0.14000000000000001</v>
      </c>
      <c r="E19" s="18">
        <v>0.14000000000000001</v>
      </c>
      <c r="F19" s="18">
        <v>0.14000000000000001</v>
      </c>
      <c r="G19" s="18">
        <v>0.14000000000000001</v>
      </c>
      <c r="J19" s="88"/>
      <c r="K19" s="88"/>
      <c r="L19" s="88"/>
      <c r="M19" s="88"/>
      <c r="N19" s="88"/>
    </row>
    <row r="20" spans="1:14" hidden="1" outlineLevel="1" x14ac:dyDescent="0.2">
      <c r="A20" s="92" t="s">
        <v>27</v>
      </c>
      <c r="B20" s="28">
        <f>B73/B48</f>
        <v>8.2651697407110397E-2</v>
      </c>
      <c r="C20" s="18">
        <v>0.1</v>
      </c>
      <c r="D20" s="18">
        <v>0.12</v>
      </c>
      <c r="E20" s="18">
        <v>0.12</v>
      </c>
      <c r="F20" s="18">
        <v>0.12</v>
      </c>
      <c r="G20" s="18">
        <v>0.12</v>
      </c>
      <c r="J20" s="56"/>
      <c r="K20" s="56"/>
      <c r="L20" s="56"/>
      <c r="M20" s="56"/>
      <c r="N20" s="56"/>
    </row>
    <row r="21" spans="1:14" hidden="1" outlineLevel="1" x14ac:dyDescent="0.2">
      <c r="A21" s="99" t="s">
        <v>140</v>
      </c>
      <c r="B21" s="81"/>
      <c r="C21" s="80"/>
      <c r="D21" s="80"/>
      <c r="E21" s="80"/>
      <c r="F21" s="80"/>
      <c r="G21" s="80"/>
      <c r="J21" s="56"/>
      <c r="K21" s="56"/>
      <c r="L21" s="56"/>
      <c r="M21" s="56"/>
      <c r="N21" s="56"/>
    </row>
    <row r="22" spans="1:14" hidden="1" outlineLevel="1" x14ac:dyDescent="0.2">
      <c r="A22" s="92" t="s">
        <v>28</v>
      </c>
      <c r="B22" s="28">
        <f>B75/B48</f>
        <v>2.028869286287089E-2</v>
      </c>
      <c r="C22" s="18">
        <v>0.02</v>
      </c>
      <c r="D22" s="18">
        <v>0.02</v>
      </c>
      <c r="E22" s="18">
        <v>0.02</v>
      </c>
      <c r="F22" s="18">
        <v>0.02</v>
      </c>
      <c r="G22" s="18">
        <v>0.02</v>
      </c>
      <c r="J22" s="56"/>
      <c r="K22" s="56"/>
      <c r="L22" s="56"/>
      <c r="M22" s="56"/>
      <c r="N22" s="56"/>
    </row>
    <row r="23" spans="1:14" hidden="1" outlineLevel="1" x14ac:dyDescent="0.2">
      <c r="A23" s="99" t="s">
        <v>141</v>
      </c>
      <c r="B23" s="81"/>
      <c r="C23" s="80"/>
      <c r="D23" s="80"/>
      <c r="E23" s="80"/>
      <c r="F23" s="80"/>
      <c r="G23" s="80"/>
      <c r="J23" s="88"/>
      <c r="K23" s="88"/>
      <c r="L23" s="88"/>
      <c r="M23" s="88"/>
      <c r="N23" s="88"/>
    </row>
    <row r="24" spans="1:14" hidden="1" outlineLevel="1" x14ac:dyDescent="0.2">
      <c r="A24" s="92" t="s">
        <v>29</v>
      </c>
      <c r="B24" s="17">
        <f>B77</f>
        <v>339150</v>
      </c>
      <c r="C24" s="19">
        <v>358937.60636160005</v>
      </c>
      <c r="D24" s="19">
        <v>380473.86274329608</v>
      </c>
      <c r="E24" s="19">
        <v>403302.29450789379</v>
      </c>
      <c r="F24" s="19">
        <v>427500.43217836745</v>
      </c>
      <c r="G24" s="19">
        <v>453150.4581090695</v>
      </c>
      <c r="J24" s="88"/>
      <c r="K24" s="88"/>
      <c r="L24" s="88"/>
      <c r="M24" s="88"/>
      <c r="N24" s="88"/>
    </row>
    <row r="25" spans="1:14" hidden="1" outlineLevel="1" x14ac:dyDescent="0.2">
      <c r="A25" s="99" t="s">
        <v>142</v>
      </c>
      <c r="B25" s="79"/>
      <c r="C25" s="82"/>
      <c r="D25" s="82"/>
      <c r="E25" s="82"/>
      <c r="F25" s="82"/>
      <c r="G25" s="82"/>
      <c r="J25" s="56"/>
      <c r="K25" s="56"/>
      <c r="L25" s="56"/>
      <c r="M25" s="56"/>
      <c r="N25" s="56"/>
    </row>
    <row r="26" spans="1:14" hidden="1" outlineLevel="1" x14ac:dyDescent="0.2">
      <c r="A26" s="92" t="s">
        <v>30</v>
      </c>
      <c r="B26" s="17">
        <f>B79</f>
        <v>32324</v>
      </c>
      <c r="C26" s="19">
        <v>60000</v>
      </c>
      <c r="D26" s="19">
        <v>34000</v>
      </c>
      <c r="E26" s="19">
        <v>34000</v>
      </c>
      <c r="F26" s="19">
        <v>34000</v>
      </c>
      <c r="G26" s="19">
        <v>34000</v>
      </c>
    </row>
    <row r="27" spans="1:14" hidden="1" outlineLevel="1" x14ac:dyDescent="0.2">
      <c r="A27" s="99" t="s">
        <v>143</v>
      </c>
      <c r="B27" s="79"/>
      <c r="C27" s="82"/>
      <c r="D27" s="82"/>
      <c r="E27" s="82"/>
      <c r="F27" s="82"/>
      <c r="G27" s="82"/>
    </row>
    <row r="28" spans="1:14" hidden="1" outlineLevel="1" x14ac:dyDescent="0.2">
      <c r="A28" s="92" t="s">
        <v>31</v>
      </c>
      <c r="B28" s="28">
        <f>B84/B48</f>
        <v>0.13</v>
      </c>
      <c r="C28" s="18">
        <v>0.16</v>
      </c>
      <c r="D28" s="18">
        <v>0.16</v>
      </c>
      <c r="E28" s="18">
        <v>0.16</v>
      </c>
      <c r="F28" s="18">
        <v>0.16</v>
      </c>
      <c r="G28" s="18">
        <v>0.16</v>
      </c>
    </row>
    <row r="29" spans="1:14" hidden="1" outlineLevel="1" x14ac:dyDescent="0.2">
      <c r="A29" t="s">
        <v>32</v>
      </c>
      <c r="B29" s="28">
        <f>B85/B48</f>
        <v>0.03</v>
      </c>
      <c r="C29" s="18">
        <v>0.03</v>
      </c>
      <c r="D29" s="18">
        <v>0.05</v>
      </c>
      <c r="E29" s="18">
        <v>7.0000000000000007E-2</v>
      </c>
      <c r="F29" s="18">
        <v>7.0000000000000007E-2</v>
      </c>
      <c r="G29" s="18">
        <v>7.0000000000000007E-2</v>
      </c>
      <c r="J29" s="56"/>
      <c r="K29" s="56"/>
      <c r="L29" s="56"/>
      <c r="M29" s="56"/>
      <c r="N29" s="56"/>
    </row>
    <row r="30" spans="1:14" hidden="1" outlineLevel="1" x14ac:dyDescent="0.2">
      <c r="A30" t="s">
        <v>33</v>
      </c>
      <c r="B30" s="28">
        <f>B86/B48</f>
        <v>0.02</v>
      </c>
      <c r="C30" s="18">
        <v>0.02</v>
      </c>
      <c r="D30" s="18">
        <v>0.02</v>
      </c>
      <c r="E30" s="18">
        <v>0.02</v>
      </c>
      <c r="F30" s="18">
        <v>0.02</v>
      </c>
      <c r="G30" s="18">
        <v>0.02</v>
      </c>
      <c r="J30" s="56"/>
      <c r="K30" s="56"/>
      <c r="L30" s="56"/>
      <c r="M30" s="56"/>
      <c r="N30" s="56"/>
    </row>
    <row r="31" spans="1:14" hidden="1" outlineLevel="1" x14ac:dyDescent="0.2">
      <c r="A31" t="s">
        <v>34</v>
      </c>
      <c r="B31" s="28">
        <f>B87/B48</f>
        <v>0.02</v>
      </c>
      <c r="C31" s="18">
        <v>0.02</v>
      </c>
      <c r="D31" s="18">
        <v>0.02</v>
      </c>
      <c r="E31" s="18">
        <v>0.02</v>
      </c>
      <c r="F31" s="18">
        <v>0.02</v>
      </c>
      <c r="G31" s="18">
        <v>0.02</v>
      </c>
      <c r="J31" s="88"/>
      <c r="K31" s="88"/>
      <c r="L31" s="88"/>
      <c r="M31" s="88"/>
      <c r="N31" s="88"/>
    </row>
    <row r="32" spans="1:14" hidden="1" outlineLevel="1" x14ac:dyDescent="0.2">
      <c r="A32" s="4" t="s">
        <v>144</v>
      </c>
      <c r="B32" s="81"/>
      <c r="C32" s="80"/>
      <c r="D32" s="80"/>
      <c r="E32" s="80"/>
      <c r="F32" s="80"/>
      <c r="G32" s="80"/>
      <c r="J32" s="56"/>
      <c r="K32" s="56"/>
      <c r="L32" s="56"/>
      <c r="M32" s="56"/>
      <c r="N32" s="56"/>
    </row>
    <row r="33" spans="1:14" hidden="1" outlineLevel="1" x14ac:dyDescent="0.2">
      <c r="A33" t="s">
        <v>35</v>
      </c>
      <c r="B33" s="28">
        <f>B89/B48</f>
        <v>2.8668805132317562E-2</v>
      </c>
      <c r="C33" s="18">
        <v>0.03</v>
      </c>
      <c r="D33" s="18">
        <v>0.03</v>
      </c>
      <c r="E33" s="18">
        <v>0.03</v>
      </c>
      <c r="F33" s="18">
        <v>0.03</v>
      </c>
      <c r="G33" s="18">
        <v>0.03</v>
      </c>
      <c r="J33" s="56"/>
      <c r="K33" s="56"/>
      <c r="L33" s="56"/>
      <c r="M33" s="56"/>
      <c r="N33" s="56"/>
    </row>
    <row r="34" spans="1:14" hidden="1" outlineLevel="1" x14ac:dyDescent="0.2">
      <c r="A34" s="4" t="s">
        <v>145</v>
      </c>
      <c r="B34" s="81"/>
      <c r="C34" s="80"/>
      <c r="D34" s="80"/>
      <c r="E34" s="80"/>
      <c r="F34" s="80"/>
      <c r="G34" s="80"/>
      <c r="J34" s="56"/>
      <c r="K34" s="56"/>
      <c r="L34" s="56"/>
      <c r="M34" s="56"/>
      <c r="N34" s="56"/>
    </row>
    <row r="35" spans="1:14" hidden="1" outlineLevel="1" x14ac:dyDescent="0.2">
      <c r="A35" t="s">
        <v>36</v>
      </c>
      <c r="B35" s="19"/>
      <c r="C35" s="19">
        <v>165000</v>
      </c>
      <c r="D35" s="19">
        <v>165000</v>
      </c>
      <c r="E35" s="19">
        <v>165000</v>
      </c>
      <c r="F35" s="19">
        <v>165000</v>
      </c>
      <c r="G35" s="19">
        <v>165000</v>
      </c>
      <c r="J35" s="88"/>
      <c r="K35" s="88"/>
      <c r="L35" s="88"/>
      <c r="M35" s="88"/>
      <c r="N35" s="88"/>
    </row>
    <row r="36" spans="1:14" hidden="1" outlineLevel="1" x14ac:dyDescent="0.2">
      <c r="A36" t="s">
        <v>146</v>
      </c>
      <c r="B36" s="82"/>
      <c r="C36" s="82"/>
      <c r="D36" s="82"/>
      <c r="E36" s="82"/>
      <c r="F36" s="82"/>
      <c r="G36" s="82"/>
      <c r="J36" s="88"/>
      <c r="K36" s="88"/>
      <c r="L36" s="88"/>
      <c r="M36" s="88"/>
      <c r="N36" s="88"/>
    </row>
    <row r="37" spans="1:14" hidden="1" outlineLevel="1" x14ac:dyDescent="0.2">
      <c r="A37" t="s">
        <v>37</v>
      </c>
      <c r="B37" s="17">
        <f>B93</f>
        <v>0</v>
      </c>
      <c r="C37" s="19">
        <v>5000</v>
      </c>
      <c r="D37" s="19"/>
      <c r="E37" s="19"/>
      <c r="F37" s="19"/>
      <c r="G37" s="19"/>
      <c r="J37" s="56"/>
      <c r="K37" s="56"/>
      <c r="L37" s="56"/>
      <c r="M37" s="56"/>
      <c r="N37" s="56"/>
    </row>
    <row r="38" spans="1:14" hidden="1" outlineLevel="1" x14ac:dyDescent="0.2">
      <c r="A38" t="s">
        <v>147</v>
      </c>
      <c r="B38" s="79"/>
      <c r="C38" s="82"/>
      <c r="D38" s="82"/>
      <c r="E38" s="82"/>
      <c r="F38" s="82"/>
      <c r="G38" s="82"/>
    </row>
    <row r="39" spans="1:14" hidden="1" outlineLevel="1" x14ac:dyDescent="0.2">
      <c r="A39" t="s">
        <v>38</v>
      </c>
      <c r="B39" s="28">
        <f>B100/B98</f>
        <v>0.52</v>
      </c>
      <c r="C39" s="18">
        <v>0.52</v>
      </c>
      <c r="D39" s="18">
        <v>0.52</v>
      </c>
      <c r="E39" s="18">
        <v>0.52</v>
      </c>
      <c r="F39" s="18">
        <v>0.52</v>
      </c>
      <c r="G39" s="18">
        <v>0.52</v>
      </c>
    </row>
    <row r="40" spans="1:14" hidden="1" outlineLevel="1" x14ac:dyDescent="0.2">
      <c r="A40" t="s">
        <v>39</v>
      </c>
      <c r="C40" s="46">
        <v>8.6999999999999994E-2</v>
      </c>
      <c r="D40" s="46">
        <v>8.6999999999999994E-2</v>
      </c>
      <c r="E40" s="46">
        <v>8.6999999999999994E-2</v>
      </c>
      <c r="F40" s="46">
        <v>8.6999999999999994E-2</v>
      </c>
      <c r="G40" s="46">
        <v>8.6999999999999994E-2</v>
      </c>
    </row>
    <row r="41" spans="1:14" hidden="1" outlineLevel="1" x14ac:dyDescent="0.2">
      <c r="A41" t="s">
        <v>79</v>
      </c>
      <c r="C41" s="18">
        <v>0.02</v>
      </c>
      <c r="D41" s="18">
        <v>0.02</v>
      </c>
      <c r="E41" s="18">
        <v>0.02</v>
      </c>
      <c r="F41" s="18">
        <v>0.02</v>
      </c>
      <c r="G41" s="18">
        <v>0.02</v>
      </c>
    </row>
    <row r="42" spans="1:14" hidden="1" outlineLevel="1" x14ac:dyDescent="0.2">
      <c r="C42" s="18"/>
      <c r="D42" s="18"/>
      <c r="E42" s="18"/>
      <c r="F42" s="18"/>
      <c r="G42" s="18"/>
    </row>
    <row r="43" spans="1:14" collapsed="1" x14ac:dyDescent="0.2"/>
    <row r="44" spans="1:14" x14ac:dyDescent="0.2">
      <c r="A44" s="36" t="s">
        <v>80</v>
      </c>
      <c r="B44" s="36"/>
      <c r="C44" s="36"/>
      <c r="D44" s="36"/>
      <c r="E44" s="36"/>
      <c r="F44" s="36"/>
      <c r="G44" s="36"/>
      <c r="H44" s="36"/>
    </row>
    <row r="45" spans="1:14" hidden="1" outlineLevel="1" x14ac:dyDescent="0.2"/>
    <row r="46" spans="1:14" hidden="1" outlineLevel="1" x14ac:dyDescent="0.2">
      <c r="A46" s="3" t="s">
        <v>4</v>
      </c>
      <c r="B46" s="27">
        <f>$B$3</f>
        <v>2022</v>
      </c>
      <c r="C46" s="38">
        <f>$C$3</f>
        <v>2023</v>
      </c>
      <c r="D46" s="38">
        <f>$D$3</f>
        <v>2024</v>
      </c>
      <c r="E46" s="38">
        <f>$E$3</f>
        <v>2025</v>
      </c>
      <c r="F46" s="38">
        <f>$F$3</f>
        <v>2026</v>
      </c>
      <c r="G46" s="38">
        <f>$G$3</f>
        <v>2027</v>
      </c>
    </row>
    <row r="47" spans="1:14" hidden="1" outlineLevel="1" x14ac:dyDescent="0.2"/>
    <row r="48" spans="1:14" hidden="1" outlineLevel="1" x14ac:dyDescent="0.2">
      <c r="A48" s="4" t="s">
        <v>0</v>
      </c>
      <c r="B48" s="24">
        <v>748200</v>
      </c>
      <c r="C48" s="1">
        <f>B48*(1+C5)</f>
        <v>793092</v>
      </c>
      <c r="D48" s="1">
        <f>C48*(1+D5)</f>
        <v>856539.3600000001</v>
      </c>
      <c r="E48" s="1">
        <f>D48*(1+E5)</f>
        <v>925062.50880000019</v>
      </c>
      <c r="F48" s="1">
        <f>E48*(1+F5)</f>
        <v>989816.88441600022</v>
      </c>
      <c r="G48" s="1">
        <f>F48*(1+G5)</f>
        <v>1049205.8974809602</v>
      </c>
    </row>
    <row r="49" spans="1:7" hidden="1" outlineLevel="1" x14ac:dyDescent="0.2">
      <c r="A49" s="4" t="s">
        <v>5</v>
      </c>
      <c r="B49" s="24">
        <v>231942</v>
      </c>
      <c r="C49" s="1">
        <f>C48*C7</f>
        <v>245858.52</v>
      </c>
      <c r="D49" s="1">
        <f>D48*D7</f>
        <v>265527.20160000003</v>
      </c>
      <c r="E49" s="1">
        <f>E48*E7</f>
        <v>277518.75264000002</v>
      </c>
      <c r="F49" s="1">
        <f>F48*F7</f>
        <v>287046.89648064005</v>
      </c>
      <c r="G49" s="1">
        <f>G48*G7</f>
        <v>304269.71026947844</v>
      </c>
    </row>
    <row r="50" spans="1:7" hidden="1" outlineLevel="1" x14ac:dyDescent="0.2">
      <c r="A50" s="5" t="s">
        <v>14</v>
      </c>
      <c r="B50" s="10">
        <f t="shared" ref="B50:G50" si="1">B48-B49</f>
        <v>516258</v>
      </c>
      <c r="C50" s="10">
        <f t="shared" si="1"/>
        <v>547233.48</v>
      </c>
      <c r="D50" s="10">
        <f t="shared" si="1"/>
        <v>591012.15840000007</v>
      </c>
      <c r="E50" s="10">
        <f t="shared" si="1"/>
        <v>647543.75616000011</v>
      </c>
      <c r="F50" s="10">
        <f t="shared" si="1"/>
        <v>702769.98793536017</v>
      </c>
      <c r="G50" s="10">
        <f t="shared" si="1"/>
        <v>744936.18721148185</v>
      </c>
    </row>
    <row r="51" spans="1:7" hidden="1" outlineLevel="1" x14ac:dyDescent="0.2">
      <c r="A51" s="4" t="s">
        <v>43</v>
      </c>
      <c r="B51" s="24">
        <v>104748</v>
      </c>
      <c r="C51" s="1">
        <f>C48*C8</f>
        <v>103101.96</v>
      </c>
      <c r="D51" s="1">
        <f>D48*D8</f>
        <v>111350.11680000002</v>
      </c>
      <c r="E51" s="1">
        <f>E48*E8</f>
        <v>120258.12614400002</v>
      </c>
      <c r="F51" s="1">
        <f>F48*F8</f>
        <v>118778.02612992002</v>
      </c>
      <c r="G51" s="1">
        <f>G48*G8</f>
        <v>125904.70769771522</v>
      </c>
    </row>
    <row r="52" spans="1:7" hidden="1" outlineLevel="1" x14ac:dyDescent="0.2">
      <c r="A52" s="4" t="s">
        <v>44</v>
      </c>
      <c r="B52" s="24">
        <v>284316</v>
      </c>
      <c r="C52" s="1">
        <f>C48*C9</f>
        <v>309305.88</v>
      </c>
      <c r="D52" s="1">
        <f>D48*D9</f>
        <v>334050.35040000005</v>
      </c>
      <c r="E52" s="1">
        <f>E48*E9</f>
        <v>351523.75334400008</v>
      </c>
      <c r="F52" s="1">
        <f>F48*F9</f>
        <v>356334.07838976005</v>
      </c>
      <c r="G52" s="1">
        <f>G48*G9</f>
        <v>367222.06411833607</v>
      </c>
    </row>
    <row r="53" spans="1:7" hidden="1" outlineLevel="1" x14ac:dyDescent="0.2">
      <c r="A53" s="4" t="s">
        <v>45</v>
      </c>
      <c r="B53" s="24">
        <v>59856</v>
      </c>
      <c r="C53" s="1">
        <f>C48*C10</f>
        <v>71378.28</v>
      </c>
      <c r="D53" s="1">
        <f>D48*D10</f>
        <v>77088.542400000006</v>
      </c>
      <c r="E53" s="1">
        <f>E48*E10</f>
        <v>74005.00070400002</v>
      </c>
      <c r="F53" s="1">
        <f>F48*F10</f>
        <v>69287.181909120016</v>
      </c>
      <c r="G53" s="1">
        <f>G48*G10</f>
        <v>62952.353848857609</v>
      </c>
    </row>
    <row r="54" spans="1:7" hidden="1" outlineLevel="1" x14ac:dyDescent="0.2">
      <c r="A54" s="5" t="s">
        <v>15</v>
      </c>
      <c r="B54" s="10">
        <f t="shared" ref="B54:G54" si="2">B50-B51-B52-B53</f>
        <v>67338</v>
      </c>
      <c r="C54" s="10">
        <f t="shared" si="2"/>
        <v>63447.359999999957</v>
      </c>
      <c r="D54" s="10">
        <f t="shared" si="2"/>
        <v>68523.148799999995</v>
      </c>
      <c r="E54" s="10">
        <f t="shared" si="2"/>
        <v>101756.87596800002</v>
      </c>
      <c r="F54" s="10">
        <f t="shared" si="2"/>
        <v>158370.70150656009</v>
      </c>
      <c r="G54" s="10">
        <f t="shared" si="2"/>
        <v>188857.06154657292</v>
      </c>
    </row>
    <row r="55" spans="1:7" hidden="1" outlineLevel="1" x14ac:dyDescent="0.2">
      <c r="A55" s="4" t="s">
        <v>148</v>
      </c>
      <c r="B55" s="78"/>
      <c r="C55" s="22">
        <f>-C48*C16</f>
        <v>0</v>
      </c>
      <c r="D55" s="22">
        <f>-D48*D16</f>
        <v>0</v>
      </c>
      <c r="E55" s="22">
        <f>-E48*E16</f>
        <v>0</v>
      </c>
      <c r="F55" s="22">
        <f>-F48*F16</f>
        <v>0</v>
      </c>
      <c r="G55" s="22">
        <f>-G48*G16</f>
        <v>0</v>
      </c>
    </row>
    <row r="56" spans="1:7" hidden="1" outlineLevel="1" x14ac:dyDescent="0.2">
      <c r="A56" s="4" t="s">
        <v>149</v>
      </c>
      <c r="B56" s="78"/>
      <c r="C56" s="22">
        <f>C48*C17</f>
        <v>0</v>
      </c>
      <c r="D56" s="22">
        <f>D48*D17</f>
        <v>0</v>
      </c>
      <c r="E56" s="22">
        <f>E48*E17</f>
        <v>0</v>
      </c>
      <c r="F56" s="22">
        <f>F48*F17</f>
        <v>0</v>
      </c>
      <c r="G56" s="22">
        <f>G48*G17</f>
        <v>0</v>
      </c>
    </row>
    <row r="57" spans="1:7" hidden="1" outlineLevel="1" x14ac:dyDescent="0.2">
      <c r="A57" s="4" t="s">
        <v>13</v>
      </c>
      <c r="B57" s="24">
        <v>8000</v>
      </c>
      <c r="C57" s="1">
        <f>C13</f>
        <v>8800</v>
      </c>
      <c r="D57" s="1">
        <f>D13</f>
        <v>8800</v>
      </c>
      <c r="E57" s="1">
        <f>E13</f>
        <v>8800</v>
      </c>
      <c r="F57" s="1">
        <f>F13</f>
        <v>8800</v>
      </c>
      <c r="G57" s="1">
        <f>G13</f>
        <v>8800</v>
      </c>
    </row>
    <row r="58" spans="1:7" hidden="1" outlineLevel="1" x14ac:dyDescent="0.2">
      <c r="A58" s="4" t="s">
        <v>46</v>
      </c>
      <c r="B58" s="1"/>
      <c r="C58" s="1">
        <f ca="1">C83*C11-C70*C11*C12</f>
        <v>1618.8694611732044</v>
      </c>
      <c r="D58" s="1">
        <f ca="1">D83*D11-D70*D11*D12</f>
        <v>2969.9758750947494</v>
      </c>
      <c r="E58" s="1">
        <f ca="1">E83*E11-E70*E11*E12</f>
        <v>2278.1183821357322</v>
      </c>
      <c r="F58" s="1">
        <f ca="1">F83*F11-F70*F11*F12</f>
        <v>1201.792239980912</v>
      </c>
      <c r="G58" s="1">
        <f ca="1">G83*G11-G70*G11*G12</f>
        <v>-40.611111253802662</v>
      </c>
    </row>
    <row r="59" spans="1:7" hidden="1" outlineLevel="1" x14ac:dyDescent="0.2">
      <c r="A59" s="5" t="s">
        <v>6</v>
      </c>
      <c r="B59" s="10">
        <f>B54-B57-B58-B55-B56</f>
        <v>59338</v>
      </c>
      <c r="C59" s="10">
        <f ca="1">C54-C57-C58-C55-C56</f>
        <v>53028.490538826751</v>
      </c>
      <c r="D59" s="10">
        <f t="shared" ref="D59:G59" ca="1" si="3">D54-D57-D58-D55-D56</f>
        <v>56753.172924905244</v>
      </c>
      <c r="E59" s="10">
        <f t="shared" ca="1" si="3"/>
        <v>90678.757585864296</v>
      </c>
      <c r="F59" s="10">
        <f t="shared" ca="1" si="3"/>
        <v>148368.90926657917</v>
      </c>
      <c r="G59" s="10">
        <f t="shared" ca="1" si="3"/>
        <v>180097.67265782671</v>
      </c>
    </row>
    <row r="60" spans="1:7" hidden="1" outlineLevel="1" x14ac:dyDescent="0.2">
      <c r="A60" s="6" t="s">
        <v>7</v>
      </c>
      <c r="B60" s="25">
        <v>16615</v>
      </c>
      <c r="C60" s="11">
        <f ca="1">C59*C14</f>
        <v>13257.122634706688</v>
      </c>
      <c r="D60" s="11">
        <f ca="1">D59*D14</f>
        <v>14188.293231226311</v>
      </c>
      <c r="E60" s="11">
        <f ca="1">E59*E14</f>
        <v>22669.689396466074</v>
      </c>
      <c r="F60" s="11">
        <f ca="1">F59*F14</f>
        <v>37092.227316644792</v>
      </c>
      <c r="G60" s="11">
        <f ca="1">G59*G14</f>
        <v>45024.418164456678</v>
      </c>
    </row>
    <row r="61" spans="1:7" ht="15.75" hidden="1" outlineLevel="1" thickBot="1" x14ac:dyDescent="0.25">
      <c r="A61" s="7" t="s">
        <v>8</v>
      </c>
      <c r="B61" s="12">
        <f t="shared" ref="B61:G61" si="4">B59-B60</f>
        <v>42723</v>
      </c>
      <c r="C61" s="12">
        <f t="shared" ca="1" si="4"/>
        <v>39771.367904120067</v>
      </c>
      <c r="D61" s="12">
        <f t="shared" ca="1" si="4"/>
        <v>42564.879693678929</v>
      </c>
      <c r="E61" s="12">
        <f t="shared" ca="1" si="4"/>
        <v>68009.068189398226</v>
      </c>
      <c r="F61" s="12">
        <f t="shared" ca="1" si="4"/>
        <v>111276.68194993437</v>
      </c>
      <c r="G61" s="12">
        <f t="shared" ca="1" si="4"/>
        <v>135073.25449337004</v>
      </c>
    </row>
    <row r="62" spans="1:7" ht="15.75" hidden="1" outlineLevel="1" thickTop="1" x14ac:dyDescent="0.2">
      <c r="A62" s="4" t="s">
        <v>3</v>
      </c>
      <c r="B62" s="24">
        <v>21800</v>
      </c>
      <c r="C62" s="1">
        <f>C15</f>
        <v>21800</v>
      </c>
      <c r="D62" s="1">
        <f>D15</f>
        <v>25000</v>
      </c>
      <c r="E62" s="1">
        <f>E15</f>
        <v>41000</v>
      </c>
      <c r="F62" s="1">
        <f>F15</f>
        <v>68000</v>
      </c>
      <c r="G62" s="1">
        <f>G15</f>
        <v>84000</v>
      </c>
    </row>
    <row r="63" spans="1:7" hidden="1" outlineLevel="1" x14ac:dyDescent="0.2">
      <c r="A63" s="4" t="s">
        <v>47</v>
      </c>
      <c r="B63" s="89">
        <f t="shared" ref="B63:G63" si="5">B61-B62</f>
        <v>20923</v>
      </c>
      <c r="C63" s="1">
        <f t="shared" ca="1" si="5"/>
        <v>17971.367904120067</v>
      </c>
      <c r="D63" s="1">
        <f t="shared" ca="1" si="5"/>
        <v>17564.879693678929</v>
      </c>
      <c r="E63" s="1">
        <f t="shared" ca="1" si="5"/>
        <v>27009.068189398226</v>
      </c>
      <c r="F63" s="1">
        <f t="shared" ca="1" si="5"/>
        <v>43276.681949934369</v>
      </c>
      <c r="G63" s="1">
        <f t="shared" ca="1" si="5"/>
        <v>51073.254493370041</v>
      </c>
    </row>
    <row r="64" spans="1:7" hidden="1" outlineLevel="1" x14ac:dyDescent="0.2">
      <c r="A64" s="4"/>
      <c r="B64" s="24"/>
      <c r="C64" s="1"/>
      <c r="D64" s="1"/>
      <c r="E64" s="1"/>
      <c r="F64" s="1"/>
      <c r="G64" s="1"/>
    </row>
    <row r="65" spans="1:8" collapsed="1" x14ac:dyDescent="0.2">
      <c r="A65" s="4"/>
      <c r="B65" s="24"/>
      <c r="C65" s="1"/>
      <c r="D65" s="1"/>
      <c r="E65" s="1"/>
      <c r="F65" s="1"/>
      <c r="G65" s="1"/>
    </row>
    <row r="66" spans="1:8" x14ac:dyDescent="0.2">
      <c r="A66" s="36" t="s">
        <v>81</v>
      </c>
      <c r="B66" s="36"/>
      <c r="C66" s="36"/>
      <c r="D66" s="36"/>
      <c r="E66" s="36"/>
      <c r="F66" s="36"/>
      <c r="G66" s="36"/>
      <c r="H66" s="36"/>
    </row>
    <row r="67" spans="1:8" hidden="1" outlineLevel="1" x14ac:dyDescent="0.2">
      <c r="A67" s="8"/>
    </row>
    <row r="68" spans="1:8" hidden="1" outlineLevel="1" x14ac:dyDescent="0.2">
      <c r="A68" s="3" t="s">
        <v>9</v>
      </c>
      <c r="B68" s="27">
        <f>$B$3</f>
        <v>2022</v>
      </c>
      <c r="C68" s="38">
        <f>$C$3</f>
        <v>2023</v>
      </c>
      <c r="D68" s="38">
        <f>$D$3</f>
        <v>2024</v>
      </c>
      <c r="E68" s="38">
        <f>$E$3</f>
        <v>2025</v>
      </c>
      <c r="F68" s="38">
        <f>$F$3</f>
        <v>2026</v>
      </c>
      <c r="G68" s="38">
        <f>$G$3</f>
        <v>2027</v>
      </c>
    </row>
    <row r="69" spans="1:8" hidden="1" outlineLevel="1" x14ac:dyDescent="0.2">
      <c r="A69" s="3"/>
    </row>
    <row r="70" spans="1:8" hidden="1" outlineLevel="1" x14ac:dyDescent="0.2">
      <c r="A70" s="4" t="s">
        <v>61</v>
      </c>
      <c r="B70" s="1"/>
      <c r="C70" s="1">
        <f ca="1">IF(C104&lt;0,-C104,0)</f>
        <v>0</v>
      </c>
      <c r="D70" s="1">
        <f ca="1">IF(D104&lt;0,-D104,0)</f>
        <v>0</v>
      </c>
      <c r="E70" s="1">
        <f ca="1">IF(E104&lt;0,-E104,0)</f>
        <v>0</v>
      </c>
      <c r="F70" s="1">
        <f ca="1">IF(F104&lt;0,-F104,0)</f>
        <v>0</v>
      </c>
      <c r="G70" s="1">
        <f ca="1">IF(G104&lt;0,-G104,0)</f>
        <v>1128.0864237167407</v>
      </c>
    </row>
    <row r="71" spans="1:8" hidden="1" outlineLevel="1" x14ac:dyDescent="0.2">
      <c r="A71" s="99" t="s">
        <v>48</v>
      </c>
      <c r="B71" s="100">
        <v>89784</v>
      </c>
      <c r="C71" s="1">
        <f>C48*C18</f>
        <v>95171.04</v>
      </c>
      <c r="D71" s="1">
        <f>D48*D18</f>
        <v>111350.11680000002</v>
      </c>
      <c r="E71" s="1">
        <f>E48*E18</f>
        <v>129508.75123200004</v>
      </c>
      <c r="F71" s="1">
        <f>F48*F18</f>
        <v>138574.36381824003</v>
      </c>
      <c r="G71" s="1">
        <f>G48*G18</f>
        <v>146888.82564733445</v>
      </c>
    </row>
    <row r="72" spans="1:8" hidden="1" outlineLevel="1" x14ac:dyDescent="0.2">
      <c r="A72" s="99" t="s">
        <v>49</v>
      </c>
      <c r="B72" s="100">
        <v>75100</v>
      </c>
      <c r="C72" s="1">
        <f>C48*C19</f>
        <v>95171.04</v>
      </c>
      <c r="D72" s="1">
        <f>D48*D19</f>
        <v>119915.51040000003</v>
      </c>
      <c r="E72" s="1">
        <f>E48*E19</f>
        <v>129508.75123200004</v>
      </c>
      <c r="F72" s="1">
        <f>F48*F19</f>
        <v>138574.36381824003</v>
      </c>
      <c r="G72" s="1">
        <f>G48*G19</f>
        <v>146888.82564733445</v>
      </c>
    </row>
    <row r="73" spans="1:8" hidden="1" outlineLevel="1" x14ac:dyDescent="0.2">
      <c r="A73" s="99" t="s">
        <v>50</v>
      </c>
      <c r="B73" s="100">
        <v>61840</v>
      </c>
      <c r="C73" s="1">
        <f>C48*C20</f>
        <v>79309.200000000012</v>
      </c>
      <c r="D73" s="1">
        <f>D48*D20</f>
        <v>102784.72320000001</v>
      </c>
      <c r="E73" s="1">
        <f>E48*E20</f>
        <v>111007.50105600002</v>
      </c>
      <c r="F73" s="1">
        <f>F48*F20</f>
        <v>118778.02612992002</v>
      </c>
      <c r="G73" s="1">
        <f>G48*G20</f>
        <v>125904.70769771522</v>
      </c>
    </row>
    <row r="74" spans="1:8" hidden="1" outlineLevel="1" x14ac:dyDescent="0.2">
      <c r="A74" s="99" t="s">
        <v>150</v>
      </c>
      <c r="B74" s="100"/>
      <c r="C74" s="1">
        <f>C48*C21</f>
        <v>0</v>
      </c>
      <c r="D74" s="1">
        <f>D48*D21</f>
        <v>0</v>
      </c>
      <c r="E74" s="1">
        <f>E48*E21</f>
        <v>0</v>
      </c>
      <c r="F74" s="1">
        <f>F48*F21</f>
        <v>0</v>
      </c>
      <c r="G74" s="1">
        <f>G48*G21</f>
        <v>0</v>
      </c>
    </row>
    <row r="75" spans="1:8" hidden="1" outlineLevel="1" x14ac:dyDescent="0.2">
      <c r="A75" s="99" t="s">
        <v>51</v>
      </c>
      <c r="B75" s="100">
        <v>15180</v>
      </c>
      <c r="C75" s="1">
        <f>C48*C22</f>
        <v>15861.84</v>
      </c>
      <c r="D75" s="1">
        <f>D48*D22</f>
        <v>17130.787200000002</v>
      </c>
      <c r="E75" s="1">
        <f>E48*E22</f>
        <v>18501.250176000005</v>
      </c>
      <c r="F75" s="1">
        <f>F48*F22</f>
        <v>19796.337688320004</v>
      </c>
      <c r="G75" s="1">
        <f>G48*G22</f>
        <v>20984.117949619205</v>
      </c>
    </row>
    <row r="76" spans="1:8" hidden="1" outlineLevel="1" x14ac:dyDescent="0.2">
      <c r="A76" s="99" t="s">
        <v>151</v>
      </c>
      <c r="B76" s="100"/>
      <c r="C76" s="1">
        <f>C48*C23</f>
        <v>0</v>
      </c>
      <c r="D76" s="1">
        <f>D48*D23</f>
        <v>0</v>
      </c>
      <c r="E76" s="1">
        <f>E48*E23</f>
        <v>0</v>
      </c>
      <c r="F76" s="1">
        <f>F48*F23</f>
        <v>0</v>
      </c>
      <c r="G76" s="1">
        <f>G48*G23</f>
        <v>0</v>
      </c>
    </row>
    <row r="77" spans="1:8" hidden="1" outlineLevel="1" x14ac:dyDescent="0.2">
      <c r="A77" s="99" t="s">
        <v>52</v>
      </c>
      <c r="B77" s="100">
        <v>339150</v>
      </c>
      <c r="C77" s="1">
        <f t="shared" ref="C77:G80" si="6">C24</f>
        <v>358937.60636160005</v>
      </c>
      <c r="D77" s="1">
        <f t="shared" si="6"/>
        <v>380473.86274329608</v>
      </c>
      <c r="E77" s="1">
        <f t="shared" si="6"/>
        <v>403302.29450789379</v>
      </c>
      <c r="F77" s="1">
        <f t="shared" si="6"/>
        <v>427500.43217836745</v>
      </c>
      <c r="G77" s="1">
        <f t="shared" si="6"/>
        <v>453150.4581090695</v>
      </c>
    </row>
    <row r="78" spans="1:8" hidden="1" outlineLevel="1" x14ac:dyDescent="0.2">
      <c r="A78" s="99" t="s">
        <v>152</v>
      </c>
      <c r="B78" s="100"/>
      <c r="C78" s="1">
        <f t="shared" si="6"/>
        <v>0</v>
      </c>
      <c r="D78" s="1">
        <f t="shared" si="6"/>
        <v>0</v>
      </c>
      <c r="E78" s="1">
        <f t="shared" si="6"/>
        <v>0</v>
      </c>
      <c r="F78" s="1">
        <f t="shared" si="6"/>
        <v>0</v>
      </c>
      <c r="G78" s="1">
        <f t="shared" si="6"/>
        <v>0</v>
      </c>
    </row>
    <row r="79" spans="1:8" hidden="1" outlineLevel="1" x14ac:dyDescent="0.2">
      <c r="A79" s="99" t="s">
        <v>30</v>
      </c>
      <c r="B79" s="100">
        <v>32324</v>
      </c>
      <c r="C79" s="1">
        <f t="shared" si="6"/>
        <v>60000</v>
      </c>
      <c r="D79" s="1">
        <f t="shared" si="6"/>
        <v>34000</v>
      </c>
      <c r="E79" s="1">
        <f t="shared" si="6"/>
        <v>34000</v>
      </c>
      <c r="F79" s="1">
        <f t="shared" si="6"/>
        <v>34000</v>
      </c>
      <c r="G79" s="1">
        <f t="shared" si="6"/>
        <v>34000</v>
      </c>
    </row>
    <row r="80" spans="1:8" hidden="1" outlineLevel="1" x14ac:dyDescent="0.2">
      <c r="A80" s="99" t="s">
        <v>153</v>
      </c>
      <c r="B80" s="100"/>
      <c r="C80" s="1">
        <f t="shared" si="6"/>
        <v>0</v>
      </c>
      <c r="D80" s="1">
        <f t="shared" si="6"/>
        <v>0</v>
      </c>
      <c r="E80" s="1">
        <f t="shared" si="6"/>
        <v>0</v>
      </c>
      <c r="F80" s="1">
        <f t="shared" si="6"/>
        <v>0</v>
      </c>
      <c r="G80" s="1">
        <f t="shared" si="6"/>
        <v>0</v>
      </c>
    </row>
    <row r="81" spans="1:7" ht="15.75" hidden="1" outlineLevel="1" thickBot="1" x14ac:dyDescent="0.25">
      <c r="A81" s="101" t="s">
        <v>10</v>
      </c>
      <c r="B81" s="102">
        <f>SUM(B70:B80)</f>
        <v>613378</v>
      </c>
      <c r="C81" s="12">
        <f ca="1">SUM(C70:C80)</f>
        <v>704450.7263616001</v>
      </c>
      <c r="D81" s="12">
        <f t="shared" ref="D81:G81" ca="1" si="7">SUM(D70:D80)</f>
        <v>765655.00034329621</v>
      </c>
      <c r="E81" s="12">
        <f t="shared" ca="1" si="7"/>
        <v>825828.54820389394</v>
      </c>
      <c r="F81" s="12">
        <f t="shared" ca="1" si="7"/>
        <v>877223.52363308752</v>
      </c>
      <c r="G81" s="12">
        <f t="shared" ca="1" si="7"/>
        <v>928945.0214747896</v>
      </c>
    </row>
    <row r="82" spans="1:7" ht="15.75" hidden="1" outlineLevel="1" thickTop="1" x14ac:dyDescent="0.2">
      <c r="A82" s="103"/>
      <c r="B82" s="104"/>
      <c r="C82" s="1"/>
      <c r="D82" s="1"/>
      <c r="E82" s="1"/>
      <c r="F82" s="1"/>
      <c r="G82" s="1"/>
    </row>
    <row r="83" spans="1:7" hidden="1" outlineLevel="1" x14ac:dyDescent="0.2">
      <c r="A83" s="99" t="s">
        <v>53</v>
      </c>
      <c r="B83" s="104"/>
      <c r="C83" s="1">
        <f ca="1">IF(C104&gt;0,C104,0)</f>
        <v>17987.43845748005</v>
      </c>
      <c r="D83" s="1">
        <f ca="1">IF(D104&gt;0,D104,0)</f>
        <v>32999.731945497217</v>
      </c>
      <c r="E83" s="1">
        <f ca="1">IF(E104&gt;0,E104,0)</f>
        <v>28476.479776696651</v>
      </c>
      <c r="F83" s="1">
        <f ca="1">IF(F104&gt;0,F104,0)</f>
        <v>17168.460571155883</v>
      </c>
      <c r="G83" s="1">
        <f ca="1">IF(G104&gt;0,G104,0)</f>
        <v>0</v>
      </c>
    </row>
    <row r="84" spans="1:7" hidden="1" outlineLevel="1" x14ac:dyDescent="0.2">
      <c r="A84" s="99" t="s">
        <v>54</v>
      </c>
      <c r="B84" s="100">
        <v>97266</v>
      </c>
      <c r="C84" s="1">
        <f>C48*C28</f>
        <v>126894.72</v>
      </c>
      <c r="D84" s="1">
        <f>D48*D28</f>
        <v>137046.29760000002</v>
      </c>
      <c r="E84" s="1">
        <f>E48*E28</f>
        <v>148010.00140800004</v>
      </c>
      <c r="F84" s="1">
        <f>F48*F28</f>
        <v>158370.70150656003</v>
      </c>
      <c r="G84" s="1">
        <f>G48*G28</f>
        <v>167872.94359695364</v>
      </c>
    </row>
    <row r="85" spans="1:7" hidden="1" outlineLevel="1" x14ac:dyDescent="0.2">
      <c r="A85" s="99" t="s">
        <v>55</v>
      </c>
      <c r="B85" s="100">
        <v>22446</v>
      </c>
      <c r="C85" s="1">
        <f>C48*C29</f>
        <v>23792.76</v>
      </c>
      <c r="D85" s="1">
        <f>D48*D29</f>
        <v>42826.968000000008</v>
      </c>
      <c r="E85" s="1">
        <f>E48*E29</f>
        <v>64754.375616000019</v>
      </c>
      <c r="F85" s="1">
        <f>F48*F29</f>
        <v>69287.181909120016</v>
      </c>
      <c r="G85" s="1">
        <f>G48*G29</f>
        <v>73444.412823667226</v>
      </c>
    </row>
    <row r="86" spans="1:7" hidden="1" outlineLevel="1" x14ac:dyDescent="0.2">
      <c r="A86" s="99" t="s">
        <v>56</v>
      </c>
      <c r="B86" s="100">
        <v>14964</v>
      </c>
      <c r="C86" s="1">
        <f>C48*C30</f>
        <v>15861.84</v>
      </c>
      <c r="D86" s="1">
        <f>D48*D30</f>
        <v>17130.787200000002</v>
      </c>
      <c r="E86" s="1">
        <f>E48*E30</f>
        <v>18501.250176000005</v>
      </c>
      <c r="F86" s="1">
        <f>F48*F30</f>
        <v>19796.337688320004</v>
      </c>
      <c r="G86" s="1">
        <f>G48*G30</f>
        <v>20984.117949619205</v>
      </c>
    </row>
    <row r="87" spans="1:7" hidden="1" outlineLevel="1" x14ac:dyDescent="0.2">
      <c r="A87" s="99" t="s">
        <v>57</v>
      </c>
      <c r="B87" s="100">
        <v>14964</v>
      </c>
      <c r="C87" s="1">
        <f>C48*C31</f>
        <v>15861.84</v>
      </c>
      <c r="D87" s="1">
        <f>D48*D31</f>
        <v>17130.787200000002</v>
      </c>
      <c r="E87" s="1">
        <f>E48*E31</f>
        <v>18501.250176000005</v>
      </c>
      <c r="F87" s="1">
        <f>F48*F31</f>
        <v>19796.337688320004</v>
      </c>
      <c r="G87" s="1">
        <f>G48*G31</f>
        <v>20984.117949619205</v>
      </c>
    </row>
    <row r="88" spans="1:7" hidden="1" outlineLevel="1" x14ac:dyDescent="0.2">
      <c r="A88" s="99" t="s">
        <v>154</v>
      </c>
      <c r="B88" s="100"/>
      <c r="C88" s="1">
        <f>C48*C32</f>
        <v>0</v>
      </c>
      <c r="D88" s="1">
        <f>D48*D32</f>
        <v>0</v>
      </c>
      <c r="E88" s="1">
        <f>E48*E32</f>
        <v>0</v>
      </c>
      <c r="F88" s="1">
        <f>F48*F32</f>
        <v>0</v>
      </c>
      <c r="G88" s="1">
        <f>G48*G32</f>
        <v>0</v>
      </c>
    </row>
    <row r="89" spans="1:7" hidden="1" outlineLevel="1" x14ac:dyDescent="0.2">
      <c r="A89" s="99" t="s">
        <v>58</v>
      </c>
      <c r="B89" s="100">
        <v>21450</v>
      </c>
      <c r="C89" s="1">
        <f>C48*C33</f>
        <v>23792.76</v>
      </c>
      <c r="D89" s="1">
        <f>D48*D33</f>
        <v>25696.180800000002</v>
      </c>
      <c r="E89" s="1">
        <f>E48*E33</f>
        <v>27751.875264000006</v>
      </c>
      <c r="F89" s="1">
        <f>F48*F33</f>
        <v>29694.506532480005</v>
      </c>
      <c r="G89" s="1">
        <f>G48*G33</f>
        <v>31476.176924428804</v>
      </c>
    </row>
    <row r="90" spans="1:7" hidden="1" outlineLevel="1" x14ac:dyDescent="0.2">
      <c r="A90" s="99" t="s">
        <v>155</v>
      </c>
      <c r="B90" s="100"/>
      <c r="C90" s="1">
        <f>C48*C34</f>
        <v>0</v>
      </c>
      <c r="D90" s="1">
        <f>D48*D34</f>
        <v>0</v>
      </c>
      <c r="E90" s="1">
        <f>E48*E34</f>
        <v>0</v>
      </c>
      <c r="F90" s="1">
        <f>F48*F34</f>
        <v>0</v>
      </c>
      <c r="G90" s="1">
        <f>G48*G34</f>
        <v>0</v>
      </c>
    </row>
    <row r="91" spans="1:7" hidden="1" outlineLevel="1" x14ac:dyDescent="0.2">
      <c r="A91" s="99" t="s">
        <v>36</v>
      </c>
      <c r="B91" s="100">
        <v>150000</v>
      </c>
      <c r="C91" s="1">
        <f t="shared" ref="C91:G94" si="8">C35</f>
        <v>165000</v>
      </c>
      <c r="D91" s="1">
        <f t="shared" si="8"/>
        <v>165000</v>
      </c>
      <c r="E91" s="1">
        <f t="shared" si="8"/>
        <v>165000</v>
      </c>
      <c r="F91" s="1">
        <f t="shared" si="8"/>
        <v>165000</v>
      </c>
      <c r="G91" s="1">
        <f t="shared" si="8"/>
        <v>165000</v>
      </c>
    </row>
    <row r="92" spans="1:7" hidden="1" outlineLevel="1" x14ac:dyDescent="0.2">
      <c r="A92" s="92" t="s">
        <v>146</v>
      </c>
      <c r="B92" s="100"/>
      <c r="C92" s="1">
        <f t="shared" si="8"/>
        <v>0</v>
      </c>
      <c r="D92" s="1">
        <f t="shared" si="8"/>
        <v>0</v>
      </c>
      <c r="E92" s="1">
        <f t="shared" si="8"/>
        <v>0</v>
      </c>
      <c r="F92" s="1">
        <f t="shared" si="8"/>
        <v>0</v>
      </c>
      <c r="G92" s="1">
        <f t="shared" si="8"/>
        <v>0</v>
      </c>
    </row>
    <row r="93" spans="1:7" hidden="1" outlineLevel="1" x14ac:dyDescent="0.2">
      <c r="A93" s="99" t="s">
        <v>37</v>
      </c>
      <c r="B93" s="100">
        <v>0</v>
      </c>
      <c r="C93" s="1">
        <f t="shared" si="8"/>
        <v>5000</v>
      </c>
      <c r="D93" s="1">
        <f t="shared" si="8"/>
        <v>0</v>
      </c>
      <c r="E93" s="1">
        <f t="shared" si="8"/>
        <v>0</v>
      </c>
      <c r="F93" s="1">
        <f t="shared" si="8"/>
        <v>0</v>
      </c>
      <c r="G93" s="1">
        <f t="shared" si="8"/>
        <v>0</v>
      </c>
    </row>
    <row r="94" spans="1:7" hidden="1" outlineLevel="1" x14ac:dyDescent="0.2">
      <c r="A94" s="92" t="s">
        <v>147</v>
      </c>
      <c r="B94" s="100"/>
      <c r="C94" s="1">
        <f t="shared" si="8"/>
        <v>0</v>
      </c>
      <c r="D94" s="1">
        <f t="shared" si="8"/>
        <v>0</v>
      </c>
      <c r="E94" s="1">
        <f t="shared" si="8"/>
        <v>0</v>
      </c>
      <c r="F94" s="1">
        <f t="shared" si="8"/>
        <v>0</v>
      </c>
      <c r="G94" s="1">
        <f t="shared" si="8"/>
        <v>0</v>
      </c>
    </row>
    <row r="95" spans="1:7" hidden="1" outlineLevel="1" x14ac:dyDescent="0.2">
      <c r="A95" s="99" t="s">
        <v>11</v>
      </c>
      <c r="B95" s="100">
        <v>292288</v>
      </c>
      <c r="C95" s="1">
        <f ca="1">B95+C63</f>
        <v>310259.36790412007</v>
      </c>
      <c r="D95" s="1">
        <f t="shared" ref="D95:G95" ca="1" si="9">C95+D63</f>
        <v>327824.247597799</v>
      </c>
      <c r="E95" s="1">
        <f t="shared" ca="1" si="9"/>
        <v>354833.31578719721</v>
      </c>
      <c r="F95" s="1">
        <f t="shared" ca="1" si="9"/>
        <v>398109.99773713155</v>
      </c>
      <c r="G95" s="1">
        <f t="shared" ca="1" si="9"/>
        <v>449183.25223050162</v>
      </c>
    </row>
    <row r="96" spans="1:7" ht="15.75" hidden="1" outlineLevel="1" thickBot="1" x14ac:dyDescent="0.25">
      <c r="A96" s="101" t="s">
        <v>12</v>
      </c>
      <c r="B96" s="102">
        <f t="shared" ref="B96:G96" si="10">B81</f>
        <v>613378</v>
      </c>
      <c r="C96" s="12">
        <f t="shared" ca="1" si="10"/>
        <v>704450.7263616001</v>
      </c>
      <c r="D96" s="12">
        <f t="shared" ca="1" si="10"/>
        <v>765655.00034329621</v>
      </c>
      <c r="E96" s="12">
        <f t="shared" ca="1" si="10"/>
        <v>825828.54820389394</v>
      </c>
      <c r="F96" s="12">
        <f t="shared" ca="1" si="10"/>
        <v>877223.52363308752</v>
      </c>
      <c r="G96" s="12">
        <f t="shared" ca="1" si="10"/>
        <v>928945.0214747896</v>
      </c>
    </row>
    <row r="97" spans="1:33" ht="15.75" hidden="1" outlineLevel="1" thickTop="1" x14ac:dyDescent="0.2"/>
    <row r="98" spans="1:33" hidden="1" outlineLevel="1" x14ac:dyDescent="0.2">
      <c r="A98" t="s">
        <v>59</v>
      </c>
      <c r="B98" s="24">
        <v>706562.5</v>
      </c>
      <c r="C98" s="1">
        <f>C24/(1-C39)</f>
        <v>747786.67992000014</v>
      </c>
      <c r="D98" s="1">
        <f>D24/(1-D39)</f>
        <v>792653.88071520021</v>
      </c>
      <c r="E98" s="1">
        <f>E24/(1-E39)</f>
        <v>840213.11355811206</v>
      </c>
      <c r="F98" s="1">
        <f>F24/(1-F39)</f>
        <v>890625.90037159889</v>
      </c>
      <c r="G98" s="1">
        <f>G24/(1-G39)</f>
        <v>944063.45439389488</v>
      </c>
    </row>
    <row r="99" spans="1:33" hidden="1" outlineLevel="1" x14ac:dyDescent="0.2">
      <c r="A99" t="s">
        <v>52</v>
      </c>
      <c r="B99" s="26">
        <f t="shared" ref="B99:G99" si="11">B24</f>
        <v>339150</v>
      </c>
      <c r="C99" s="13">
        <f t="shared" si="11"/>
        <v>358937.60636160005</v>
      </c>
      <c r="D99" s="13">
        <f t="shared" si="11"/>
        <v>380473.86274329608</v>
      </c>
      <c r="E99" s="13">
        <f t="shared" si="11"/>
        <v>403302.29450789379</v>
      </c>
      <c r="F99" s="13">
        <f t="shared" si="11"/>
        <v>427500.43217836745</v>
      </c>
      <c r="G99" s="13">
        <f t="shared" si="11"/>
        <v>453150.4581090695</v>
      </c>
    </row>
    <row r="100" spans="1:33" hidden="1" outlineLevel="1" x14ac:dyDescent="0.2">
      <c r="A100" s="14" t="s">
        <v>60</v>
      </c>
      <c r="B100" s="15">
        <f t="shared" ref="B100:G100" si="12">B98-B99</f>
        <v>367412.5</v>
      </c>
      <c r="C100" s="15">
        <f t="shared" si="12"/>
        <v>388849.07355840009</v>
      </c>
      <c r="D100" s="15">
        <f t="shared" si="12"/>
        <v>412180.01797190413</v>
      </c>
      <c r="E100" s="15">
        <f t="shared" si="12"/>
        <v>436910.81905021827</v>
      </c>
      <c r="F100" s="15">
        <f t="shared" si="12"/>
        <v>463125.46819323144</v>
      </c>
      <c r="G100" s="15">
        <f t="shared" si="12"/>
        <v>490912.99628482538</v>
      </c>
    </row>
    <row r="101" spans="1:33" hidden="1" outlineLevel="1" x14ac:dyDescent="0.2"/>
    <row r="102" spans="1:33" hidden="1" outlineLevel="1" x14ac:dyDescent="0.2">
      <c r="A102" t="s">
        <v>40</v>
      </c>
      <c r="C102" s="13">
        <f>SUM(C71:C80)</f>
        <v>704450.7263616001</v>
      </c>
      <c r="D102" s="13">
        <f t="shared" ref="D102:G102" si="13">SUM(D71:D80)</f>
        <v>765655.00034329621</v>
      </c>
      <c r="E102" s="13">
        <f t="shared" si="13"/>
        <v>825828.54820389394</v>
      </c>
      <c r="F102" s="13">
        <f t="shared" si="13"/>
        <v>877223.52363308752</v>
      </c>
      <c r="G102" s="13">
        <f t="shared" si="13"/>
        <v>927816.93505107285</v>
      </c>
    </row>
    <row r="103" spans="1:33" hidden="1" outlineLevel="1" x14ac:dyDescent="0.2">
      <c r="A103" t="s">
        <v>41</v>
      </c>
      <c r="C103" s="13">
        <f ca="1">SUM(C84:C95)</f>
        <v>686463.28790412005</v>
      </c>
      <c r="D103" s="13">
        <f ca="1">SUM(D84:D95)</f>
        <v>732655.26839779899</v>
      </c>
      <c r="E103" s="13">
        <f ca="1">SUM(E84:E95)</f>
        <v>797352.06842719729</v>
      </c>
      <c r="F103" s="13">
        <f ca="1">SUM(F84:F95)</f>
        <v>860055.06306193164</v>
      </c>
      <c r="G103" s="13">
        <f ca="1">SUM(G84:G95)</f>
        <v>928945.0214747896</v>
      </c>
    </row>
    <row r="104" spans="1:33" ht="15.75" hidden="1" outlineLevel="1" thickBot="1" x14ac:dyDescent="0.25">
      <c r="A104" s="9" t="s">
        <v>42</v>
      </c>
      <c r="B104" s="9"/>
      <c r="C104" s="16">
        <f ca="1">C102-C103</f>
        <v>17987.43845748005</v>
      </c>
      <c r="D104" s="16">
        <f ca="1">D102-D103</f>
        <v>32999.731945497217</v>
      </c>
      <c r="E104" s="16">
        <f ca="1">E102-E103</f>
        <v>28476.479776696651</v>
      </c>
      <c r="F104" s="16">
        <f ca="1">F102-F103</f>
        <v>17168.460571155883</v>
      </c>
      <c r="G104" s="16">
        <f ca="1">G102-G103</f>
        <v>-1128.0864237167407</v>
      </c>
    </row>
    <row r="105" spans="1:33" ht="15.75" hidden="1" outlineLevel="1" thickTop="1" x14ac:dyDescent="0.2"/>
    <row r="106" spans="1:33" collapsed="1" x14ac:dyDescent="0.2"/>
    <row r="107" spans="1:33" x14ac:dyDescent="0.2">
      <c r="A107" s="36" t="s">
        <v>82</v>
      </c>
      <c r="B107" s="36"/>
      <c r="C107" s="36"/>
      <c r="D107" s="36"/>
      <c r="E107" s="36"/>
      <c r="F107" s="36"/>
      <c r="G107" s="36"/>
      <c r="H107" s="36"/>
    </row>
    <row r="108" spans="1:33" hidden="1" outlineLevel="1" x14ac:dyDescent="0.2">
      <c r="C108" s="13"/>
    </row>
    <row r="109" spans="1:33" hidden="1" outlineLevel="1" x14ac:dyDescent="0.2">
      <c r="A109" s="34"/>
      <c r="C109" s="38">
        <f>$C$3</f>
        <v>2023</v>
      </c>
      <c r="D109" s="38">
        <f>$D$3</f>
        <v>2024</v>
      </c>
      <c r="E109" s="38">
        <f>$E$3</f>
        <v>2025</v>
      </c>
      <c r="F109" s="38">
        <f>$F$3</f>
        <v>2026</v>
      </c>
      <c r="G109" s="38">
        <f>$G$3</f>
        <v>2027</v>
      </c>
      <c r="J109" s="96"/>
      <c r="K109" s="96"/>
      <c r="L109" s="96"/>
      <c r="M109" s="96"/>
      <c r="N109" s="96"/>
      <c r="O109" s="95"/>
      <c r="P109" s="96"/>
      <c r="Q109" s="96"/>
      <c r="R109" s="96"/>
      <c r="S109" s="96"/>
      <c r="T109" s="96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</row>
    <row r="110" spans="1:33" ht="3" hidden="1" customHeight="1" outlineLevel="1" x14ac:dyDescent="0.2"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</row>
    <row r="111" spans="1:33" hidden="1" outlineLevel="1" x14ac:dyDescent="0.2">
      <c r="A111" s="13" t="s">
        <v>0</v>
      </c>
      <c r="B111" s="92"/>
      <c r="C111" s="85">
        <f t="shared" ref="C111:G112" si="14">C48</f>
        <v>793092</v>
      </c>
      <c r="D111" s="85">
        <f t="shared" si="14"/>
        <v>856539.3600000001</v>
      </c>
      <c r="E111" s="85">
        <f t="shared" si="14"/>
        <v>925062.50880000019</v>
      </c>
      <c r="F111" s="85">
        <f t="shared" si="14"/>
        <v>989816.88441600022</v>
      </c>
      <c r="G111" s="85">
        <f t="shared" si="14"/>
        <v>1049205.8974809602</v>
      </c>
      <c r="J111" s="97"/>
      <c r="K111" s="97"/>
      <c r="L111" s="97"/>
      <c r="M111" s="97"/>
      <c r="N111" s="97"/>
      <c r="O111" s="95"/>
      <c r="P111" s="97"/>
      <c r="Q111" s="97"/>
      <c r="R111" s="97"/>
      <c r="S111" s="97"/>
      <c r="T111" s="97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</row>
    <row r="112" spans="1:33" hidden="1" outlineLevel="1" x14ac:dyDescent="0.2">
      <c r="A112" s="13" t="s">
        <v>5</v>
      </c>
      <c r="B112" s="92"/>
      <c r="C112" s="85">
        <f t="shared" si="14"/>
        <v>245858.52</v>
      </c>
      <c r="D112" s="85">
        <f t="shared" si="14"/>
        <v>265527.20160000003</v>
      </c>
      <c r="E112" s="85">
        <f t="shared" si="14"/>
        <v>277518.75264000002</v>
      </c>
      <c r="F112" s="85">
        <f t="shared" si="14"/>
        <v>287046.89648064005</v>
      </c>
      <c r="G112" s="85">
        <f t="shared" si="14"/>
        <v>304269.71026947844</v>
      </c>
      <c r="J112" s="97"/>
      <c r="K112" s="97"/>
      <c r="L112" s="97"/>
      <c r="M112" s="97"/>
      <c r="N112" s="97"/>
      <c r="O112" s="95"/>
      <c r="P112" s="97"/>
      <c r="Q112" s="97"/>
      <c r="R112" s="97"/>
      <c r="S112" s="97"/>
      <c r="T112" s="97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</row>
    <row r="113" spans="1:33" hidden="1" outlineLevel="1" x14ac:dyDescent="0.2">
      <c r="A113" s="21" t="s">
        <v>14</v>
      </c>
      <c r="B113" s="92"/>
      <c r="C113" s="93">
        <f>C111-C112</f>
        <v>547233.48</v>
      </c>
      <c r="D113" s="93">
        <f t="shared" ref="D113:G113" si="15">D111-D112</f>
        <v>591012.15840000007</v>
      </c>
      <c r="E113" s="93">
        <f t="shared" si="15"/>
        <v>647543.75616000011</v>
      </c>
      <c r="F113" s="93">
        <f t="shared" si="15"/>
        <v>702769.98793536017</v>
      </c>
      <c r="G113" s="93">
        <f t="shared" si="15"/>
        <v>744936.18721148185</v>
      </c>
      <c r="J113" s="98"/>
      <c r="K113" s="98"/>
      <c r="L113" s="98"/>
      <c r="M113" s="98"/>
      <c r="N113" s="98"/>
      <c r="O113" s="95"/>
      <c r="P113" s="98"/>
      <c r="Q113" s="98"/>
      <c r="R113" s="98"/>
      <c r="S113" s="98"/>
      <c r="T113" s="98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</row>
    <row r="114" spans="1:33" hidden="1" outlineLevel="1" x14ac:dyDescent="0.2">
      <c r="A114" s="13" t="s">
        <v>43</v>
      </c>
      <c r="B114" s="92"/>
      <c r="C114" s="85">
        <f t="shared" ref="C114:G116" si="16">C51</f>
        <v>103101.96</v>
      </c>
      <c r="D114" s="85">
        <f t="shared" si="16"/>
        <v>111350.11680000002</v>
      </c>
      <c r="E114" s="85">
        <f t="shared" si="16"/>
        <v>120258.12614400002</v>
      </c>
      <c r="F114" s="85">
        <f t="shared" si="16"/>
        <v>118778.02612992002</v>
      </c>
      <c r="G114" s="85">
        <f t="shared" si="16"/>
        <v>125904.70769771522</v>
      </c>
      <c r="J114" s="97"/>
      <c r="K114" s="97"/>
      <c r="L114" s="97"/>
      <c r="M114" s="97"/>
      <c r="N114" s="97"/>
      <c r="O114" s="95"/>
      <c r="P114" s="97"/>
      <c r="Q114" s="97"/>
      <c r="R114" s="97"/>
      <c r="S114" s="97"/>
      <c r="T114" s="97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</row>
    <row r="115" spans="1:33" hidden="1" outlineLevel="1" x14ac:dyDescent="0.2">
      <c r="A115" s="13" t="s">
        <v>44</v>
      </c>
      <c r="B115" s="92"/>
      <c r="C115" s="85">
        <f t="shared" si="16"/>
        <v>309305.88</v>
      </c>
      <c r="D115" s="85">
        <f t="shared" si="16"/>
        <v>334050.35040000005</v>
      </c>
      <c r="E115" s="85">
        <f t="shared" si="16"/>
        <v>351523.75334400008</v>
      </c>
      <c r="F115" s="85">
        <f t="shared" si="16"/>
        <v>356334.07838976005</v>
      </c>
      <c r="G115" s="85">
        <f t="shared" si="16"/>
        <v>367222.06411833607</v>
      </c>
      <c r="J115" s="97"/>
      <c r="K115" s="97"/>
      <c r="L115" s="97"/>
      <c r="M115" s="97"/>
      <c r="N115" s="97"/>
      <c r="O115" s="95"/>
      <c r="P115" s="97"/>
      <c r="Q115" s="97"/>
      <c r="R115" s="97"/>
      <c r="S115" s="97"/>
      <c r="T115" s="97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</row>
    <row r="116" spans="1:33" hidden="1" outlineLevel="1" x14ac:dyDescent="0.2">
      <c r="A116" s="13" t="s">
        <v>45</v>
      </c>
      <c r="B116" s="92"/>
      <c r="C116" s="85">
        <f t="shared" si="16"/>
        <v>71378.28</v>
      </c>
      <c r="D116" s="85">
        <f t="shared" si="16"/>
        <v>77088.542400000006</v>
      </c>
      <c r="E116" s="85">
        <f t="shared" si="16"/>
        <v>74005.00070400002</v>
      </c>
      <c r="F116" s="85">
        <f t="shared" si="16"/>
        <v>69287.181909120016</v>
      </c>
      <c r="G116" s="85">
        <f t="shared" si="16"/>
        <v>62952.353848857609</v>
      </c>
      <c r="J116" s="97"/>
      <c r="K116" s="97"/>
      <c r="L116" s="97"/>
      <c r="M116" s="97"/>
      <c r="N116" s="97"/>
      <c r="O116" s="95"/>
      <c r="P116" s="97"/>
      <c r="Q116" s="97"/>
      <c r="R116" s="97"/>
      <c r="S116" s="97"/>
      <c r="T116" s="97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</row>
    <row r="117" spans="1:33" hidden="1" outlineLevel="1" x14ac:dyDescent="0.2">
      <c r="A117" s="21" t="s">
        <v>15</v>
      </c>
      <c r="B117" s="92"/>
      <c r="C117" s="93">
        <f>C113-C114-C115-C116</f>
        <v>63447.359999999957</v>
      </c>
      <c r="D117" s="93">
        <f t="shared" ref="D117:G117" si="17">D113-D114-D115-D116</f>
        <v>68523.148799999995</v>
      </c>
      <c r="E117" s="93">
        <f t="shared" si="17"/>
        <v>101756.87596800002</v>
      </c>
      <c r="F117" s="93">
        <f t="shared" si="17"/>
        <v>158370.70150656009</v>
      </c>
      <c r="G117" s="93">
        <f t="shared" si="17"/>
        <v>188857.06154657292</v>
      </c>
      <c r="J117" s="98"/>
      <c r="K117" s="98"/>
      <c r="L117" s="98"/>
      <c r="M117" s="98"/>
      <c r="N117" s="98"/>
      <c r="O117" s="95"/>
      <c r="P117" s="98"/>
      <c r="Q117" s="98"/>
      <c r="R117" s="98"/>
      <c r="S117" s="98"/>
      <c r="T117" s="98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</row>
    <row r="118" spans="1:33" hidden="1" outlineLevel="1" x14ac:dyDescent="0.2">
      <c r="A118" s="13" t="s">
        <v>62</v>
      </c>
      <c r="B118" s="92"/>
      <c r="C118" s="85">
        <f>C54*C14</f>
        <v>15861.839999999989</v>
      </c>
      <c r="D118" s="85">
        <f>D54*D14</f>
        <v>17130.787199999999</v>
      </c>
      <c r="E118" s="85">
        <f>E54*E14</f>
        <v>25439.218992000006</v>
      </c>
      <c r="F118" s="85">
        <f>F54*F14</f>
        <v>39592.675376640022</v>
      </c>
      <c r="G118" s="85">
        <f>G54*G14</f>
        <v>47214.26538664323</v>
      </c>
      <c r="J118" s="97"/>
      <c r="K118" s="97"/>
      <c r="L118" s="97"/>
      <c r="M118" s="97"/>
      <c r="N118" s="97"/>
      <c r="O118" s="95"/>
      <c r="P118" s="97"/>
      <c r="Q118" s="97"/>
      <c r="R118" s="97"/>
      <c r="S118" s="97"/>
      <c r="T118" s="97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</row>
    <row r="119" spans="1:33" hidden="1" outlineLevel="1" x14ac:dyDescent="0.2">
      <c r="A119" s="21" t="s">
        <v>63</v>
      </c>
      <c r="B119" s="92"/>
      <c r="C119" s="93">
        <f>C117-C118</f>
        <v>47585.519999999968</v>
      </c>
      <c r="D119" s="93">
        <f t="shared" ref="D119:G119" si="18">D117-D118</f>
        <v>51392.361599999997</v>
      </c>
      <c r="E119" s="93">
        <f t="shared" si="18"/>
        <v>76317.656976000013</v>
      </c>
      <c r="F119" s="93">
        <f t="shared" si="18"/>
        <v>118778.02612992006</v>
      </c>
      <c r="G119" s="93">
        <f t="shared" si="18"/>
        <v>141642.79615992968</v>
      </c>
      <c r="J119" s="98"/>
      <c r="K119" s="98"/>
      <c r="L119" s="98"/>
      <c r="M119" s="98"/>
      <c r="N119" s="98"/>
      <c r="O119" s="95"/>
      <c r="P119" s="98"/>
      <c r="Q119" s="98"/>
      <c r="R119" s="98"/>
      <c r="S119" s="98"/>
      <c r="T119" s="98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</row>
    <row r="120" spans="1:33" hidden="1" outlineLevel="1" x14ac:dyDescent="0.2">
      <c r="A120" s="13" t="s">
        <v>60</v>
      </c>
      <c r="B120" s="92"/>
      <c r="C120" s="85">
        <f>C100-B100</f>
        <v>21436.573558400094</v>
      </c>
      <c r="D120" s="85">
        <f>D100-C100</f>
        <v>23330.944413504039</v>
      </c>
      <c r="E120" s="85">
        <f>E100-D100</f>
        <v>24730.801078314136</v>
      </c>
      <c r="F120" s="85">
        <f>F100-E100</f>
        <v>26214.649143013172</v>
      </c>
      <c r="G120" s="85">
        <f>G100-F100</f>
        <v>27787.528091593937</v>
      </c>
      <c r="I120" s="28"/>
      <c r="J120" s="97"/>
      <c r="K120" s="97"/>
      <c r="L120" s="97"/>
      <c r="M120" s="97"/>
      <c r="N120" s="97"/>
      <c r="O120" s="95"/>
      <c r="P120" s="97"/>
      <c r="Q120" s="97"/>
      <c r="R120" s="97"/>
      <c r="S120" s="97"/>
      <c r="T120" s="97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</row>
    <row r="121" spans="1:33" hidden="1" outlineLevel="1" x14ac:dyDescent="0.2">
      <c r="A121" s="21" t="s">
        <v>64</v>
      </c>
      <c r="B121" s="92"/>
      <c r="C121" s="93">
        <f>C119+C120</f>
        <v>69022.093558400054</v>
      </c>
      <c r="D121" s="93">
        <f t="shared" ref="D121:G121" si="19">D119+D120</f>
        <v>74723.306013504043</v>
      </c>
      <c r="E121" s="93">
        <f t="shared" si="19"/>
        <v>101048.45805431415</v>
      </c>
      <c r="F121" s="93">
        <f t="shared" si="19"/>
        <v>144992.67527293324</v>
      </c>
      <c r="G121" s="93">
        <f t="shared" si="19"/>
        <v>169430.32425152362</v>
      </c>
      <c r="J121" s="98"/>
      <c r="K121" s="98"/>
      <c r="L121" s="98"/>
      <c r="M121" s="98"/>
      <c r="N121" s="98"/>
      <c r="O121" s="95"/>
      <c r="P121" s="98"/>
      <c r="Q121" s="98"/>
      <c r="R121" s="98"/>
      <c r="S121" s="98"/>
      <c r="T121" s="98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</row>
    <row r="122" spans="1:33" hidden="1" outlineLevel="1" x14ac:dyDescent="0.2">
      <c r="A122" s="13" t="s">
        <v>49</v>
      </c>
      <c r="B122" s="92"/>
      <c r="C122" s="85">
        <f t="shared" ref="C122:G124" si="20">-(C72-B72)</f>
        <v>-20071.039999999994</v>
      </c>
      <c r="D122" s="85">
        <f t="shared" si="20"/>
        <v>-24744.470400000035</v>
      </c>
      <c r="E122" s="85">
        <f t="shared" si="20"/>
        <v>-9593.2408320000104</v>
      </c>
      <c r="F122" s="85">
        <f t="shared" si="20"/>
        <v>-9065.6125862399931</v>
      </c>
      <c r="G122" s="85">
        <f t="shared" si="20"/>
        <v>-8314.46182909442</v>
      </c>
      <c r="J122" s="97"/>
      <c r="K122" s="97"/>
      <c r="L122" s="97"/>
      <c r="M122" s="97"/>
      <c r="N122" s="97"/>
      <c r="O122" s="95"/>
      <c r="P122" s="97"/>
      <c r="Q122" s="97"/>
      <c r="R122" s="97"/>
      <c r="S122" s="97"/>
      <c r="T122" s="97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</row>
    <row r="123" spans="1:33" hidden="1" outlineLevel="1" x14ac:dyDescent="0.2">
      <c r="A123" s="13" t="s">
        <v>50</v>
      </c>
      <c r="B123" s="92"/>
      <c r="C123" s="85">
        <f t="shared" si="20"/>
        <v>-17469.200000000012</v>
      </c>
      <c r="D123" s="85">
        <f t="shared" si="20"/>
        <v>-23475.523199999996</v>
      </c>
      <c r="E123" s="85">
        <f t="shared" si="20"/>
        <v>-8222.7778560000152</v>
      </c>
      <c r="F123" s="85">
        <f t="shared" si="20"/>
        <v>-7770.5250739199982</v>
      </c>
      <c r="G123" s="85">
        <f t="shared" si="20"/>
        <v>-7126.6815677951963</v>
      </c>
      <c r="J123" s="97"/>
      <c r="K123" s="97"/>
      <c r="L123" s="97"/>
      <c r="M123" s="97"/>
      <c r="N123" s="97"/>
      <c r="O123" s="95"/>
      <c r="P123" s="97"/>
      <c r="Q123" s="97"/>
      <c r="R123" s="97"/>
      <c r="S123" s="97"/>
      <c r="T123" s="97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</row>
    <row r="124" spans="1:33" hidden="1" outlineLevel="1" x14ac:dyDescent="0.2">
      <c r="A124" s="13" t="s">
        <v>164</v>
      </c>
      <c r="B124" s="92"/>
      <c r="C124" s="85">
        <f t="shared" si="20"/>
        <v>0</v>
      </c>
      <c r="D124" s="85">
        <f t="shared" si="20"/>
        <v>0</v>
      </c>
      <c r="E124" s="85">
        <f t="shared" si="20"/>
        <v>0</v>
      </c>
      <c r="F124" s="85">
        <f t="shared" si="20"/>
        <v>0</v>
      </c>
      <c r="G124" s="85">
        <f t="shared" si="20"/>
        <v>0</v>
      </c>
      <c r="J124" s="97"/>
      <c r="K124" s="97"/>
      <c r="L124" s="97"/>
      <c r="M124" s="97"/>
      <c r="N124" s="97"/>
      <c r="O124" s="95"/>
      <c r="P124" s="97"/>
      <c r="Q124" s="97"/>
      <c r="R124" s="97"/>
      <c r="S124" s="97"/>
      <c r="T124" s="97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</row>
    <row r="125" spans="1:33" hidden="1" outlineLevel="1" x14ac:dyDescent="0.2">
      <c r="A125" s="13" t="s">
        <v>54</v>
      </c>
      <c r="B125" s="92"/>
      <c r="C125" s="85">
        <f t="shared" ref="C125:G129" si="21">C84-B84</f>
        <v>29628.720000000001</v>
      </c>
      <c r="D125" s="85">
        <f t="shared" si="21"/>
        <v>10151.577600000019</v>
      </c>
      <c r="E125" s="85">
        <f t="shared" si="21"/>
        <v>10963.70380800002</v>
      </c>
      <c r="F125" s="85">
        <f t="shared" si="21"/>
        <v>10360.700098559988</v>
      </c>
      <c r="G125" s="85">
        <f t="shared" si="21"/>
        <v>9502.2420903936145</v>
      </c>
      <c r="J125" s="97"/>
      <c r="K125" s="97"/>
      <c r="L125" s="97"/>
      <c r="M125" s="97"/>
      <c r="N125" s="97"/>
      <c r="O125" s="95"/>
      <c r="P125" s="97"/>
      <c r="Q125" s="97"/>
      <c r="R125" s="97"/>
      <c r="S125" s="97"/>
      <c r="T125" s="97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</row>
    <row r="126" spans="1:33" hidden="1" outlineLevel="1" x14ac:dyDescent="0.2">
      <c r="A126" s="13" t="s">
        <v>55</v>
      </c>
      <c r="B126" s="92"/>
      <c r="C126" s="85">
        <f t="shared" si="21"/>
        <v>1346.7599999999984</v>
      </c>
      <c r="D126" s="85">
        <f t="shared" si="21"/>
        <v>19034.20800000001</v>
      </c>
      <c r="E126" s="85">
        <f t="shared" si="21"/>
        <v>21927.407616000011</v>
      </c>
      <c r="F126" s="85">
        <f t="shared" si="21"/>
        <v>4532.8062931199966</v>
      </c>
      <c r="G126" s="85">
        <f t="shared" si="21"/>
        <v>4157.23091454721</v>
      </c>
      <c r="J126" s="97"/>
      <c r="K126" s="97"/>
      <c r="L126" s="97"/>
      <c r="M126" s="97"/>
      <c r="N126" s="97"/>
      <c r="O126" s="95"/>
      <c r="P126" s="97"/>
      <c r="Q126" s="97"/>
      <c r="R126" s="97"/>
      <c r="S126" s="97"/>
      <c r="T126" s="97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</row>
    <row r="127" spans="1:33" hidden="1" outlineLevel="1" x14ac:dyDescent="0.2">
      <c r="A127" s="13" t="s">
        <v>56</v>
      </c>
      <c r="B127" s="92"/>
      <c r="C127" s="85">
        <f t="shared" si="21"/>
        <v>897.84000000000015</v>
      </c>
      <c r="D127" s="85">
        <f t="shared" si="21"/>
        <v>1268.9472000000023</v>
      </c>
      <c r="E127" s="85">
        <f t="shared" si="21"/>
        <v>1370.4629760000025</v>
      </c>
      <c r="F127" s="85">
        <f t="shared" si="21"/>
        <v>1295.0875123199985</v>
      </c>
      <c r="G127" s="85">
        <f t="shared" si="21"/>
        <v>1187.7802612992018</v>
      </c>
      <c r="J127" s="97"/>
      <c r="K127" s="97"/>
      <c r="L127" s="97"/>
      <c r="M127" s="97"/>
      <c r="N127" s="97"/>
      <c r="O127" s="95"/>
      <c r="P127" s="97"/>
      <c r="Q127" s="97"/>
      <c r="R127" s="97"/>
      <c r="S127" s="97"/>
      <c r="T127" s="97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</row>
    <row r="128" spans="1:33" hidden="1" outlineLevel="1" x14ac:dyDescent="0.2">
      <c r="A128" s="13" t="s">
        <v>57</v>
      </c>
      <c r="B128" s="92"/>
      <c r="C128" s="85">
        <f t="shared" si="21"/>
        <v>897.84000000000015</v>
      </c>
      <c r="D128" s="85">
        <f t="shared" si="21"/>
        <v>1268.9472000000023</v>
      </c>
      <c r="E128" s="85">
        <f t="shared" si="21"/>
        <v>1370.4629760000025</v>
      </c>
      <c r="F128" s="85">
        <f t="shared" si="21"/>
        <v>1295.0875123199985</v>
      </c>
      <c r="G128" s="85">
        <f t="shared" si="21"/>
        <v>1187.7802612992018</v>
      </c>
      <c r="J128" s="97"/>
      <c r="K128" s="97"/>
      <c r="L128" s="97"/>
      <c r="M128" s="97"/>
      <c r="N128" s="97"/>
      <c r="O128" s="95"/>
      <c r="P128" s="97"/>
      <c r="Q128" s="97"/>
      <c r="R128" s="97"/>
      <c r="S128" s="97"/>
      <c r="T128" s="97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</row>
    <row r="129" spans="1:33" hidden="1" outlineLevel="1" x14ac:dyDescent="0.2">
      <c r="A129" s="13" t="s">
        <v>165</v>
      </c>
      <c r="B129" s="92"/>
      <c r="C129" s="85">
        <f t="shared" si="21"/>
        <v>0</v>
      </c>
      <c r="D129" s="85">
        <f t="shared" si="21"/>
        <v>0</v>
      </c>
      <c r="E129" s="85">
        <f t="shared" si="21"/>
        <v>0</v>
      </c>
      <c r="F129" s="85">
        <f t="shared" si="21"/>
        <v>0</v>
      </c>
      <c r="G129" s="85">
        <f t="shared" si="21"/>
        <v>0</v>
      </c>
      <c r="J129" s="97"/>
      <c r="K129" s="97"/>
      <c r="L129" s="97"/>
      <c r="M129" s="97"/>
      <c r="N129" s="97"/>
      <c r="O129" s="95"/>
      <c r="P129" s="97"/>
      <c r="Q129" s="97"/>
      <c r="R129" s="97"/>
      <c r="S129" s="97"/>
      <c r="T129" s="97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</row>
    <row r="130" spans="1:33" hidden="1" outlineLevel="1" x14ac:dyDescent="0.2">
      <c r="A130" s="21" t="s">
        <v>65</v>
      </c>
      <c r="B130" s="92"/>
      <c r="C130" s="93">
        <f>SUM(C122:C129)</f>
        <v>-4769.0800000000054</v>
      </c>
      <c r="D130" s="93">
        <f t="shared" ref="D130:G130" si="22">SUM(D122:D129)</f>
        <v>-16496.313599999998</v>
      </c>
      <c r="E130" s="93">
        <f t="shared" si="22"/>
        <v>17816.018688000011</v>
      </c>
      <c r="F130" s="93">
        <f t="shared" si="22"/>
        <v>647.54375615999015</v>
      </c>
      <c r="G130" s="93">
        <f t="shared" si="22"/>
        <v>593.89013064961182</v>
      </c>
      <c r="J130" s="98"/>
      <c r="K130" s="98"/>
      <c r="L130" s="98"/>
      <c r="M130" s="98"/>
      <c r="N130" s="98"/>
      <c r="O130" s="95"/>
      <c r="P130" s="98"/>
      <c r="Q130" s="98"/>
      <c r="R130" s="98"/>
      <c r="S130" s="98"/>
      <c r="T130" s="98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</row>
    <row r="131" spans="1:33" hidden="1" outlineLevel="1" x14ac:dyDescent="0.2">
      <c r="A131" s="21" t="s">
        <v>66</v>
      </c>
      <c r="B131" s="92"/>
      <c r="C131" s="93">
        <f>C121+C130</f>
        <v>64253.013558400053</v>
      </c>
      <c r="D131" s="93">
        <f>D121+D130</f>
        <v>58226.992413504049</v>
      </c>
      <c r="E131" s="93">
        <f>E121+E130</f>
        <v>118864.47674231416</v>
      </c>
      <c r="F131" s="93">
        <f>F121+F130</f>
        <v>145640.21902909322</v>
      </c>
      <c r="G131" s="93">
        <f>G121+G130</f>
        <v>170024.21438217323</v>
      </c>
      <c r="J131" s="98"/>
      <c r="K131" s="98"/>
      <c r="L131" s="98"/>
      <c r="M131" s="98"/>
      <c r="N131" s="98"/>
      <c r="O131" s="95"/>
      <c r="P131" s="98"/>
      <c r="Q131" s="98"/>
      <c r="R131" s="98"/>
      <c r="S131" s="98"/>
      <c r="T131" s="98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</row>
    <row r="132" spans="1:33" hidden="1" outlineLevel="1" x14ac:dyDescent="0.2">
      <c r="A132" s="13" t="s">
        <v>59</v>
      </c>
      <c r="B132" s="92"/>
      <c r="C132" s="85">
        <f>-(C98-B98)</f>
        <v>-41224.179920000141</v>
      </c>
      <c r="D132" s="85">
        <f>-(D98-C98)</f>
        <v>-44867.200795200071</v>
      </c>
      <c r="E132" s="85">
        <f>-(E98-D98)</f>
        <v>-47559.23284291185</v>
      </c>
      <c r="F132" s="85">
        <f>-(F98-E98)</f>
        <v>-50412.786813486833</v>
      </c>
      <c r="G132" s="85">
        <f>-(G98-F98)</f>
        <v>-53437.554022295983</v>
      </c>
      <c r="J132" s="97"/>
      <c r="K132" s="97"/>
      <c r="L132" s="97"/>
      <c r="M132" s="97"/>
      <c r="N132" s="97"/>
      <c r="O132" s="95"/>
      <c r="P132" s="97"/>
      <c r="Q132" s="97"/>
      <c r="R132" s="97"/>
      <c r="S132" s="97"/>
      <c r="T132" s="97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</row>
    <row r="133" spans="1:33" hidden="1" outlineLevel="1" x14ac:dyDescent="0.2">
      <c r="A133" s="13" t="s">
        <v>166</v>
      </c>
      <c r="B133" s="92"/>
      <c r="C133" s="85">
        <f>-(C80-B80)</f>
        <v>0</v>
      </c>
      <c r="D133" s="85">
        <f>-(D80-C80)</f>
        <v>0</v>
      </c>
      <c r="E133" s="85">
        <f>-(E80-D80)</f>
        <v>0</v>
      </c>
      <c r="F133" s="85">
        <f>-(F80-E80)</f>
        <v>0</v>
      </c>
      <c r="G133" s="85">
        <f>-(G80-F80)</f>
        <v>0</v>
      </c>
      <c r="J133" s="97"/>
      <c r="K133" s="97"/>
      <c r="L133" s="97"/>
      <c r="M133" s="97"/>
      <c r="N133" s="97"/>
      <c r="O133" s="95"/>
      <c r="P133" s="97"/>
      <c r="Q133" s="97"/>
      <c r="R133" s="97"/>
      <c r="S133" s="97"/>
      <c r="T133" s="97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</row>
    <row r="134" spans="1:33" hidden="1" outlineLevel="1" x14ac:dyDescent="0.2">
      <c r="A134" s="13" t="s">
        <v>167</v>
      </c>
      <c r="B134" s="92"/>
      <c r="C134" s="85">
        <f>C92-B92</f>
        <v>0</v>
      </c>
      <c r="D134" s="85">
        <f>D92-C92</f>
        <v>0</v>
      </c>
      <c r="E134" s="85">
        <f>E92-D92</f>
        <v>0</v>
      </c>
      <c r="F134" s="85">
        <f>F92-E92</f>
        <v>0</v>
      </c>
      <c r="G134" s="85">
        <f>G92-F92</f>
        <v>0</v>
      </c>
      <c r="J134" s="97"/>
      <c r="K134" s="97"/>
      <c r="L134" s="97"/>
      <c r="M134" s="97"/>
      <c r="N134" s="97"/>
      <c r="O134" s="95"/>
      <c r="P134" s="97"/>
      <c r="Q134" s="97"/>
      <c r="R134" s="97"/>
      <c r="S134" s="97"/>
      <c r="T134" s="97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</row>
    <row r="135" spans="1:33" hidden="1" outlineLevel="1" x14ac:dyDescent="0.2">
      <c r="A135" s="21" t="s">
        <v>67</v>
      </c>
      <c r="B135" s="92"/>
      <c r="C135" s="93">
        <f>SUM(C132:C134)</f>
        <v>-41224.179920000141</v>
      </c>
      <c r="D135" s="93">
        <f t="shared" ref="D135:G135" si="23">SUM(D132:D134)</f>
        <v>-44867.200795200071</v>
      </c>
      <c r="E135" s="93">
        <f t="shared" si="23"/>
        <v>-47559.23284291185</v>
      </c>
      <c r="F135" s="93">
        <f t="shared" si="23"/>
        <v>-50412.786813486833</v>
      </c>
      <c r="G135" s="93">
        <f t="shared" si="23"/>
        <v>-53437.554022295983</v>
      </c>
      <c r="J135" s="98"/>
      <c r="K135" s="98"/>
      <c r="L135" s="98"/>
      <c r="M135" s="98"/>
      <c r="N135" s="98"/>
      <c r="O135" s="95"/>
      <c r="P135" s="98"/>
      <c r="Q135" s="98"/>
      <c r="R135" s="98"/>
      <c r="S135" s="98"/>
      <c r="T135" s="98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</row>
    <row r="136" spans="1:33" hidden="1" outlineLevel="1" x14ac:dyDescent="0.2">
      <c r="A136" s="21" t="s">
        <v>68</v>
      </c>
      <c r="B136" s="92"/>
      <c r="C136" s="93">
        <f>C130+C135</f>
        <v>-45993.259920000142</v>
      </c>
      <c r="D136" s="93">
        <f>D130+D135</f>
        <v>-61363.514395200065</v>
      </c>
      <c r="E136" s="93">
        <f>E130+E135</f>
        <v>-29743.214154911839</v>
      </c>
      <c r="F136" s="93">
        <f>F130+F135</f>
        <v>-49765.243057326843</v>
      </c>
      <c r="G136" s="93">
        <f>G130+G135</f>
        <v>-52843.663891646371</v>
      </c>
      <c r="J136" s="98"/>
      <c r="K136" s="98"/>
      <c r="L136" s="98"/>
      <c r="M136" s="98"/>
      <c r="N136" s="98"/>
      <c r="O136" s="95"/>
      <c r="P136" s="98"/>
      <c r="Q136" s="98"/>
      <c r="R136" s="98"/>
      <c r="S136" s="98"/>
      <c r="T136" s="98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</row>
    <row r="137" spans="1:33" hidden="1" outlineLevel="1" x14ac:dyDescent="0.2">
      <c r="A137" s="21" t="s">
        <v>69</v>
      </c>
      <c r="B137" s="92"/>
      <c r="C137" s="93">
        <f>C121+C136</f>
        <v>23028.833638399912</v>
      </c>
      <c r="D137" s="93">
        <f>D121+D136</f>
        <v>13359.791618303978</v>
      </c>
      <c r="E137" s="93">
        <f>E121+E136</f>
        <v>71305.24389940231</v>
      </c>
      <c r="F137" s="93">
        <f>F121+F136</f>
        <v>95227.432215606386</v>
      </c>
      <c r="G137" s="93">
        <f>G121+G136</f>
        <v>116586.66035987725</v>
      </c>
      <c r="J137" s="98"/>
      <c r="K137" s="98"/>
      <c r="L137" s="98"/>
      <c r="M137" s="98"/>
      <c r="N137" s="98"/>
      <c r="O137" s="95"/>
      <c r="P137" s="98"/>
      <c r="Q137" s="98"/>
      <c r="R137" s="98"/>
      <c r="S137" s="98"/>
      <c r="T137" s="98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</row>
    <row r="138" spans="1:33" hidden="1" outlineLevel="1" x14ac:dyDescent="0.2">
      <c r="A138" s="13" t="s">
        <v>148</v>
      </c>
      <c r="B138" s="92"/>
      <c r="C138" s="13">
        <f t="shared" ref="C138:G139" si="24">-(C55*(1-C$14))</f>
        <v>0</v>
      </c>
      <c r="D138" s="13">
        <f t="shared" si="24"/>
        <v>0</v>
      </c>
      <c r="E138" s="13">
        <f t="shared" si="24"/>
        <v>0</v>
      </c>
      <c r="F138" s="13">
        <f t="shared" si="24"/>
        <v>0</v>
      </c>
      <c r="G138" s="13">
        <f t="shared" si="24"/>
        <v>0</v>
      </c>
      <c r="J138" s="97"/>
      <c r="K138" s="97"/>
      <c r="L138" s="97"/>
      <c r="M138" s="97"/>
      <c r="N138" s="97"/>
      <c r="O138" s="95"/>
      <c r="P138" s="97"/>
      <c r="Q138" s="97"/>
      <c r="R138" s="97"/>
      <c r="S138" s="97"/>
      <c r="T138" s="97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</row>
    <row r="139" spans="1:33" hidden="1" outlineLevel="1" x14ac:dyDescent="0.2">
      <c r="A139" s="13" t="s">
        <v>149</v>
      </c>
      <c r="B139" s="92"/>
      <c r="C139" s="85">
        <f t="shared" si="24"/>
        <v>0</v>
      </c>
      <c r="D139" s="85">
        <f t="shared" si="24"/>
        <v>0</v>
      </c>
      <c r="E139" s="85">
        <f t="shared" si="24"/>
        <v>0</v>
      </c>
      <c r="F139" s="85">
        <f t="shared" si="24"/>
        <v>0</v>
      </c>
      <c r="G139" s="85">
        <f t="shared" si="24"/>
        <v>0</v>
      </c>
      <c r="J139" s="97"/>
      <c r="K139" s="97"/>
      <c r="L139" s="97"/>
      <c r="M139" s="97"/>
      <c r="N139" s="97"/>
      <c r="O139" s="95"/>
      <c r="P139" s="97"/>
      <c r="Q139" s="97"/>
      <c r="R139" s="97"/>
      <c r="S139" s="97"/>
      <c r="T139" s="97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</row>
    <row r="140" spans="1:33" hidden="1" outlineLevel="1" x14ac:dyDescent="0.2">
      <c r="A140" s="13" t="s">
        <v>168</v>
      </c>
      <c r="B140" s="92"/>
      <c r="C140" s="85">
        <f ca="1">IF(C58*(1-C$14)&lt;0,-C58*(1-C$14),0)</f>
        <v>0</v>
      </c>
      <c r="D140" s="85">
        <f ca="1">IF(D58*(1-D$14)&lt;0,-D58*(1-D$14),0)</f>
        <v>0</v>
      </c>
      <c r="E140" s="85">
        <f ca="1">IF(E58*(1-E$14)&lt;0,-E58*(1-E$14),0)</f>
        <v>0</v>
      </c>
      <c r="F140" s="85">
        <f ca="1">IF(F58*(1-F$14)&lt;0,-F58*(1-F$14),0)</f>
        <v>0</v>
      </c>
      <c r="G140" s="85">
        <f ca="1">IF(G58*(1-G$14)&lt;0,-G58*(1-G$14),0)</f>
        <v>30.458333440351996</v>
      </c>
      <c r="J140" s="97"/>
      <c r="K140" s="97"/>
      <c r="L140" s="97"/>
      <c r="M140" s="97"/>
      <c r="N140" s="97"/>
      <c r="O140" s="95"/>
      <c r="P140" s="97"/>
      <c r="Q140" s="97"/>
      <c r="R140" s="97"/>
      <c r="S140" s="97"/>
      <c r="T140" s="97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</row>
    <row r="141" spans="1:33" hidden="1" outlineLevel="1" x14ac:dyDescent="0.2">
      <c r="A141" s="21" t="s">
        <v>76</v>
      </c>
      <c r="B141" s="92"/>
      <c r="C141" s="93">
        <f ca="1">SUM(C138:C140)</f>
        <v>0</v>
      </c>
      <c r="D141" s="93">
        <f t="shared" ref="D141:G141" ca="1" si="25">SUM(D138:D140)</f>
        <v>0</v>
      </c>
      <c r="E141" s="93">
        <f t="shared" ca="1" si="25"/>
        <v>0</v>
      </c>
      <c r="F141" s="93">
        <f t="shared" ca="1" si="25"/>
        <v>0</v>
      </c>
      <c r="G141" s="93">
        <f t="shared" ca="1" si="25"/>
        <v>30.458333440351996</v>
      </c>
      <c r="J141" s="98"/>
      <c r="K141" s="98"/>
      <c r="L141" s="98"/>
      <c r="M141" s="98"/>
      <c r="N141" s="98"/>
      <c r="O141" s="95"/>
      <c r="P141" s="98"/>
      <c r="Q141" s="98"/>
      <c r="R141" s="98"/>
      <c r="S141" s="98"/>
      <c r="T141" s="98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</row>
    <row r="142" spans="1:33" hidden="1" outlineLevel="1" x14ac:dyDescent="0.2">
      <c r="A142" s="13" t="s">
        <v>51</v>
      </c>
      <c r="B142" s="92"/>
      <c r="C142" s="85">
        <f t="shared" ref="C142:G143" si="26">-(C75-B75)</f>
        <v>-681.84000000000015</v>
      </c>
      <c r="D142" s="85">
        <f t="shared" si="26"/>
        <v>-1268.9472000000023</v>
      </c>
      <c r="E142" s="85">
        <f t="shared" si="26"/>
        <v>-1370.4629760000025</v>
      </c>
      <c r="F142" s="85">
        <f t="shared" si="26"/>
        <v>-1295.0875123199985</v>
      </c>
      <c r="G142" s="85">
        <f t="shared" si="26"/>
        <v>-1187.7802612992018</v>
      </c>
      <c r="J142" s="97"/>
      <c r="K142" s="97"/>
      <c r="L142" s="97"/>
      <c r="M142" s="97"/>
      <c r="N142" s="97"/>
      <c r="O142" s="95"/>
      <c r="P142" s="97"/>
      <c r="Q142" s="97"/>
      <c r="R142" s="97"/>
      <c r="S142" s="97"/>
      <c r="T142" s="97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</row>
    <row r="143" spans="1:33" hidden="1" outlineLevel="1" x14ac:dyDescent="0.2">
      <c r="A143" s="13" t="s">
        <v>169</v>
      </c>
      <c r="B143" s="92"/>
      <c r="C143" s="85">
        <f t="shared" si="26"/>
        <v>0</v>
      </c>
      <c r="D143" s="85">
        <f t="shared" si="26"/>
        <v>0</v>
      </c>
      <c r="E143" s="85">
        <f t="shared" si="26"/>
        <v>0</v>
      </c>
      <c r="F143" s="85">
        <f t="shared" si="26"/>
        <v>0</v>
      </c>
      <c r="G143" s="85">
        <f t="shared" si="26"/>
        <v>0</v>
      </c>
      <c r="J143" s="97"/>
      <c r="K143" s="97"/>
      <c r="L143" s="97"/>
      <c r="M143" s="97"/>
      <c r="N143" s="97"/>
      <c r="O143" s="95"/>
      <c r="P143" s="97"/>
      <c r="Q143" s="97"/>
      <c r="R143" s="97"/>
      <c r="S143" s="97"/>
      <c r="T143" s="97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</row>
    <row r="144" spans="1:33" hidden="1" outlineLevel="1" x14ac:dyDescent="0.2">
      <c r="A144" s="13" t="s">
        <v>58</v>
      </c>
      <c r="B144" s="92"/>
      <c r="C144" s="85">
        <f t="shared" ref="C144:G145" si="27">C89-B89</f>
        <v>2342.7599999999984</v>
      </c>
      <c r="D144" s="85">
        <f t="shared" si="27"/>
        <v>1903.4208000000035</v>
      </c>
      <c r="E144" s="85">
        <f t="shared" si="27"/>
        <v>2055.6944640000038</v>
      </c>
      <c r="F144" s="85">
        <f t="shared" si="27"/>
        <v>1942.6312684799996</v>
      </c>
      <c r="G144" s="85">
        <f t="shared" si="27"/>
        <v>1781.6703919487991</v>
      </c>
      <c r="J144" s="97"/>
      <c r="K144" s="97"/>
      <c r="L144" s="97"/>
      <c r="M144" s="97"/>
      <c r="N144" s="97"/>
      <c r="O144" s="95"/>
      <c r="P144" s="97"/>
      <c r="Q144" s="97"/>
      <c r="R144" s="97"/>
      <c r="S144" s="97"/>
      <c r="T144" s="97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</row>
    <row r="145" spans="1:33" hidden="1" outlineLevel="1" x14ac:dyDescent="0.2">
      <c r="A145" s="13" t="s">
        <v>170</v>
      </c>
      <c r="B145" s="92"/>
      <c r="C145" s="85">
        <f t="shared" si="27"/>
        <v>0</v>
      </c>
      <c r="D145" s="85">
        <f t="shared" si="27"/>
        <v>0</v>
      </c>
      <c r="E145" s="85">
        <f t="shared" si="27"/>
        <v>0</v>
      </c>
      <c r="F145" s="85">
        <f t="shared" si="27"/>
        <v>0</v>
      </c>
      <c r="G145" s="85">
        <f t="shared" si="27"/>
        <v>0</v>
      </c>
      <c r="J145" s="97"/>
      <c r="K145" s="97"/>
      <c r="L145" s="97"/>
      <c r="M145" s="97"/>
      <c r="N145" s="97"/>
      <c r="O145" s="95"/>
      <c r="P145" s="97"/>
      <c r="Q145" s="97"/>
      <c r="R145" s="97"/>
      <c r="S145" s="97"/>
      <c r="T145" s="97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</row>
    <row r="146" spans="1:33" hidden="1" outlineLevel="1" x14ac:dyDescent="0.2">
      <c r="A146" s="13" t="s">
        <v>30</v>
      </c>
      <c r="B146" s="92"/>
      <c r="C146" s="85">
        <f t="shared" ref="C146:G147" si="28">-(C79-B79)</f>
        <v>-27676</v>
      </c>
      <c r="D146" s="85">
        <f t="shared" si="28"/>
        <v>26000</v>
      </c>
      <c r="E146" s="85">
        <f t="shared" si="28"/>
        <v>0</v>
      </c>
      <c r="F146" s="85">
        <f t="shared" si="28"/>
        <v>0</v>
      </c>
      <c r="G146" s="85">
        <f t="shared" si="28"/>
        <v>0</v>
      </c>
      <c r="J146" s="97"/>
      <c r="K146" s="97"/>
      <c r="L146" s="97"/>
      <c r="M146" s="97"/>
      <c r="N146" s="97"/>
      <c r="O146" s="95"/>
      <c r="P146" s="97"/>
      <c r="Q146" s="97"/>
      <c r="R146" s="97"/>
      <c r="S146" s="97"/>
      <c r="T146" s="97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</row>
    <row r="147" spans="1:33" hidden="1" outlineLevel="1" x14ac:dyDescent="0.2">
      <c r="A147" s="13" t="s">
        <v>171</v>
      </c>
      <c r="B147" s="92"/>
      <c r="C147" s="85">
        <f t="shared" si="28"/>
        <v>0</v>
      </c>
      <c r="D147" s="85">
        <f t="shared" si="28"/>
        <v>0</v>
      </c>
      <c r="E147" s="85">
        <f t="shared" si="28"/>
        <v>0</v>
      </c>
      <c r="F147" s="85">
        <f t="shared" si="28"/>
        <v>0</v>
      </c>
      <c r="G147" s="85">
        <f t="shared" si="28"/>
        <v>0</v>
      </c>
      <c r="J147" s="97"/>
      <c r="K147" s="97"/>
      <c r="L147" s="97"/>
      <c r="M147" s="97"/>
      <c r="N147" s="97"/>
      <c r="O147" s="95"/>
      <c r="P147" s="97"/>
      <c r="Q147" s="97"/>
      <c r="R147" s="97"/>
      <c r="S147" s="97"/>
      <c r="T147" s="97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</row>
    <row r="148" spans="1:33" hidden="1" outlineLevel="1" x14ac:dyDescent="0.2">
      <c r="A148" s="13" t="s">
        <v>37</v>
      </c>
      <c r="B148" s="92"/>
      <c r="C148" s="85">
        <f t="shared" ref="C148:G149" si="29">C93-B93</f>
        <v>5000</v>
      </c>
      <c r="D148" s="85">
        <f t="shared" si="29"/>
        <v>-5000</v>
      </c>
      <c r="E148" s="85">
        <f t="shared" si="29"/>
        <v>0</v>
      </c>
      <c r="F148" s="85">
        <f t="shared" si="29"/>
        <v>0</v>
      </c>
      <c r="G148" s="85">
        <f t="shared" si="29"/>
        <v>0</v>
      </c>
      <c r="J148" s="97"/>
      <c r="K148" s="97"/>
      <c r="L148" s="97"/>
      <c r="M148" s="97"/>
      <c r="N148" s="97"/>
      <c r="O148" s="95"/>
      <c r="P148" s="97"/>
      <c r="Q148" s="97"/>
      <c r="R148" s="97"/>
      <c r="S148" s="97"/>
      <c r="T148" s="97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</row>
    <row r="149" spans="1:33" hidden="1" outlineLevel="1" x14ac:dyDescent="0.2">
      <c r="A149" s="13" t="s">
        <v>172</v>
      </c>
      <c r="B149" s="92"/>
      <c r="C149" s="85">
        <f t="shared" si="29"/>
        <v>0</v>
      </c>
      <c r="D149" s="85">
        <f t="shared" si="29"/>
        <v>0</v>
      </c>
      <c r="E149" s="85">
        <f t="shared" si="29"/>
        <v>0</v>
      </c>
      <c r="F149" s="85">
        <f t="shared" si="29"/>
        <v>0</v>
      </c>
      <c r="G149" s="85">
        <f t="shared" si="29"/>
        <v>0</v>
      </c>
      <c r="J149" s="97"/>
      <c r="K149" s="97"/>
      <c r="L149" s="97"/>
      <c r="M149" s="97"/>
      <c r="N149" s="97"/>
      <c r="O149" s="95"/>
      <c r="P149" s="97"/>
      <c r="Q149" s="97"/>
      <c r="R149" s="97"/>
      <c r="S149" s="97"/>
      <c r="T149" s="97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</row>
    <row r="150" spans="1:33" hidden="1" outlineLevel="1" x14ac:dyDescent="0.2">
      <c r="A150" s="21" t="s">
        <v>77</v>
      </c>
      <c r="B150" s="92"/>
      <c r="C150" s="93">
        <f>SUM(C142:C149)</f>
        <v>-21015.08</v>
      </c>
      <c r="D150" s="93">
        <f t="shared" ref="D150:G150" si="30">SUM(D142:D149)</f>
        <v>21634.473600000001</v>
      </c>
      <c r="E150" s="93">
        <f t="shared" si="30"/>
        <v>685.23148800000126</v>
      </c>
      <c r="F150" s="93">
        <f t="shared" si="30"/>
        <v>647.54375616000107</v>
      </c>
      <c r="G150" s="93">
        <f t="shared" si="30"/>
        <v>593.89013064959727</v>
      </c>
      <c r="J150" s="98"/>
      <c r="K150" s="98"/>
      <c r="L150" s="98"/>
      <c r="M150" s="98"/>
      <c r="N150" s="98"/>
      <c r="O150" s="95"/>
      <c r="P150" s="98"/>
      <c r="Q150" s="98"/>
      <c r="R150" s="98"/>
      <c r="S150" s="98"/>
      <c r="T150" s="98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</row>
    <row r="151" spans="1:33" hidden="1" outlineLevel="1" x14ac:dyDescent="0.2">
      <c r="A151" s="21" t="s">
        <v>72</v>
      </c>
      <c r="B151" s="92"/>
      <c r="C151" s="93">
        <f ca="1">C141+C150</f>
        <v>-21015.08</v>
      </c>
      <c r="D151" s="93">
        <f t="shared" ref="D151:G151" ca="1" si="31">D141+D150</f>
        <v>21634.473600000001</v>
      </c>
      <c r="E151" s="93">
        <f t="shared" ca="1" si="31"/>
        <v>685.23148800000126</v>
      </c>
      <c r="F151" s="93">
        <f t="shared" ca="1" si="31"/>
        <v>647.54375616000107</v>
      </c>
      <c r="G151" s="93">
        <f t="shared" ca="1" si="31"/>
        <v>624.34846408994929</v>
      </c>
      <c r="J151" s="98"/>
      <c r="K151" s="98"/>
      <c r="L151" s="98"/>
      <c r="M151" s="98"/>
      <c r="N151" s="98"/>
      <c r="O151" s="95"/>
      <c r="P151" s="98"/>
      <c r="Q151" s="98"/>
      <c r="R151" s="98"/>
      <c r="S151" s="98"/>
      <c r="T151" s="98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</row>
    <row r="152" spans="1:33" hidden="1" outlineLevel="1" x14ac:dyDescent="0.2">
      <c r="A152" s="21" t="s">
        <v>73</v>
      </c>
      <c r="B152" s="92"/>
      <c r="C152" s="93">
        <f ca="1">C137+C151</f>
        <v>2013.7536383999104</v>
      </c>
      <c r="D152" s="93">
        <f t="shared" ref="D152:G152" ca="1" si="32">D137+D151</f>
        <v>34994.265218303975</v>
      </c>
      <c r="E152" s="93">
        <f t="shared" ca="1" si="32"/>
        <v>71990.475387402315</v>
      </c>
      <c r="F152" s="93">
        <f t="shared" ca="1" si="32"/>
        <v>95874.975971766384</v>
      </c>
      <c r="G152" s="93">
        <f t="shared" ca="1" si="32"/>
        <v>117211.0088239672</v>
      </c>
      <c r="J152" s="98"/>
      <c r="K152" s="98"/>
      <c r="L152" s="98"/>
      <c r="M152" s="98"/>
      <c r="N152" s="98"/>
      <c r="O152" s="95"/>
      <c r="P152" s="98"/>
      <c r="Q152" s="98"/>
      <c r="R152" s="98"/>
      <c r="S152" s="98"/>
      <c r="T152" s="98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</row>
    <row r="153" spans="1:33" hidden="1" outlineLevel="1" x14ac:dyDescent="0.2">
      <c r="A153" s="13" t="s">
        <v>168</v>
      </c>
      <c r="B153" s="92"/>
      <c r="C153" s="85">
        <f ca="1">IF(C58*(1-C$14)&lt;0,0,-C58*(1-C$14))</f>
        <v>-1214.1520958799033</v>
      </c>
      <c r="D153" s="85">
        <f ca="1">IF(D58*(1-D$14)&lt;0,0,-D58*(1-D$14))</f>
        <v>-2227.4819063210621</v>
      </c>
      <c r="E153" s="85">
        <f ca="1">IF(E58*(1-E$14)&lt;0,0,-E58*(1-E$14))</f>
        <v>-1708.5887866017993</v>
      </c>
      <c r="F153" s="85">
        <f ca="1">IF(F58*(1-F$14)&lt;0,0,-F58*(1-F$14))</f>
        <v>-901.34417998568392</v>
      </c>
      <c r="G153" s="85">
        <f ca="1">IF(G58*(1-G$14)&lt;0,0,-G58*(1-G$14))</f>
        <v>0</v>
      </c>
      <c r="J153" s="97"/>
      <c r="K153" s="97"/>
      <c r="L153" s="97"/>
      <c r="M153" s="97"/>
      <c r="N153" s="97"/>
      <c r="O153" s="95"/>
      <c r="P153" s="97"/>
      <c r="Q153" s="97"/>
      <c r="R153" s="97"/>
      <c r="S153" s="97"/>
      <c r="T153" s="97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</row>
    <row r="154" spans="1:33" hidden="1" outlineLevel="1" x14ac:dyDescent="0.2">
      <c r="A154" s="13" t="s">
        <v>173</v>
      </c>
      <c r="B154" s="92"/>
      <c r="C154" s="85">
        <f>-(C57*(1-C$14))</f>
        <v>-6600</v>
      </c>
      <c r="D154" s="85">
        <f>-(D57*(1-D$14))</f>
        <v>-6600</v>
      </c>
      <c r="E154" s="85">
        <f>-(E57*(1-E$14))</f>
        <v>-6600</v>
      </c>
      <c r="F154" s="85">
        <f>-(F57*(1-F$14))</f>
        <v>-6600</v>
      </c>
      <c r="G154" s="85">
        <f>-(G57*(1-G$14))</f>
        <v>-6600</v>
      </c>
      <c r="J154" s="97"/>
      <c r="K154" s="97"/>
      <c r="L154" s="97"/>
      <c r="M154" s="97"/>
      <c r="N154" s="97"/>
      <c r="O154" s="95"/>
      <c r="P154" s="97"/>
      <c r="Q154" s="97"/>
      <c r="R154" s="97"/>
      <c r="S154" s="97"/>
      <c r="T154" s="97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</row>
    <row r="155" spans="1:33" hidden="1" outlineLevel="1" x14ac:dyDescent="0.2">
      <c r="A155" s="13" t="s">
        <v>53</v>
      </c>
      <c r="B155" s="92"/>
      <c r="C155" s="85">
        <f ca="1">C83-B83</f>
        <v>17987.43845748005</v>
      </c>
      <c r="D155" s="85">
        <f ca="1">D83-C83</f>
        <v>15012.293488017167</v>
      </c>
      <c r="E155" s="85">
        <f ca="1">E83-D83</f>
        <v>-4523.2521688005654</v>
      </c>
      <c r="F155" s="85">
        <f ca="1">F83-E83</f>
        <v>-11308.019205540768</v>
      </c>
      <c r="G155" s="85">
        <f ca="1">G83-F83</f>
        <v>-17168.460571155883</v>
      </c>
      <c r="J155" s="97"/>
      <c r="K155" s="97"/>
      <c r="L155" s="97"/>
      <c r="M155" s="97"/>
      <c r="N155" s="97"/>
      <c r="O155" s="95"/>
      <c r="P155" s="97"/>
      <c r="Q155" s="97"/>
      <c r="R155" s="97"/>
      <c r="S155" s="97"/>
      <c r="T155" s="97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</row>
    <row r="156" spans="1:33" hidden="1" outlineLevel="1" x14ac:dyDescent="0.2">
      <c r="A156" s="13" t="s">
        <v>36</v>
      </c>
      <c r="B156" s="92"/>
      <c r="C156" s="85">
        <f>C91-B91</f>
        <v>15000</v>
      </c>
      <c r="D156" s="85">
        <f>D91-C91</f>
        <v>0</v>
      </c>
      <c r="E156" s="85">
        <f>E91-D91</f>
        <v>0</v>
      </c>
      <c r="F156" s="85">
        <f>F91-E91</f>
        <v>0</v>
      </c>
      <c r="G156" s="85">
        <f>G91-F91</f>
        <v>0</v>
      </c>
      <c r="J156" s="97"/>
      <c r="K156" s="97"/>
      <c r="L156" s="97"/>
      <c r="M156" s="97"/>
      <c r="N156" s="97"/>
      <c r="O156" s="95"/>
      <c r="P156" s="97"/>
      <c r="Q156" s="97"/>
      <c r="R156" s="97"/>
      <c r="S156" s="97"/>
      <c r="T156" s="97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</row>
    <row r="157" spans="1:33" hidden="1" outlineLevel="1" x14ac:dyDescent="0.2">
      <c r="A157" s="21" t="s">
        <v>70</v>
      </c>
      <c r="C157" s="94">
        <f ca="1">SUM(C153:C156)</f>
        <v>25173.286361600149</v>
      </c>
      <c r="D157" s="94">
        <f t="shared" ref="D157:G157" ca="1" si="33">SUM(D153:D156)</f>
        <v>6184.8115816961053</v>
      </c>
      <c r="E157" s="94">
        <f t="shared" ca="1" si="33"/>
        <v>-12831.840955402364</v>
      </c>
      <c r="F157" s="94">
        <f t="shared" ca="1" si="33"/>
        <v>-18809.363385526452</v>
      </c>
      <c r="G157" s="94">
        <f t="shared" ca="1" si="33"/>
        <v>-23768.460571155883</v>
      </c>
      <c r="J157" s="97"/>
      <c r="K157" s="97"/>
      <c r="L157" s="97"/>
      <c r="M157" s="97"/>
      <c r="N157" s="97"/>
      <c r="O157" s="95"/>
      <c r="P157" s="97"/>
      <c r="Q157" s="97"/>
      <c r="R157" s="97"/>
      <c r="S157" s="97"/>
      <c r="T157" s="97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</row>
    <row r="158" spans="1:33" hidden="1" outlineLevel="1" x14ac:dyDescent="0.2">
      <c r="A158" s="21" t="s">
        <v>71</v>
      </c>
      <c r="C158" s="93">
        <f ca="1">C152+C157</f>
        <v>27187.040000000059</v>
      </c>
      <c r="D158" s="93">
        <f t="shared" ref="D158:G158" ca="1" si="34">D152+D157</f>
        <v>41179.076800000083</v>
      </c>
      <c r="E158" s="93">
        <f t="shared" ca="1" si="34"/>
        <v>59158.634431999948</v>
      </c>
      <c r="F158" s="93">
        <f t="shared" ca="1" si="34"/>
        <v>77065.612586239935</v>
      </c>
      <c r="G158" s="93">
        <f t="shared" ca="1" si="34"/>
        <v>93442.548252811321</v>
      </c>
      <c r="J158" s="98"/>
      <c r="K158" s="98"/>
      <c r="L158" s="98"/>
      <c r="M158" s="98"/>
      <c r="N158" s="98"/>
      <c r="O158" s="95"/>
      <c r="P158" s="98"/>
      <c r="Q158" s="98"/>
      <c r="R158" s="98"/>
      <c r="S158" s="98"/>
      <c r="T158" s="98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</row>
    <row r="159" spans="1:33" ht="3.75" hidden="1" customHeight="1" outlineLevel="1" x14ac:dyDescent="0.2">
      <c r="C159" s="92"/>
      <c r="D159" s="92"/>
      <c r="E159" s="92"/>
      <c r="F159" s="92"/>
      <c r="G159" s="92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</row>
    <row r="160" spans="1:33" hidden="1" outlineLevel="1" x14ac:dyDescent="0.2">
      <c r="A160" s="13" t="s">
        <v>3</v>
      </c>
      <c r="C160" s="85">
        <f>-C62</f>
        <v>-21800</v>
      </c>
      <c r="D160" s="85">
        <f>-D62</f>
        <v>-25000</v>
      </c>
      <c r="E160" s="85">
        <f>-E62</f>
        <v>-41000</v>
      </c>
      <c r="F160" s="85">
        <f>-F62</f>
        <v>-68000</v>
      </c>
      <c r="G160" s="85">
        <f>-G62</f>
        <v>-84000</v>
      </c>
      <c r="J160" s="97"/>
      <c r="K160" s="97"/>
      <c r="L160" s="97"/>
      <c r="M160" s="97"/>
      <c r="N160" s="97"/>
      <c r="O160" s="95"/>
      <c r="P160" s="97"/>
      <c r="Q160" s="97"/>
      <c r="R160" s="97"/>
      <c r="S160" s="97"/>
      <c r="T160" s="97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</row>
    <row r="161" spans="1:33" hidden="1" outlineLevel="1" x14ac:dyDescent="0.2">
      <c r="A161" s="21" t="s">
        <v>74</v>
      </c>
      <c r="C161" s="93">
        <f>C160</f>
        <v>-21800</v>
      </c>
      <c r="D161" s="93">
        <f t="shared" ref="D161:G161" si="35">D160</f>
        <v>-25000</v>
      </c>
      <c r="E161" s="93">
        <f t="shared" si="35"/>
        <v>-41000</v>
      </c>
      <c r="F161" s="93">
        <f t="shared" si="35"/>
        <v>-68000</v>
      </c>
      <c r="G161" s="93">
        <f t="shared" si="35"/>
        <v>-84000</v>
      </c>
      <c r="J161" s="98"/>
      <c r="K161" s="98"/>
      <c r="L161" s="98"/>
      <c r="M161" s="98"/>
      <c r="N161" s="98"/>
      <c r="O161" s="95"/>
      <c r="P161" s="98"/>
      <c r="Q161" s="98"/>
      <c r="R161" s="98"/>
      <c r="S161" s="98"/>
      <c r="T161" s="98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</row>
    <row r="162" spans="1:33" ht="3.75" hidden="1" customHeight="1" outlineLevel="1" x14ac:dyDescent="0.2">
      <c r="C162" s="92"/>
      <c r="D162" s="92"/>
      <c r="E162" s="92"/>
      <c r="F162" s="92"/>
      <c r="G162" s="92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</row>
    <row r="163" spans="1:33" hidden="1" outlineLevel="1" x14ac:dyDescent="0.2">
      <c r="A163" s="20" t="s">
        <v>78</v>
      </c>
      <c r="C163" s="93">
        <f ca="1">C158+C161</f>
        <v>5387.0400000000591</v>
      </c>
      <c r="D163" s="93">
        <f t="shared" ref="D163:G163" ca="1" si="36">D158+D161</f>
        <v>16179.076800000083</v>
      </c>
      <c r="E163" s="93">
        <f t="shared" ca="1" si="36"/>
        <v>18158.634431999948</v>
      </c>
      <c r="F163" s="93">
        <f t="shared" ca="1" si="36"/>
        <v>9065.6125862399349</v>
      </c>
      <c r="G163" s="93">
        <f t="shared" ca="1" si="36"/>
        <v>9442.5482528113207</v>
      </c>
      <c r="J163" s="98"/>
      <c r="K163" s="98"/>
      <c r="L163" s="98"/>
      <c r="M163" s="98"/>
      <c r="N163" s="98"/>
      <c r="O163" s="95"/>
      <c r="P163" s="98"/>
      <c r="Q163" s="98"/>
      <c r="R163" s="98"/>
      <c r="S163" s="98"/>
      <c r="T163" s="98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</row>
    <row r="164" spans="1:33" ht="3" hidden="1" customHeight="1" outlineLevel="1" x14ac:dyDescent="0.2">
      <c r="A164" s="23"/>
      <c r="C164" s="105"/>
      <c r="D164" s="105"/>
      <c r="E164" s="105"/>
      <c r="F164" s="105"/>
      <c r="G164" s="10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</row>
    <row r="165" spans="1:33" hidden="1" outlineLevel="1" x14ac:dyDescent="0.2">
      <c r="A165" s="32" t="s">
        <v>75</v>
      </c>
      <c r="C165" s="33">
        <f ca="1">C152+C157+C161-C163</f>
        <v>0</v>
      </c>
      <c r="D165" s="33">
        <f t="shared" ref="D165:G165" ca="1" si="37">D152+D157+D161-D163</f>
        <v>0</v>
      </c>
      <c r="E165" s="33">
        <f t="shared" ca="1" si="37"/>
        <v>0</v>
      </c>
      <c r="F165" s="33">
        <f t="shared" ca="1" si="37"/>
        <v>0</v>
      </c>
      <c r="G165" s="33">
        <f t="shared" ca="1" si="37"/>
        <v>0</v>
      </c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</row>
    <row r="166" spans="1:33" hidden="1" outlineLevel="1" x14ac:dyDescent="0.2">
      <c r="A166" s="32" t="s">
        <v>75</v>
      </c>
      <c r="C166" s="33">
        <f ca="1">(C70+C71)-(B70+B71)-C163</f>
        <v>-6.5483618527650833E-11</v>
      </c>
      <c r="D166" s="33">
        <f ca="1">(D70+D71)-(C70+C71)-D163</f>
        <v>-5.8207660913467407E-11</v>
      </c>
      <c r="E166" s="33">
        <f ca="1">(E70+E71)-(D70+D71)-E163</f>
        <v>7.2759576141834259E-11</v>
      </c>
      <c r="F166" s="33">
        <f ca="1">(F70+F71)-(E70+E71)-F163</f>
        <v>5.8207660913467407E-11</v>
      </c>
      <c r="G166" s="33">
        <f ca="1">(G70+G71)-(F70+F71)-G163</f>
        <v>-1.6007106751203537E-10</v>
      </c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</row>
    <row r="167" spans="1:33" hidden="1" outlineLevel="1" x14ac:dyDescent="0.2"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</row>
    <row r="168" spans="1:33" collapsed="1" x14ac:dyDescent="0.2"/>
    <row r="169" spans="1:33" x14ac:dyDescent="0.2">
      <c r="A169" s="36" t="s">
        <v>84</v>
      </c>
      <c r="B169" s="36"/>
      <c r="C169" s="36"/>
      <c r="D169" s="36"/>
      <c r="E169" s="36"/>
      <c r="F169" s="36"/>
      <c r="G169" s="36"/>
      <c r="H169" s="36"/>
    </row>
    <row r="170" spans="1:33" hidden="1" outlineLevel="1" x14ac:dyDescent="0.2"/>
    <row r="171" spans="1:33" hidden="1" outlineLevel="1" x14ac:dyDescent="0.2">
      <c r="A171" s="47" t="s">
        <v>94</v>
      </c>
      <c r="B171" s="48"/>
      <c r="C171" s="48"/>
      <c r="D171" s="48"/>
      <c r="E171" s="48"/>
      <c r="F171" s="48"/>
      <c r="G171" s="48"/>
      <c r="H171" s="48"/>
    </row>
    <row r="172" spans="1:33" hidden="1" outlineLevel="2" x14ac:dyDescent="0.2"/>
    <row r="173" spans="1:33" hidden="1" outlineLevel="2" x14ac:dyDescent="0.2">
      <c r="A173" s="52" t="s">
        <v>127</v>
      </c>
      <c r="B173" s="53"/>
      <c r="C173" s="53"/>
      <c r="D173" s="53"/>
      <c r="E173" s="53"/>
      <c r="F173" s="53"/>
      <c r="G173" s="53"/>
      <c r="H173" s="53"/>
    </row>
    <row r="174" spans="1:33" hidden="1" outlineLevel="2" x14ac:dyDescent="0.2">
      <c r="A174" t="s">
        <v>85</v>
      </c>
      <c r="B174" s="57"/>
    </row>
    <row r="175" spans="1:33" hidden="1" outlineLevel="2" x14ac:dyDescent="0.2">
      <c r="A175" t="s">
        <v>86</v>
      </c>
      <c r="B175" s="58"/>
    </row>
    <row r="176" spans="1:33" hidden="1" outlineLevel="2" x14ac:dyDescent="0.2"/>
    <row r="177" spans="1:8" hidden="1" outlineLevel="2" x14ac:dyDescent="0.2">
      <c r="B177" s="27">
        <f>$B$3</f>
        <v>2022</v>
      </c>
      <c r="C177" s="38">
        <f>$C$3</f>
        <v>2023</v>
      </c>
      <c r="D177" s="38">
        <f>$D$3</f>
        <v>2024</v>
      </c>
      <c r="E177" s="38">
        <f>$E$3</f>
        <v>2025</v>
      </c>
      <c r="F177" s="38">
        <f>$F$3</f>
        <v>2026</v>
      </c>
      <c r="G177" s="38">
        <f>$G$3</f>
        <v>2027</v>
      </c>
      <c r="H177" s="45" t="s">
        <v>87</v>
      </c>
    </row>
    <row r="178" spans="1:8" hidden="1" outlineLevel="2" x14ac:dyDescent="0.2">
      <c r="B178" s="51">
        <f>DATE(B177,12,31)</f>
        <v>44926</v>
      </c>
      <c r="C178" s="51">
        <f>DATE((B177+1),12,31)</f>
        <v>45291</v>
      </c>
      <c r="D178" s="51">
        <f t="shared" ref="D178:G178" si="38">DATE((C177+1),12,31)</f>
        <v>45657</v>
      </c>
      <c r="E178" s="51">
        <f t="shared" si="38"/>
        <v>46022</v>
      </c>
      <c r="F178" s="51">
        <f t="shared" si="38"/>
        <v>46387</v>
      </c>
      <c r="G178" s="51">
        <f t="shared" si="38"/>
        <v>46752</v>
      </c>
      <c r="H178" s="51">
        <f>G178</f>
        <v>46752</v>
      </c>
    </row>
    <row r="179" spans="1:8" hidden="1" outlineLevel="2" x14ac:dyDescent="0.2">
      <c r="B179" s="27"/>
      <c r="C179" s="38"/>
      <c r="D179" s="38"/>
      <c r="E179" s="38"/>
      <c r="F179" s="38"/>
      <c r="G179" s="38"/>
      <c r="H179" s="45"/>
    </row>
    <row r="180" spans="1:8" hidden="1" outlineLevel="2" x14ac:dyDescent="0.2">
      <c r="A180" t="s">
        <v>118</v>
      </c>
      <c r="B180" s="26">
        <v>0</v>
      </c>
      <c r="C180" s="29"/>
      <c r="D180" s="29"/>
      <c r="E180" s="29"/>
      <c r="F180" s="29"/>
      <c r="G180" s="29"/>
      <c r="H180" s="31"/>
    </row>
    <row r="181" spans="1:8" hidden="1" outlineLevel="2" x14ac:dyDescent="0.2">
      <c r="A181" t="s">
        <v>121</v>
      </c>
      <c r="B181" s="26"/>
      <c r="C181" s="13"/>
      <c r="D181" s="13"/>
      <c r="E181" s="13"/>
      <c r="F181" s="13"/>
      <c r="G181" s="31"/>
      <c r="H181" s="13"/>
    </row>
    <row r="182" spans="1:8" hidden="1" outlineLevel="2" x14ac:dyDescent="0.2">
      <c r="A182" s="20" t="s">
        <v>119</v>
      </c>
      <c r="B182" s="44"/>
      <c r="C182" s="30"/>
      <c r="D182" s="30"/>
      <c r="E182" s="30"/>
      <c r="F182" s="30"/>
      <c r="G182" s="30"/>
      <c r="H182" s="13"/>
    </row>
    <row r="183" spans="1:8" hidden="1" outlineLevel="2" x14ac:dyDescent="0.2">
      <c r="B183" s="26"/>
      <c r="C183" s="13"/>
      <c r="D183" s="13"/>
      <c r="E183" s="13"/>
      <c r="F183" s="13"/>
      <c r="G183" s="13"/>
      <c r="H183" s="13"/>
    </row>
    <row r="184" spans="1:8" hidden="1" outlineLevel="2" x14ac:dyDescent="0.2">
      <c r="A184" t="s">
        <v>120</v>
      </c>
      <c r="B184" s="26">
        <v>0</v>
      </c>
      <c r="C184" s="29"/>
      <c r="D184" s="29"/>
      <c r="E184" s="29"/>
      <c r="F184" s="29"/>
      <c r="G184" s="29"/>
      <c r="H184" s="31"/>
    </row>
    <row r="185" spans="1:8" hidden="1" outlineLevel="2" x14ac:dyDescent="0.2">
      <c r="A185" t="s">
        <v>122</v>
      </c>
      <c r="G185" s="31"/>
    </row>
    <row r="186" spans="1:8" hidden="1" outlineLevel="2" x14ac:dyDescent="0.2">
      <c r="A186" s="20" t="s">
        <v>123</v>
      </c>
      <c r="B186" s="44"/>
      <c r="C186" s="30"/>
      <c r="D186" s="30"/>
      <c r="E186" s="30"/>
      <c r="F186" s="30"/>
      <c r="G186" s="30"/>
      <c r="H186" s="13"/>
    </row>
    <row r="187" spans="1:8" hidden="1" outlineLevel="2" x14ac:dyDescent="0.2">
      <c r="B187" s="26"/>
      <c r="C187" s="13"/>
      <c r="D187" s="13"/>
      <c r="E187" s="13"/>
      <c r="F187" s="13"/>
      <c r="G187" s="13"/>
      <c r="H187" s="13"/>
    </row>
    <row r="188" spans="1:8" hidden="1" outlineLevel="2" x14ac:dyDescent="0.2">
      <c r="A188" t="s">
        <v>88</v>
      </c>
      <c r="B188" s="29"/>
      <c r="C188" s="60"/>
    </row>
    <row r="189" spans="1:8" hidden="1" outlineLevel="2" x14ac:dyDescent="0.2">
      <c r="A189" t="s">
        <v>89</v>
      </c>
      <c r="B189" s="31"/>
      <c r="C189" s="60"/>
    </row>
    <row r="190" spans="1:8" hidden="1" outlineLevel="2" x14ac:dyDescent="0.2">
      <c r="A190" s="20" t="s">
        <v>90</v>
      </c>
      <c r="B190" s="30"/>
      <c r="C190" s="61"/>
    </row>
    <row r="191" spans="1:8" hidden="1" outlineLevel="2" x14ac:dyDescent="0.2">
      <c r="A191" t="s">
        <v>91</v>
      </c>
      <c r="B191" s="31"/>
    </row>
    <row r="192" spans="1:8" hidden="1" outlineLevel="2" x14ac:dyDescent="0.2">
      <c r="A192" t="s">
        <v>92</v>
      </c>
      <c r="B192" s="29"/>
    </row>
    <row r="193" spans="1:8" hidden="1" outlineLevel="2" x14ac:dyDescent="0.2">
      <c r="A193" s="14" t="s">
        <v>93</v>
      </c>
      <c r="B193" s="59"/>
    </row>
    <row r="194" spans="1:8" hidden="1" outlineLevel="2" x14ac:dyDescent="0.2">
      <c r="B194" s="13"/>
    </row>
    <row r="195" spans="1:8" hidden="1" outlineLevel="2" x14ac:dyDescent="0.2">
      <c r="A195" s="52" t="s">
        <v>125</v>
      </c>
      <c r="B195" s="54"/>
      <c r="C195" s="53"/>
      <c r="D195" s="53"/>
      <c r="E195" s="53"/>
      <c r="F195" s="53"/>
      <c r="G195" s="53"/>
      <c r="H195" s="53"/>
    </row>
    <row r="196" spans="1:8" hidden="1" outlineLevel="2" x14ac:dyDescent="0.2">
      <c r="C196" s="109" t="s">
        <v>137</v>
      </c>
      <c r="D196" s="109"/>
      <c r="E196" s="109"/>
      <c r="F196" s="109"/>
      <c r="G196" s="109"/>
    </row>
    <row r="197" spans="1:8" ht="20.25" hidden="1" customHeight="1" outlineLevel="2" x14ac:dyDescent="0.2">
      <c r="C197" s="110" t="s">
        <v>95</v>
      </c>
      <c r="D197" s="110"/>
      <c r="E197" s="110"/>
      <c r="F197" s="110"/>
      <c r="G197" s="110"/>
    </row>
    <row r="198" spans="1:8" hidden="1" outlineLevel="2" x14ac:dyDescent="0.2">
      <c r="B198" s="29"/>
      <c r="C198" s="62"/>
      <c r="D198" s="63"/>
      <c r="E198" s="63"/>
      <c r="F198" s="63"/>
      <c r="G198" s="63"/>
    </row>
    <row r="199" spans="1:8" hidden="1" outlineLevel="2" x14ac:dyDescent="0.2">
      <c r="A199" s="108" t="s">
        <v>96</v>
      </c>
      <c r="B199" s="64"/>
      <c r="C199" s="13"/>
      <c r="D199" s="13"/>
      <c r="E199" s="68"/>
      <c r="F199" s="68"/>
      <c r="G199" s="41"/>
    </row>
    <row r="200" spans="1:8" hidden="1" outlineLevel="2" x14ac:dyDescent="0.2">
      <c r="A200" s="108"/>
      <c r="B200" s="65"/>
      <c r="C200" s="13"/>
      <c r="D200" s="13"/>
      <c r="E200" s="68"/>
      <c r="F200" s="68"/>
      <c r="G200" s="13"/>
    </row>
    <row r="201" spans="1:8" hidden="1" outlineLevel="2" x14ac:dyDescent="0.2">
      <c r="A201" s="108"/>
      <c r="B201" s="65"/>
      <c r="C201" s="13"/>
      <c r="D201" s="13"/>
      <c r="E201" s="68"/>
      <c r="F201" s="68"/>
      <c r="G201" s="13"/>
    </row>
    <row r="202" spans="1:8" hidden="1" outlineLevel="2" x14ac:dyDescent="0.2">
      <c r="A202" s="108"/>
      <c r="B202" s="65"/>
      <c r="C202" s="13"/>
      <c r="D202" s="13"/>
      <c r="E202" s="68"/>
      <c r="F202" s="68"/>
      <c r="G202" s="13"/>
    </row>
    <row r="203" spans="1:8" hidden="1" outlineLevel="2" x14ac:dyDescent="0.2">
      <c r="A203" s="108"/>
      <c r="B203" s="65"/>
      <c r="C203" s="41"/>
      <c r="D203" s="13"/>
      <c r="E203" s="13"/>
      <c r="F203" s="13"/>
      <c r="G203" s="13"/>
    </row>
    <row r="204" spans="1:8" hidden="1" outlineLevel="2" x14ac:dyDescent="0.2">
      <c r="A204" s="91"/>
      <c r="B204" s="39"/>
      <c r="C204" s="13"/>
      <c r="D204" s="13"/>
      <c r="E204" s="13"/>
      <c r="F204" s="13"/>
      <c r="G204" s="13"/>
    </row>
    <row r="205" spans="1:8" hidden="1" outlineLevel="2" x14ac:dyDescent="0.2">
      <c r="A205" s="91"/>
      <c r="B205" s="39"/>
      <c r="C205" s="13"/>
      <c r="D205" s="13"/>
      <c r="E205" s="13"/>
      <c r="F205" s="13"/>
      <c r="G205" s="13"/>
    </row>
    <row r="206" spans="1:8" hidden="1" outlineLevel="2" x14ac:dyDescent="0.2">
      <c r="A206" s="52" t="s">
        <v>126</v>
      </c>
      <c r="B206" s="55"/>
      <c r="C206" s="53"/>
      <c r="D206" s="53"/>
      <c r="E206" s="53"/>
      <c r="F206" s="53"/>
      <c r="G206" s="53"/>
      <c r="H206" s="53"/>
    </row>
    <row r="207" spans="1:8" hidden="1" outlineLevel="2" x14ac:dyDescent="0.2">
      <c r="A207" s="2"/>
      <c r="B207" s="39"/>
    </row>
    <row r="208" spans="1:8" hidden="1" outlineLevel="2" x14ac:dyDescent="0.2">
      <c r="A208" t="s">
        <v>124</v>
      </c>
      <c r="B208" s="29"/>
      <c r="C208" s="29"/>
      <c r="D208" s="29"/>
      <c r="E208" s="29"/>
      <c r="F208" s="29"/>
      <c r="G208" s="29"/>
      <c r="H208" s="29"/>
    </row>
    <row r="209" spans="1:8" hidden="1" outlineLevel="2" x14ac:dyDescent="0.2">
      <c r="A209" t="s">
        <v>98</v>
      </c>
      <c r="B209" s="31"/>
      <c r="C209" s="31"/>
      <c r="D209" s="31"/>
      <c r="E209" s="31"/>
      <c r="F209" s="31"/>
      <c r="G209" s="31"/>
      <c r="H209" s="31"/>
    </row>
    <row r="210" spans="1:8" hidden="1" outlineLevel="2" x14ac:dyDescent="0.2">
      <c r="A210" s="20" t="s">
        <v>97</v>
      </c>
      <c r="B210" s="30"/>
      <c r="C210" s="30"/>
      <c r="D210" s="30"/>
      <c r="E210" s="30"/>
      <c r="F210" s="30"/>
      <c r="G210" s="30"/>
      <c r="H210" s="30"/>
    </row>
    <row r="211" spans="1:8" hidden="1" outlineLevel="2" x14ac:dyDescent="0.2"/>
    <row r="212" spans="1:8" hidden="1" outlineLevel="2" x14ac:dyDescent="0.2"/>
    <row r="213" spans="1:8" hidden="1" outlineLevel="2" x14ac:dyDescent="0.2"/>
    <row r="214" spans="1:8" hidden="1" outlineLevel="2" x14ac:dyDescent="0.2"/>
    <row r="215" spans="1:8" hidden="1" outlineLevel="2" x14ac:dyDescent="0.2"/>
    <row r="216" spans="1:8" hidden="1" outlineLevel="2" x14ac:dyDescent="0.2"/>
    <row r="217" spans="1:8" hidden="1" outlineLevel="2" x14ac:dyDescent="0.2"/>
    <row r="218" spans="1:8" hidden="1" outlineLevel="2" x14ac:dyDescent="0.2"/>
    <row r="219" spans="1:8" hidden="1" outlineLevel="2" x14ac:dyDescent="0.2"/>
    <row r="220" spans="1:8" hidden="1" outlineLevel="2" x14ac:dyDescent="0.2"/>
    <row r="221" spans="1:8" hidden="1" outlineLevel="2" x14ac:dyDescent="0.2"/>
    <row r="222" spans="1:8" hidden="1" outlineLevel="2" x14ac:dyDescent="0.2"/>
    <row r="223" spans="1:8" hidden="1" outlineLevel="2" x14ac:dyDescent="0.2"/>
    <row r="224" spans="1:8" hidden="1" outlineLevel="2" x14ac:dyDescent="0.2"/>
    <row r="225" spans="1:8" hidden="1" outlineLevel="2" x14ac:dyDescent="0.2"/>
    <row r="226" spans="1:8" hidden="1" outlineLevel="2" x14ac:dyDescent="0.2"/>
    <row r="227" spans="1:8" hidden="1" outlineLevel="2" x14ac:dyDescent="0.2"/>
    <row r="228" spans="1:8" hidden="1" outlineLevel="2" x14ac:dyDescent="0.2"/>
    <row r="229" spans="1:8" hidden="1" outlineLevel="2" x14ac:dyDescent="0.2"/>
    <row r="230" spans="1:8" hidden="1" outlineLevel="1" x14ac:dyDescent="0.2"/>
    <row r="231" spans="1:8" hidden="1" outlineLevel="1" x14ac:dyDescent="0.2">
      <c r="A231" s="47" t="s">
        <v>99</v>
      </c>
      <c r="B231" s="48"/>
      <c r="C231" s="48"/>
      <c r="D231" s="48"/>
      <c r="E231" s="48"/>
      <c r="F231" s="48"/>
      <c r="G231" s="48"/>
      <c r="H231" s="48"/>
    </row>
    <row r="232" spans="1:8" hidden="1" outlineLevel="2" x14ac:dyDescent="0.2"/>
    <row r="233" spans="1:8" hidden="1" outlineLevel="2" x14ac:dyDescent="0.2">
      <c r="A233" t="s">
        <v>100</v>
      </c>
    </row>
    <row r="234" spans="1:8" hidden="1" outlineLevel="2" x14ac:dyDescent="0.2">
      <c r="A234" t="s">
        <v>101</v>
      </c>
      <c r="B234" s="42" t="s">
        <v>102</v>
      </c>
      <c r="C234" s="42" t="s">
        <v>103</v>
      </c>
      <c r="D234" s="42" t="s">
        <v>104</v>
      </c>
      <c r="E234" s="42" t="s">
        <v>110</v>
      </c>
      <c r="F234" s="42" t="s">
        <v>111</v>
      </c>
    </row>
    <row r="235" spans="1:8" hidden="1" outlineLevel="2" x14ac:dyDescent="0.2">
      <c r="A235" t="s">
        <v>105</v>
      </c>
      <c r="B235" s="86"/>
      <c r="C235" s="86"/>
      <c r="D235" s="87"/>
      <c r="E235" s="86"/>
      <c r="F235" s="86"/>
    </row>
    <row r="236" spans="1:8" hidden="1" outlineLevel="2" x14ac:dyDescent="0.2">
      <c r="A236" t="s">
        <v>106</v>
      </c>
      <c r="B236" s="86"/>
      <c r="C236" s="87"/>
      <c r="D236" s="86"/>
      <c r="E236" s="86"/>
      <c r="F236" s="86"/>
    </row>
    <row r="237" spans="1:8" hidden="1" outlineLevel="2" x14ac:dyDescent="0.2">
      <c r="A237" s="14" t="s">
        <v>107</v>
      </c>
      <c r="B237" s="77"/>
      <c r="C237" s="77"/>
      <c r="D237" s="77"/>
      <c r="E237" s="77"/>
      <c r="F237" s="77"/>
    </row>
    <row r="238" spans="1:8" hidden="1" outlineLevel="2" x14ac:dyDescent="0.2">
      <c r="A238" s="92" t="s">
        <v>174</v>
      </c>
    </row>
    <row r="239" spans="1:8" hidden="1" outlineLevel="2" x14ac:dyDescent="0.2"/>
    <row r="240" spans="1:8" hidden="1" outlineLevel="2" x14ac:dyDescent="0.2">
      <c r="A240" t="s">
        <v>156</v>
      </c>
      <c r="B240" s="40"/>
      <c r="C240" s="84"/>
      <c r="D240" s="40"/>
      <c r="F240" s="40"/>
    </row>
    <row r="241" spans="1:8" hidden="1" outlineLevel="2" x14ac:dyDescent="0.2">
      <c r="A241" t="s">
        <v>157</v>
      </c>
      <c r="B241" s="40"/>
      <c r="C241" s="40"/>
      <c r="D241" s="40"/>
      <c r="F241" s="84"/>
    </row>
    <row r="242" spans="1:8" hidden="1" outlineLevel="2" x14ac:dyDescent="0.2">
      <c r="A242" t="s">
        <v>158</v>
      </c>
      <c r="B242" s="40"/>
      <c r="C242" s="40"/>
      <c r="D242" s="40"/>
      <c r="F242" s="40"/>
    </row>
    <row r="243" spans="1:8" hidden="1" outlineLevel="2" x14ac:dyDescent="0.2">
      <c r="A243" t="s">
        <v>160</v>
      </c>
      <c r="B243" s="40"/>
      <c r="C243" s="40"/>
      <c r="D243" s="40"/>
      <c r="F243" s="40"/>
    </row>
    <row r="244" spans="1:8" hidden="1" outlineLevel="2" x14ac:dyDescent="0.2">
      <c r="A244" t="s">
        <v>161</v>
      </c>
      <c r="B244" s="40"/>
      <c r="C244" s="40"/>
      <c r="D244" s="40"/>
      <c r="F244" s="84"/>
    </row>
    <row r="245" spans="1:8" hidden="1" outlineLevel="2" x14ac:dyDescent="0.2">
      <c r="A245" s="14" t="s">
        <v>116</v>
      </c>
      <c r="B245" s="77"/>
      <c r="C245" s="77"/>
      <c r="D245" s="77"/>
      <c r="E245" s="14"/>
      <c r="F245" s="77"/>
    </row>
    <row r="246" spans="1:8" hidden="1" outlineLevel="2" x14ac:dyDescent="0.2">
      <c r="A246" t="s">
        <v>163</v>
      </c>
    </row>
    <row r="247" spans="1:8" hidden="1" outlineLevel="2" x14ac:dyDescent="0.2"/>
    <row r="248" spans="1:8" hidden="1" outlineLevel="2" x14ac:dyDescent="0.2">
      <c r="A248" t="s">
        <v>113</v>
      </c>
      <c r="B248" s="26"/>
    </row>
    <row r="249" spans="1:8" hidden="1" outlineLevel="2" x14ac:dyDescent="0.2">
      <c r="A249" t="s">
        <v>159</v>
      </c>
      <c r="B249" s="26"/>
    </row>
    <row r="250" spans="1:8" hidden="1" outlineLevel="2" x14ac:dyDescent="0.2"/>
    <row r="251" spans="1:8" hidden="1" outlineLevel="2" x14ac:dyDescent="0.2">
      <c r="B251" s="27">
        <f>$B$3</f>
        <v>2022</v>
      </c>
      <c r="C251" s="43" t="s">
        <v>108</v>
      </c>
      <c r="D251" s="2" t="s">
        <v>117</v>
      </c>
    </row>
    <row r="252" spans="1:8" hidden="1" outlineLevel="2" x14ac:dyDescent="0.2">
      <c r="A252" t="s">
        <v>114</v>
      </c>
      <c r="B252" s="29"/>
      <c r="C252" s="66"/>
      <c r="D252" s="67"/>
      <c r="E252" s="13"/>
      <c r="F252" s="13"/>
    </row>
    <row r="253" spans="1:8" hidden="1" outlineLevel="2" x14ac:dyDescent="0.2">
      <c r="A253" t="s">
        <v>115</v>
      </c>
      <c r="B253" s="31"/>
      <c r="C253" s="29"/>
      <c r="D253" s="31"/>
      <c r="E253" s="13"/>
      <c r="F253" s="13"/>
    </row>
    <row r="254" spans="1:8" hidden="1" outlineLevel="2" x14ac:dyDescent="0.2">
      <c r="A254" t="s">
        <v>162</v>
      </c>
      <c r="B254" s="29"/>
      <c r="C254" s="31"/>
      <c r="D254" s="29"/>
      <c r="E254" s="13"/>
      <c r="F254" s="13"/>
      <c r="H254" s="13"/>
    </row>
    <row r="255" spans="1:8" hidden="1" outlineLevel="2" x14ac:dyDescent="0.2">
      <c r="A255" t="s">
        <v>109</v>
      </c>
      <c r="B255" s="31"/>
      <c r="C255" s="29"/>
      <c r="D255" s="31"/>
    </row>
    <row r="256" spans="1:8" hidden="1" outlineLevel="2" x14ac:dyDescent="0.2">
      <c r="A256" t="s">
        <v>112</v>
      </c>
      <c r="B256" s="29"/>
      <c r="C256" s="31"/>
      <c r="D256" s="29"/>
      <c r="E256" s="13"/>
      <c r="F256" s="13"/>
    </row>
    <row r="257" spans="1:9" hidden="1" outlineLevel="2" x14ac:dyDescent="0.2">
      <c r="A257" s="49" t="s">
        <v>107</v>
      </c>
      <c r="B257" s="49"/>
      <c r="C257" s="50"/>
      <c r="D257" s="50"/>
      <c r="E257" s="50"/>
      <c r="F257" s="50"/>
    </row>
    <row r="258" spans="1:9" s="92" customFormat="1" hidden="1" outlineLevel="2" x14ac:dyDescent="0.2">
      <c r="A258" s="106"/>
      <c r="B258" s="106"/>
      <c r="C258" s="107"/>
      <c r="D258" s="107"/>
      <c r="E258" s="107"/>
      <c r="F258" s="107"/>
    </row>
    <row r="259" spans="1:9" s="92" customFormat="1" hidden="1" outlineLevel="1" x14ac:dyDescent="0.2">
      <c r="A259" s="106"/>
      <c r="B259" s="106"/>
      <c r="C259" s="107"/>
      <c r="D259" s="107"/>
      <c r="E259" s="107"/>
      <c r="F259" s="107"/>
    </row>
    <row r="260" spans="1:9" ht="16.5" hidden="1" outlineLevel="1" x14ac:dyDescent="0.2">
      <c r="A260" s="47" t="s">
        <v>136</v>
      </c>
      <c r="B260" s="48"/>
      <c r="C260" s="48"/>
      <c r="D260" s="48"/>
      <c r="E260" s="48"/>
      <c r="F260" s="48"/>
      <c r="G260" s="48"/>
      <c r="H260" s="48"/>
      <c r="I260" s="76"/>
    </row>
    <row r="261" spans="1:9" ht="16.5" hidden="1" outlineLevel="2" x14ac:dyDescent="0.3">
      <c r="A261" s="70"/>
      <c r="B261" s="70"/>
      <c r="C261" s="70"/>
      <c r="D261" s="71"/>
      <c r="E261" s="70"/>
      <c r="F261" s="72"/>
      <c r="G261" s="72"/>
      <c r="H261" s="72"/>
      <c r="I261" s="72"/>
    </row>
    <row r="262" spans="1:9" ht="16.5" hidden="1" outlineLevel="2" x14ac:dyDescent="0.3">
      <c r="A262" s="70"/>
      <c r="B262" s="70"/>
      <c r="C262" s="90" t="s">
        <v>128</v>
      </c>
      <c r="D262" s="90" t="s">
        <v>129</v>
      </c>
      <c r="E262" s="90" t="s">
        <v>130</v>
      </c>
      <c r="F262" s="90" t="s">
        <v>131</v>
      </c>
      <c r="G262" s="72"/>
      <c r="H262" s="72"/>
      <c r="I262" s="72"/>
    </row>
    <row r="263" spans="1:9" ht="16.5" hidden="1" outlineLevel="2" x14ac:dyDescent="0.3">
      <c r="A263" t="s">
        <v>132</v>
      </c>
      <c r="B263" s="70"/>
      <c r="C263" s="29"/>
      <c r="D263" s="29"/>
      <c r="E263" s="29"/>
      <c r="F263" s="29"/>
      <c r="G263" s="72"/>
      <c r="H263" s="72"/>
      <c r="I263" s="72"/>
    </row>
    <row r="264" spans="1:9" ht="16.5" hidden="1" outlineLevel="2" x14ac:dyDescent="0.3">
      <c r="A264" t="s">
        <v>133</v>
      </c>
      <c r="B264" s="70"/>
      <c r="C264" s="31"/>
      <c r="D264" s="29"/>
      <c r="E264" s="31"/>
      <c r="F264" s="29"/>
      <c r="G264" s="70"/>
      <c r="H264" s="70"/>
      <c r="I264" s="72"/>
    </row>
    <row r="265" spans="1:9" ht="16.5" hidden="1" outlineLevel="2" x14ac:dyDescent="0.3">
      <c r="A265" t="s">
        <v>134</v>
      </c>
      <c r="B265" s="70"/>
      <c r="C265" s="29"/>
      <c r="D265" s="29"/>
      <c r="E265" s="29"/>
      <c r="F265" s="29"/>
      <c r="G265" s="72"/>
      <c r="H265" s="72"/>
      <c r="I265" s="72"/>
    </row>
    <row r="266" spans="1:9" ht="16.5" hidden="1" outlineLevel="2" x14ac:dyDescent="0.3">
      <c r="A266" t="s">
        <v>135</v>
      </c>
      <c r="B266" s="70"/>
      <c r="C266" s="31"/>
      <c r="D266" s="29"/>
      <c r="E266" s="31"/>
      <c r="F266" s="29"/>
      <c r="G266" s="72"/>
      <c r="H266" s="72"/>
      <c r="I266" s="72"/>
    </row>
    <row r="267" spans="1:9" ht="16.5" hidden="1" outlineLevel="2" x14ac:dyDescent="0.3">
      <c r="A267" s="70"/>
      <c r="B267" s="70"/>
      <c r="C267" s="70"/>
      <c r="D267" s="73"/>
      <c r="E267" s="70"/>
      <c r="F267" s="72"/>
      <c r="G267" s="72"/>
      <c r="H267" s="72"/>
      <c r="I267" s="72"/>
    </row>
    <row r="268" spans="1:9" ht="16.5" hidden="1" outlineLevel="2" x14ac:dyDescent="0.3">
      <c r="A268" s="70"/>
      <c r="B268" s="70"/>
      <c r="C268" s="70"/>
      <c r="D268" s="73"/>
      <c r="E268" s="70"/>
      <c r="F268" s="72"/>
      <c r="G268" s="72"/>
      <c r="H268" s="72"/>
      <c r="I268" s="72"/>
    </row>
    <row r="269" spans="1:9" ht="16.5" hidden="1" outlineLevel="2" x14ac:dyDescent="0.3">
      <c r="A269" s="70"/>
      <c r="B269" s="69"/>
      <c r="C269" s="70"/>
      <c r="D269" s="73"/>
      <c r="E269" s="70"/>
      <c r="F269" s="72"/>
      <c r="G269" s="72"/>
      <c r="H269" s="72"/>
      <c r="I269" s="72"/>
    </row>
    <row r="270" spans="1:9" ht="16.5" hidden="1" outlineLevel="2" x14ac:dyDescent="0.3">
      <c r="A270" s="70"/>
      <c r="B270" s="70"/>
      <c r="C270" s="70"/>
      <c r="D270" s="74"/>
      <c r="E270" s="70"/>
      <c r="F270" s="72"/>
      <c r="G270" s="72"/>
      <c r="H270" s="72"/>
      <c r="I270" s="72"/>
    </row>
    <row r="271" spans="1:9" ht="16.5" hidden="1" outlineLevel="2" x14ac:dyDescent="0.3">
      <c r="A271" s="70"/>
      <c r="B271" s="70"/>
      <c r="C271" s="70"/>
      <c r="D271" s="74"/>
      <c r="E271" s="70"/>
      <c r="F271" s="72"/>
      <c r="G271" s="72"/>
      <c r="H271" s="72"/>
      <c r="I271" s="72"/>
    </row>
    <row r="272" spans="1:9" ht="16.5" hidden="1" outlineLevel="2" x14ac:dyDescent="0.3">
      <c r="A272" s="70"/>
      <c r="B272" s="70"/>
      <c r="C272" s="70"/>
      <c r="D272" s="74"/>
      <c r="E272" s="70"/>
      <c r="F272" s="72"/>
      <c r="G272" s="72"/>
      <c r="H272" s="72"/>
      <c r="I272" s="72"/>
    </row>
    <row r="273" spans="1:9" ht="16.5" hidden="1" outlineLevel="2" x14ac:dyDescent="0.3">
      <c r="A273" s="70"/>
      <c r="B273" s="70"/>
      <c r="C273" s="70"/>
      <c r="D273" s="73"/>
      <c r="E273" s="70"/>
      <c r="F273" s="72"/>
      <c r="G273" s="72"/>
      <c r="H273" s="72"/>
      <c r="I273" s="72"/>
    </row>
    <row r="274" spans="1:9" ht="16.5" hidden="1" outlineLevel="2" x14ac:dyDescent="0.3">
      <c r="A274" s="70"/>
      <c r="B274" s="70"/>
      <c r="C274" s="70"/>
      <c r="D274" s="70"/>
      <c r="E274" s="70"/>
      <c r="F274" s="72"/>
      <c r="G274" s="72"/>
      <c r="H274" s="72"/>
      <c r="I274" s="72"/>
    </row>
    <row r="275" spans="1:9" ht="16.5" hidden="1" outlineLevel="2" x14ac:dyDescent="0.3">
      <c r="A275" s="70"/>
      <c r="B275" s="70"/>
      <c r="C275" s="70"/>
      <c r="D275" s="70"/>
      <c r="E275" s="70"/>
      <c r="F275" s="70"/>
      <c r="G275" s="70"/>
      <c r="H275" s="72"/>
      <c r="I275" s="72"/>
    </row>
    <row r="276" spans="1:9" ht="16.5" hidden="1" outlineLevel="2" x14ac:dyDescent="0.3">
      <c r="A276" s="70"/>
    </row>
    <row r="277" spans="1:9" ht="16.5" hidden="1" outlineLevel="2" x14ac:dyDescent="0.3">
      <c r="A277" s="70"/>
      <c r="B277" s="70"/>
      <c r="C277" s="70"/>
      <c r="D277" s="70"/>
      <c r="E277" s="70"/>
      <c r="F277" s="70"/>
      <c r="G277" s="70"/>
      <c r="H277" s="70"/>
      <c r="I277" s="70"/>
    </row>
    <row r="278" spans="1:9" ht="16.5" hidden="1" outlineLevel="2" x14ac:dyDescent="0.3">
      <c r="A278" s="70"/>
      <c r="B278" s="70"/>
      <c r="C278" s="70"/>
      <c r="D278" s="70"/>
      <c r="E278" s="70"/>
      <c r="F278" s="70"/>
      <c r="G278" s="70"/>
      <c r="H278" s="70"/>
      <c r="I278" s="70"/>
    </row>
    <row r="279" spans="1:9" ht="16.5" hidden="1" outlineLevel="2" x14ac:dyDescent="0.3">
      <c r="A279" s="70"/>
      <c r="B279" s="70"/>
      <c r="C279" s="70"/>
      <c r="D279" s="70"/>
      <c r="E279" s="70"/>
      <c r="F279" s="70"/>
      <c r="G279" s="70"/>
      <c r="H279" s="70"/>
      <c r="I279" s="70"/>
    </row>
    <row r="280" spans="1:9" ht="16.5" hidden="1" outlineLevel="2" x14ac:dyDescent="0.3">
      <c r="A280" s="70"/>
      <c r="B280" s="70"/>
      <c r="C280" s="70"/>
      <c r="D280" s="70"/>
      <c r="E280" s="70"/>
      <c r="F280" s="70"/>
      <c r="G280" s="70"/>
      <c r="H280" s="70"/>
      <c r="I280" s="70"/>
    </row>
    <row r="281" spans="1:9" ht="16.5" hidden="1" outlineLevel="2" x14ac:dyDescent="0.3">
      <c r="A281" s="70"/>
      <c r="B281" s="70"/>
      <c r="C281" s="70"/>
      <c r="D281" s="70"/>
      <c r="E281" s="70"/>
      <c r="F281" s="70"/>
      <c r="G281" s="70"/>
      <c r="H281" s="70"/>
      <c r="I281" s="70"/>
    </row>
    <row r="282" spans="1:9" ht="16.5" hidden="1" outlineLevel="2" x14ac:dyDescent="0.3">
      <c r="A282" s="70"/>
      <c r="B282" s="70"/>
      <c r="C282" s="70"/>
      <c r="D282" s="70"/>
      <c r="E282" s="70"/>
      <c r="F282" s="70"/>
      <c r="G282" s="70"/>
      <c r="H282" s="70"/>
      <c r="I282" s="70"/>
    </row>
    <row r="283" spans="1:9" ht="16.5" hidden="1" outlineLevel="2" x14ac:dyDescent="0.3">
      <c r="A283" s="70"/>
      <c r="B283" s="70"/>
      <c r="C283" s="70"/>
      <c r="D283" s="70"/>
      <c r="E283" s="70"/>
      <c r="F283" s="70"/>
      <c r="G283" s="70"/>
      <c r="H283" s="70"/>
      <c r="I283" s="70"/>
    </row>
    <row r="284" spans="1:9" ht="16.5" hidden="1" outlineLevel="2" x14ac:dyDescent="0.3">
      <c r="A284" s="70"/>
      <c r="B284" s="70"/>
      <c r="C284" s="70"/>
      <c r="D284" s="70"/>
      <c r="E284" s="70"/>
      <c r="F284" s="70"/>
      <c r="G284" s="70"/>
      <c r="H284" s="70"/>
      <c r="I284" s="70"/>
    </row>
    <row r="285" spans="1:9" ht="16.5" hidden="1" outlineLevel="2" x14ac:dyDescent="0.3">
      <c r="A285" s="70"/>
      <c r="B285" s="70"/>
      <c r="C285" s="70"/>
      <c r="D285" s="70"/>
      <c r="E285" s="70"/>
      <c r="F285" s="70"/>
      <c r="G285" s="70"/>
      <c r="H285" s="70"/>
      <c r="I285" s="70"/>
    </row>
    <row r="286" spans="1:9" ht="16.5" hidden="1" outlineLevel="2" x14ac:dyDescent="0.3">
      <c r="A286" s="70"/>
      <c r="B286" s="70"/>
      <c r="C286" s="70"/>
      <c r="D286" s="70"/>
      <c r="E286" s="70"/>
      <c r="F286" s="70"/>
      <c r="G286" s="70"/>
      <c r="H286" s="70"/>
      <c r="I286" s="70"/>
    </row>
    <row r="287" spans="1:9" ht="16.5" hidden="1" outlineLevel="2" x14ac:dyDescent="0.3">
      <c r="A287" s="70"/>
      <c r="B287" s="70"/>
      <c r="C287" s="70"/>
      <c r="D287" s="70"/>
      <c r="E287" s="70"/>
      <c r="F287" s="70"/>
      <c r="G287" s="70"/>
      <c r="H287" s="70"/>
      <c r="I287" s="70"/>
    </row>
    <row r="288" spans="1:9" hidden="1" outlineLevel="2" x14ac:dyDescent="0.2">
      <c r="A288" s="35"/>
      <c r="B288" s="35"/>
      <c r="C288" s="75"/>
      <c r="D288" s="75"/>
      <c r="E288" s="13"/>
    </row>
    <row r="289" spans="3:6" hidden="1" outlineLevel="1" x14ac:dyDescent="0.2"/>
    <row r="290" spans="3:6" collapsed="1" x14ac:dyDescent="0.2">
      <c r="C290" s="97"/>
      <c r="D290" s="97"/>
      <c r="E290" s="97"/>
      <c r="F290" s="97"/>
    </row>
    <row r="291" spans="3:6" x14ac:dyDescent="0.2">
      <c r="C291" s="95"/>
      <c r="D291" s="95"/>
      <c r="E291" s="95"/>
      <c r="F291" s="95"/>
    </row>
    <row r="292" spans="3:6" x14ac:dyDescent="0.2">
      <c r="C292" s="97"/>
      <c r="D292" s="97"/>
      <c r="E292" s="97"/>
      <c r="F292" s="97"/>
    </row>
    <row r="293" spans="3:6" x14ac:dyDescent="0.2">
      <c r="C293" s="97"/>
      <c r="D293" s="97"/>
      <c r="E293" s="97"/>
      <c r="F293" s="97"/>
    </row>
    <row r="294" spans="3:6" x14ac:dyDescent="0.2">
      <c r="C294" s="97"/>
      <c r="D294" s="97"/>
      <c r="E294" s="97"/>
      <c r="F294" s="97"/>
    </row>
    <row r="295" spans="3:6" x14ac:dyDescent="0.2">
      <c r="C295" s="97"/>
      <c r="D295" s="97"/>
      <c r="E295" s="97"/>
      <c r="F295" s="97"/>
    </row>
    <row r="296" spans="3:6" x14ac:dyDescent="0.2">
      <c r="C296" s="95"/>
      <c r="D296" s="95"/>
      <c r="E296" s="95"/>
      <c r="F296" s="95"/>
    </row>
    <row r="297" spans="3:6" x14ac:dyDescent="0.2">
      <c r="C297" s="95"/>
      <c r="D297" s="95"/>
      <c r="E297" s="95"/>
      <c r="F297" s="95"/>
    </row>
    <row r="298" spans="3:6" x14ac:dyDescent="0.2">
      <c r="C298" s="95"/>
      <c r="D298" s="95"/>
      <c r="E298" s="95"/>
      <c r="F298" s="95"/>
    </row>
  </sheetData>
  <mergeCells count="3">
    <mergeCell ref="A199:A203"/>
    <mergeCell ref="C196:G196"/>
    <mergeCell ref="C197:G197"/>
  </mergeCells>
  <printOptions horizontalCentered="1" verticalCentered="1"/>
  <pageMargins left="0" right="0" top="0" bottom="0" header="0" footer="0"/>
  <pageSetup scale="60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VALORACIÓN SIMP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Papá</dc:creator>
  <cp:lastModifiedBy>Alvaro Hernandez</cp:lastModifiedBy>
  <cp:lastPrinted>2018-06-07T20:03:38Z</cp:lastPrinted>
  <dcterms:created xsi:type="dcterms:W3CDTF">2011-01-01T22:12:31Z</dcterms:created>
  <dcterms:modified xsi:type="dcterms:W3CDTF">2023-01-26T22:53:08Z</dcterms:modified>
</cp:coreProperties>
</file>