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.salazar\Desktop\"/>
    </mc:Choice>
  </mc:AlternateContent>
  <xr:revisionPtr revIDLastSave="0" documentId="8_{486F6034-A122-4F08-9686-70ABB27A8C4B}" xr6:coauthVersionLast="47" xr6:coauthVersionMax="47" xr10:uidLastSave="{00000000-0000-0000-0000-000000000000}"/>
  <bookViews>
    <workbookView xWindow="-120" yWindow="-120" windowWidth="20730" windowHeight="11160" xr2:uid="{CB520F5E-0900-4C79-921B-A46F3E1A9402}"/>
  </bookViews>
  <sheets>
    <sheet name="EJERCICIO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J22" i="1"/>
  <c r="H30" i="1"/>
  <c r="J27" i="1"/>
  <c r="K18" i="1"/>
  <c r="J24" i="1"/>
  <c r="K9" i="1"/>
  <c r="K10" i="1"/>
  <c r="K11" i="1"/>
  <c r="K12" i="1"/>
  <c r="K13" i="1"/>
  <c r="K14" i="1"/>
  <c r="K15" i="1"/>
  <c r="K16" i="1"/>
  <c r="K17" i="1"/>
  <c r="K8" i="1"/>
  <c r="J26" i="1"/>
  <c r="J25" i="1"/>
  <c r="J23" i="1"/>
  <c r="J17" i="1"/>
  <c r="J16" i="1"/>
  <c r="H17" i="1"/>
  <c r="H16" i="1"/>
  <c r="J9" i="1"/>
  <c r="J11" i="1"/>
  <c r="J12" i="1"/>
  <c r="H15" i="1"/>
  <c r="J15" i="1" s="1"/>
  <c r="H14" i="1"/>
  <c r="J14" i="1" s="1"/>
  <c r="H13" i="1"/>
  <c r="J13" i="1" s="1"/>
  <c r="H12" i="1"/>
  <c r="H10" i="1"/>
  <c r="J10" i="1" s="1"/>
  <c r="H8" i="1"/>
  <c r="J8" i="1" s="1"/>
  <c r="C13" i="1"/>
  <c r="C14" i="1"/>
  <c r="C15" i="1"/>
  <c r="H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tc={BE8878CB-FAB3-46A4-91F9-DFF993BE8516}</author>
  </authors>
  <commentList>
    <comment ref="J7" authorId="0" shapeId="0" xr:uid="{BE8878CB-FAB3-46A4-91F9-DFF993BE85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Horas Mensuales</t>
      </text>
    </comment>
  </commentList>
</comments>
</file>

<file path=xl/sharedStrings.xml><?xml version="1.0" encoding="utf-8"?>
<sst xmlns="http://schemas.openxmlformats.org/spreadsheetml/2006/main" count="93" uniqueCount="49">
  <si>
    <t>Valor del Vehículo</t>
  </si>
  <si>
    <t>$/unidad</t>
  </si>
  <si>
    <t>Depreciación</t>
  </si>
  <si>
    <t>años</t>
  </si>
  <si>
    <t>Salario conductor</t>
  </si>
  <si>
    <t>$/mes</t>
  </si>
  <si>
    <t>Factor prestacional</t>
  </si>
  <si>
    <t>Auxiliar</t>
  </si>
  <si>
    <t>Tasa oportunidad</t>
  </si>
  <si>
    <t>mensual</t>
  </si>
  <si>
    <t>Seguros</t>
  </si>
  <si>
    <t>$/año</t>
  </si>
  <si>
    <t>Mantenimiento</t>
  </si>
  <si>
    <t>Impuestos vehículo</t>
  </si>
  <si>
    <t>Monitoreo satelital</t>
  </si>
  <si>
    <t>Administración</t>
  </si>
  <si>
    <t>Precio por galón</t>
  </si>
  <si>
    <t>$/galon</t>
  </si>
  <si>
    <t>Rendimiento</t>
  </si>
  <si>
    <t>km/galón</t>
  </si>
  <si>
    <t>Días laborados</t>
  </si>
  <si>
    <t>días/mes</t>
  </si>
  <si>
    <t>$/viaje</t>
  </si>
  <si>
    <t>Llantas</t>
  </si>
  <si>
    <t>unidades</t>
  </si>
  <si>
    <t>Valor llantas</t>
  </si>
  <si>
    <t>Alimentación</t>
  </si>
  <si>
    <t>Vida útil</t>
  </si>
  <si>
    <t>km</t>
  </si>
  <si>
    <t>Alojamiento</t>
  </si>
  <si>
    <t>Distancia Med-Bvtura</t>
  </si>
  <si>
    <t>km/viaje</t>
  </si>
  <si>
    <t>Nro horas diarias trabajadas</t>
  </si>
  <si>
    <t>horas/dia</t>
  </si>
  <si>
    <t>Tiempo por viaje</t>
  </si>
  <si>
    <t>horas/viaje</t>
  </si>
  <si>
    <t>Tarifa por viaje tercero</t>
  </si>
  <si>
    <t xml:space="preserve">LOS DATOS EN ROJO SON LOS DATOS DE ENTRADA </t>
  </si>
  <si>
    <t>DEL PROBLEMA</t>
  </si>
  <si>
    <t xml:space="preserve">CONSISTE EN EVALUAR QUE ES MEJOR HACER LA </t>
  </si>
  <si>
    <t>EL TRANSPORTE PROPIO O PAGARLE A UN TERCERO</t>
  </si>
  <si>
    <t>POR VIAJE EFECTUADO</t>
  </si>
  <si>
    <t>Costos fijos</t>
  </si>
  <si>
    <t>Costos Variables</t>
  </si>
  <si>
    <t>$/Mes</t>
  </si>
  <si>
    <t>Costo por km</t>
  </si>
  <si>
    <t>Costo de llantas por Viaje</t>
  </si>
  <si>
    <t>Tarifa por viaje Propio</t>
  </si>
  <si>
    <t>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</si>
</sst>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Font="1"/>
    <xf numFmtId="164" fontId="4" fillId="0" borderId="0" xfId="1" applyFont="1"/>
    <xf numFmtId="164" fontId="0" fillId="0" borderId="1" xfId="1" applyFont="1" applyBorder="1"/>
    <xf numFmtId="164" fontId="4" fillId="0" borderId="2" xfId="1" applyFont="1" applyBorder="1"/>
    <xf numFmtId="164" fontId="0" fillId="0" borderId="3" xfId="1" applyFont="1" applyBorder="1"/>
    <xf numFmtId="164" fontId="0" fillId="0" borderId="4" xfId="1" applyFont="1" applyBorder="1"/>
    <xf numFmtId="164" fontId="4" fillId="0" borderId="0" xfId="1" applyFont="1" applyBorder="1"/>
    <xf numFmtId="164" fontId="0" fillId="0" borderId="5" xfId="1" applyFont="1" applyBorder="1"/>
    <xf numFmtId="9" fontId="4" fillId="0" borderId="0" xfId="1" applyNumberFormat="1" applyFont="1" applyBorder="1"/>
    <xf numFmtId="164" fontId="0" fillId="2" borderId="4" xfId="1" applyFont="1" applyFill="1" applyBorder="1"/>
    <xf numFmtId="10" fontId="4" fillId="2" borderId="0" xfId="1" applyNumberFormat="1" applyFont="1" applyFill="1" applyBorder="1"/>
    <xf numFmtId="164" fontId="0" fillId="2" borderId="5" xfId="1" applyFont="1" applyFill="1" applyBorder="1"/>
    <xf numFmtId="164" fontId="0" fillId="0" borderId="6" xfId="1" applyFont="1" applyBorder="1"/>
    <xf numFmtId="164" fontId="0" fillId="0" borderId="8" xfId="1" applyFont="1" applyBorder="1"/>
    <xf numFmtId="164" fontId="4" fillId="0" borderId="7" xfId="1" applyFont="1" applyBorder="1"/>
    <xf numFmtId="164" fontId="0" fillId="0" borderId="9" xfId="1" applyFont="1" applyBorder="1"/>
    <xf numFmtId="164" fontId="4" fillId="0" borderId="10" xfId="1" applyFont="1" applyBorder="1"/>
    <xf numFmtId="164" fontId="0" fillId="0" borderId="11" xfId="1" applyFont="1" applyBorder="1"/>
    <xf numFmtId="164" fontId="3" fillId="0" borderId="0" xfId="1" applyFont="1"/>
    <xf numFmtId="164" fontId="2" fillId="3" borderId="1" xfId="1" applyFont="1" applyFill="1" applyBorder="1"/>
    <xf numFmtId="164" fontId="4" fillId="3" borderId="2" xfId="1" applyFont="1" applyFill="1" applyBorder="1"/>
    <xf numFmtId="164" fontId="2" fillId="3" borderId="3" xfId="1" applyFont="1" applyFill="1" applyBorder="1"/>
    <xf numFmtId="164" fontId="2" fillId="3" borderId="4" xfId="1" applyFont="1" applyFill="1" applyBorder="1"/>
    <xf numFmtId="164" fontId="4" fillId="3" borderId="0" xfId="1" applyFont="1" applyFill="1" applyBorder="1"/>
    <xf numFmtId="164" fontId="2" fillId="3" borderId="5" xfId="1" applyFont="1" applyFill="1" applyBorder="1"/>
    <xf numFmtId="164" fontId="2" fillId="3" borderId="6" xfId="1" applyFont="1" applyFill="1" applyBorder="1"/>
    <xf numFmtId="164" fontId="4" fillId="3" borderId="7" xfId="1" applyFont="1" applyFill="1" applyBorder="1"/>
    <xf numFmtId="164" fontId="2" fillId="3" borderId="8" xfId="1" applyFont="1" applyFill="1" applyBorder="1"/>
    <xf numFmtId="164" fontId="0" fillId="0" borderId="0" xfId="1" applyFont="1" applyBorder="1"/>
    <xf numFmtId="164" fontId="0" fillId="0" borderId="9" xfId="1" applyFont="1" applyBorder="1" applyAlignment="1">
      <alignment horizontal="center" wrapText="1"/>
    </xf>
    <xf numFmtId="164" fontId="0" fillId="0" borderId="10" xfId="1" applyFont="1" applyBorder="1" applyAlignment="1">
      <alignment horizontal="center" wrapText="1"/>
    </xf>
    <xf numFmtId="164" fontId="0" fillId="0" borderId="11" xfId="1" applyFont="1" applyBorder="1" applyAlignment="1">
      <alignment horizontal="center" wrapText="1"/>
    </xf>
    <xf numFmtId="164" fontId="0" fillId="0" borderId="13" xfId="1" applyFont="1" applyBorder="1"/>
    <xf numFmtId="164" fontId="0" fillId="0" borderId="14" xfId="1" applyFont="1" applyBorder="1"/>
    <xf numFmtId="164" fontId="0" fillId="0" borderId="12" xfId="1" applyFont="1" applyBorder="1"/>
    <xf numFmtId="164" fontId="0" fillId="0" borderId="15" xfId="1" applyFont="1" applyBorder="1"/>
    <xf numFmtId="164" fontId="2" fillId="3" borderId="12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 Maria Salazar Navarrete" id="{A5E478FB-3A06-4E5D-B3CC-D90DEF86575C}" userId="S::sara.salazar@wom.co::8f60584e-6537-4e6b-af42-44f0a7e2b88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7" dT="2022-10-22T15:52:26.96" personId="{A5E478FB-3A06-4E5D-B3CC-D90DEF86575C}" id="{BE8878CB-FAB3-46A4-91F9-DFF993BE8516}">
    <text>Horas Mensuales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21E8-08E5-42A4-BE7E-39B1C8C828CD}">
  <dimension ref="B6:L39"/>
  <sheetViews>
    <sheetView showGridLines="0" tabSelected="1" topLeftCell="C6" zoomScale="130" zoomScaleNormal="130" workbookViewId="0">
      <selection activeCell="H12" sqref="H12"/>
    </sheetView>
  </sheetViews>
  <sheetFormatPr baseColWidth="10" defaultColWidth="11.42578125" defaultRowHeight="15" x14ac:dyDescent="0.25"/>
  <cols>
    <col min="1" max="1" width="11.42578125" style="1"/>
    <col min="2" max="2" width="27.42578125" style="1" bestFit="1" customWidth="1"/>
    <col min="3" max="3" width="16.140625" style="2" bestFit="1" customWidth="1"/>
    <col min="4" max="4" width="12.42578125" style="1" bestFit="1" customWidth="1"/>
    <col min="5" max="5" width="1.5703125" style="1" customWidth="1"/>
    <col min="6" max="6" width="14.28515625" style="1" bestFit="1" customWidth="1"/>
    <col min="7" max="7" width="19.7109375" style="1" bestFit="1" customWidth="1"/>
    <col min="8" max="8" width="16.140625" style="1" bestFit="1" customWidth="1"/>
    <col min="9" max="9" width="10.85546875" style="1" bestFit="1" customWidth="1"/>
    <col min="10" max="10" width="16.140625" style="1" bestFit="1" customWidth="1"/>
    <col min="11" max="11" width="25.140625" style="1" bestFit="1" customWidth="1"/>
    <col min="12" max="16384" width="11.42578125" style="1"/>
  </cols>
  <sheetData>
    <row r="6" spans="2:11" ht="15.75" thickBot="1" x14ac:dyDescent="0.3"/>
    <row r="7" spans="2:11" ht="15.75" thickBot="1" x14ac:dyDescent="0.3">
      <c r="B7" s="3" t="s">
        <v>0</v>
      </c>
      <c r="C7" s="4">
        <v>800000000</v>
      </c>
      <c r="D7" s="5" t="s">
        <v>1</v>
      </c>
      <c r="G7" s="30" t="s">
        <v>42</v>
      </c>
      <c r="H7" s="31"/>
      <c r="I7" s="32"/>
      <c r="J7" s="35">
        <v>192</v>
      </c>
      <c r="K7" s="18">
        <v>20</v>
      </c>
    </row>
    <row r="8" spans="2:11" x14ac:dyDescent="0.25">
      <c r="B8" s="6" t="s">
        <v>2</v>
      </c>
      <c r="C8" s="7">
        <v>5</v>
      </c>
      <c r="D8" s="8" t="s">
        <v>3</v>
      </c>
      <c r="G8" s="3" t="s">
        <v>2</v>
      </c>
      <c r="H8" s="4">
        <f>+C7/60</f>
        <v>13333333.333333334</v>
      </c>
      <c r="I8" s="5" t="s">
        <v>44</v>
      </c>
      <c r="J8" s="33">
        <f>+H8/$J$7</f>
        <v>69444.444444444453</v>
      </c>
      <c r="K8" s="5">
        <f>+J8*$K$7</f>
        <v>1388888.888888889</v>
      </c>
    </row>
    <row r="9" spans="2:11" x14ac:dyDescent="0.25">
      <c r="B9" s="6" t="s">
        <v>4</v>
      </c>
      <c r="C9" s="7">
        <v>2500000</v>
      </c>
      <c r="D9" s="8" t="s">
        <v>5</v>
      </c>
      <c r="G9" s="6" t="s">
        <v>4</v>
      </c>
      <c r="H9" s="7">
        <v>2500000</v>
      </c>
      <c r="I9" s="8" t="s">
        <v>44</v>
      </c>
      <c r="J9" s="36">
        <f t="shared" ref="J9:J15" si="0">+H9/$J$7</f>
        <v>13020.833333333334</v>
      </c>
      <c r="K9" s="8">
        <f t="shared" ref="K9:K17" si="1">+J9*$K$7</f>
        <v>260416.66666666669</v>
      </c>
    </row>
    <row r="10" spans="2:11" x14ac:dyDescent="0.25">
      <c r="B10" s="6" t="s">
        <v>6</v>
      </c>
      <c r="C10" s="9">
        <v>0.6</v>
      </c>
      <c r="D10" s="8"/>
      <c r="G10" s="6" t="s">
        <v>6</v>
      </c>
      <c r="H10" s="7">
        <f>+(H9+H11)*60%</f>
        <v>2220000</v>
      </c>
      <c r="I10" s="8" t="s">
        <v>44</v>
      </c>
      <c r="J10" s="36">
        <f t="shared" si="0"/>
        <v>11562.5</v>
      </c>
      <c r="K10" s="8">
        <f t="shared" si="1"/>
        <v>231250</v>
      </c>
    </row>
    <row r="11" spans="2:11" x14ac:dyDescent="0.25">
      <c r="B11" s="6" t="s">
        <v>7</v>
      </c>
      <c r="C11" s="7">
        <v>1200000</v>
      </c>
      <c r="D11" s="8" t="s">
        <v>5</v>
      </c>
      <c r="G11" s="6" t="s">
        <v>7</v>
      </c>
      <c r="H11" s="7">
        <v>1200000</v>
      </c>
      <c r="I11" s="8" t="s">
        <v>44</v>
      </c>
      <c r="J11" s="36">
        <f t="shared" si="0"/>
        <v>6250</v>
      </c>
      <c r="K11" s="8">
        <f t="shared" si="1"/>
        <v>125000</v>
      </c>
    </row>
    <row r="12" spans="2:11" x14ac:dyDescent="0.25">
      <c r="B12" s="10" t="s">
        <v>8</v>
      </c>
      <c r="C12" s="11">
        <v>1.2E-2</v>
      </c>
      <c r="D12" s="12" t="s">
        <v>9</v>
      </c>
      <c r="G12" s="6" t="s">
        <v>10</v>
      </c>
      <c r="H12" s="7">
        <f>32000000/12</f>
        <v>2666666.6666666665</v>
      </c>
      <c r="I12" s="8" t="s">
        <v>44</v>
      </c>
      <c r="J12" s="36">
        <f t="shared" si="0"/>
        <v>13888.888888888889</v>
      </c>
      <c r="K12" s="8">
        <f t="shared" si="1"/>
        <v>277777.77777777775</v>
      </c>
    </row>
    <row r="13" spans="2:11" x14ac:dyDescent="0.25">
      <c r="B13" s="6" t="s">
        <v>10</v>
      </c>
      <c r="C13" s="7">
        <f>+C7*4%</f>
        <v>32000000</v>
      </c>
      <c r="D13" s="8" t="s">
        <v>11</v>
      </c>
      <c r="G13" s="6" t="s">
        <v>12</v>
      </c>
      <c r="H13" s="7">
        <f>48000000/12</f>
        <v>4000000</v>
      </c>
      <c r="I13" s="8" t="s">
        <v>11</v>
      </c>
      <c r="J13" s="36">
        <f t="shared" si="0"/>
        <v>20833.333333333332</v>
      </c>
      <c r="K13" s="8">
        <f t="shared" si="1"/>
        <v>416666.66666666663</v>
      </c>
    </row>
    <row r="14" spans="2:11" x14ac:dyDescent="0.25">
      <c r="B14" s="6" t="s">
        <v>12</v>
      </c>
      <c r="C14" s="7">
        <f>+C7*6%</f>
        <v>48000000</v>
      </c>
      <c r="D14" s="8" t="s">
        <v>11</v>
      </c>
      <c r="G14" s="6" t="s">
        <v>13</v>
      </c>
      <c r="H14" s="7">
        <f>16000000/12</f>
        <v>1333333.3333333333</v>
      </c>
      <c r="I14" s="8" t="s">
        <v>11</v>
      </c>
      <c r="J14" s="36">
        <f t="shared" si="0"/>
        <v>6944.4444444444443</v>
      </c>
      <c r="K14" s="8">
        <f t="shared" si="1"/>
        <v>138888.88888888888</v>
      </c>
    </row>
    <row r="15" spans="2:11" x14ac:dyDescent="0.25">
      <c r="B15" s="6" t="s">
        <v>13</v>
      </c>
      <c r="C15" s="7">
        <f>+C7*2%</f>
        <v>16000000</v>
      </c>
      <c r="D15" s="8" t="s">
        <v>11</v>
      </c>
      <c r="G15" s="6" t="s">
        <v>14</v>
      </c>
      <c r="H15" s="7">
        <f>5000000/12</f>
        <v>416666.66666666669</v>
      </c>
      <c r="I15" s="8" t="s">
        <v>11</v>
      </c>
      <c r="J15" s="36">
        <f t="shared" si="0"/>
        <v>2170.1388888888891</v>
      </c>
      <c r="K15" s="8">
        <f t="shared" si="1"/>
        <v>43402.777777777781</v>
      </c>
    </row>
    <row r="16" spans="2:11" x14ac:dyDescent="0.25">
      <c r="B16" s="6" t="s">
        <v>14</v>
      </c>
      <c r="C16" s="7">
        <v>5000000</v>
      </c>
      <c r="D16" s="8" t="s">
        <v>11</v>
      </c>
      <c r="G16" s="6" t="s">
        <v>15</v>
      </c>
      <c r="H16" s="7">
        <f>7000000/12</f>
        <v>583333.33333333337</v>
      </c>
      <c r="I16" s="8" t="s">
        <v>11</v>
      </c>
      <c r="J16" s="36">
        <f>+H16/$J$7</f>
        <v>3038.1944444444448</v>
      </c>
      <c r="K16" s="8">
        <f t="shared" si="1"/>
        <v>60763.888888888898</v>
      </c>
    </row>
    <row r="17" spans="2:12" ht="15.75" thickBot="1" x14ac:dyDescent="0.3">
      <c r="B17" s="6" t="s">
        <v>15</v>
      </c>
      <c r="C17" s="7">
        <v>7000000</v>
      </c>
      <c r="D17" s="8" t="s">
        <v>11</v>
      </c>
      <c r="G17" s="13" t="s">
        <v>8</v>
      </c>
      <c r="H17" s="15">
        <f>+C7*C12</f>
        <v>9600000</v>
      </c>
      <c r="I17" s="14" t="s">
        <v>11</v>
      </c>
      <c r="J17" s="34">
        <f>+H17/$J$7</f>
        <v>50000</v>
      </c>
      <c r="K17" s="14">
        <f t="shared" si="1"/>
        <v>1000000</v>
      </c>
      <c r="L17" s="29"/>
    </row>
    <row r="18" spans="2:12" ht="15.75" thickBot="1" x14ac:dyDescent="0.3">
      <c r="B18" s="6"/>
      <c r="C18" s="7"/>
      <c r="D18" s="8"/>
      <c r="G18" s="29"/>
      <c r="H18" s="7">
        <f>SUM(H8:H17)</f>
        <v>37853333.333333336</v>
      </c>
      <c r="I18" s="29"/>
      <c r="K18" s="37">
        <f>SUM(K7:K17)</f>
        <v>3943075.555555556</v>
      </c>
    </row>
    <row r="19" spans="2:12" x14ac:dyDescent="0.25">
      <c r="B19" s="6" t="s">
        <v>16</v>
      </c>
      <c r="C19" s="7">
        <v>10000</v>
      </c>
      <c r="D19" s="8" t="s">
        <v>17</v>
      </c>
    </row>
    <row r="20" spans="2:12" ht="15.75" thickBot="1" x14ac:dyDescent="0.3">
      <c r="B20" s="6" t="s">
        <v>18</v>
      </c>
      <c r="C20" s="7">
        <v>22</v>
      </c>
      <c r="D20" s="8" t="s">
        <v>19</v>
      </c>
    </row>
    <row r="21" spans="2:12" ht="15.75" thickBot="1" x14ac:dyDescent="0.3">
      <c r="B21" s="6" t="s">
        <v>20</v>
      </c>
      <c r="C21" s="7">
        <v>24</v>
      </c>
      <c r="D21" s="8" t="s">
        <v>21</v>
      </c>
      <c r="G21" s="30" t="s">
        <v>43</v>
      </c>
      <c r="H21" s="31"/>
      <c r="I21" s="32"/>
    </row>
    <row r="22" spans="2:12" x14ac:dyDescent="0.25">
      <c r="B22" s="6" t="s">
        <v>23</v>
      </c>
      <c r="C22" s="7">
        <v>12</v>
      </c>
      <c r="D22" s="8" t="s">
        <v>24</v>
      </c>
      <c r="G22" s="3" t="s">
        <v>16</v>
      </c>
      <c r="H22" s="4">
        <v>10000</v>
      </c>
      <c r="I22" s="5" t="s">
        <v>17</v>
      </c>
      <c r="J22" s="3">
        <f>+(C26/H23)*H22</f>
        <v>600000</v>
      </c>
      <c r="K22" s="5" t="s">
        <v>48</v>
      </c>
    </row>
    <row r="23" spans="2:12" x14ac:dyDescent="0.25">
      <c r="B23" s="6" t="s">
        <v>25</v>
      </c>
      <c r="C23" s="7">
        <v>11500000</v>
      </c>
      <c r="D23" s="8" t="s">
        <v>1</v>
      </c>
      <c r="G23" s="6" t="s">
        <v>18</v>
      </c>
      <c r="H23" s="7">
        <v>22</v>
      </c>
      <c r="I23" s="8" t="s">
        <v>19</v>
      </c>
      <c r="J23" s="6">
        <f>+(H25)/H26</f>
        <v>328.57142857142856</v>
      </c>
      <c r="K23" s="8" t="s">
        <v>45</v>
      </c>
    </row>
    <row r="24" spans="2:12" ht="15.75" thickBot="1" x14ac:dyDescent="0.3">
      <c r="B24" s="13" t="s">
        <v>27</v>
      </c>
      <c r="C24" s="15">
        <v>35000</v>
      </c>
      <c r="D24" s="14" t="s">
        <v>28</v>
      </c>
      <c r="G24" s="6" t="s">
        <v>23</v>
      </c>
      <c r="H24" s="7">
        <v>12</v>
      </c>
      <c r="I24" s="8" t="s">
        <v>24</v>
      </c>
      <c r="J24" s="6">
        <f>+J23*C26</f>
        <v>433714.28571428568</v>
      </c>
      <c r="K24" s="8" t="s">
        <v>46</v>
      </c>
    </row>
    <row r="25" spans="2:12" ht="15.75" thickBot="1" x14ac:dyDescent="0.3">
      <c r="G25" s="6" t="s">
        <v>25</v>
      </c>
      <c r="H25" s="7">
        <v>11500000</v>
      </c>
      <c r="I25" s="8" t="s">
        <v>1</v>
      </c>
      <c r="J25" s="6">
        <f>+H27*2</f>
        <v>60000</v>
      </c>
      <c r="K25" s="8" t="s">
        <v>26</v>
      </c>
    </row>
    <row r="26" spans="2:12" ht="15.75" thickBot="1" x14ac:dyDescent="0.3">
      <c r="B26" s="3" t="s">
        <v>30</v>
      </c>
      <c r="C26" s="4">
        <v>1320</v>
      </c>
      <c r="D26" s="5" t="s">
        <v>31</v>
      </c>
      <c r="G26" s="6" t="s">
        <v>27</v>
      </c>
      <c r="H26" s="7">
        <v>35000</v>
      </c>
      <c r="I26" s="8" t="s">
        <v>28</v>
      </c>
      <c r="J26" s="13">
        <f>+H28*2</f>
        <v>100000</v>
      </c>
      <c r="K26" s="14" t="s">
        <v>29</v>
      </c>
    </row>
    <row r="27" spans="2:12" ht="15.75" thickBot="1" x14ac:dyDescent="0.3">
      <c r="B27" s="6" t="s">
        <v>32</v>
      </c>
      <c r="C27" s="7">
        <v>8</v>
      </c>
      <c r="D27" s="8" t="s">
        <v>33</v>
      </c>
      <c r="G27" s="6" t="s">
        <v>26</v>
      </c>
      <c r="H27" s="7">
        <v>30000</v>
      </c>
      <c r="I27" s="8" t="s">
        <v>22</v>
      </c>
      <c r="J27" s="37">
        <f>SUM(J22:J26)-J23</f>
        <v>1193714.2857142859</v>
      </c>
    </row>
    <row r="28" spans="2:12" ht="15.75" thickBot="1" x14ac:dyDescent="0.3">
      <c r="B28" s="6" t="s">
        <v>34</v>
      </c>
      <c r="C28" s="7">
        <v>20</v>
      </c>
      <c r="D28" s="8" t="s">
        <v>35</v>
      </c>
      <c r="G28" s="13" t="s">
        <v>29</v>
      </c>
      <c r="H28" s="15">
        <v>50000</v>
      </c>
      <c r="I28" s="14" t="s">
        <v>22</v>
      </c>
    </row>
    <row r="29" spans="2:12" ht="15.75" thickBot="1" x14ac:dyDescent="0.3">
      <c r="B29" s="6" t="s">
        <v>26</v>
      </c>
      <c r="C29" s="7">
        <v>30000</v>
      </c>
      <c r="D29" s="8" t="s">
        <v>22</v>
      </c>
    </row>
    <row r="30" spans="2:12" ht="15.75" thickBot="1" x14ac:dyDescent="0.3">
      <c r="B30" s="13" t="s">
        <v>29</v>
      </c>
      <c r="C30" s="15">
        <v>50000</v>
      </c>
      <c r="D30" s="14" t="s">
        <v>22</v>
      </c>
      <c r="G30" s="16" t="s">
        <v>47</v>
      </c>
      <c r="H30" s="17">
        <f>+K18+J27</f>
        <v>5136789.8412698414</v>
      </c>
      <c r="I30" s="18" t="s">
        <v>22</v>
      </c>
    </row>
    <row r="31" spans="2:12" ht="15.75" thickBot="1" x14ac:dyDescent="0.3"/>
    <row r="32" spans="2:12" ht="15.75" thickBot="1" x14ac:dyDescent="0.3">
      <c r="B32" s="16" t="s">
        <v>36</v>
      </c>
      <c r="C32" s="17">
        <v>11000000</v>
      </c>
      <c r="D32" s="18" t="s">
        <v>22</v>
      </c>
      <c r="H32" s="1">
        <f>H30*9</f>
        <v>46231108.571428575</v>
      </c>
    </row>
    <row r="33" spans="2:8" x14ac:dyDescent="0.25">
      <c r="H33" s="1">
        <f>C32*9</f>
        <v>99000000</v>
      </c>
    </row>
    <row r="35" spans="2:8" x14ac:dyDescent="0.25">
      <c r="B35" s="19" t="s">
        <v>37</v>
      </c>
    </row>
    <row r="36" spans="2:8" ht="15.75" thickBot="1" x14ac:dyDescent="0.3">
      <c r="B36" s="19" t="s">
        <v>38</v>
      </c>
    </row>
    <row r="37" spans="2:8" x14ac:dyDescent="0.25">
      <c r="B37" s="20" t="s">
        <v>39</v>
      </c>
      <c r="C37" s="21"/>
      <c r="D37" s="22"/>
    </row>
    <row r="38" spans="2:8" x14ac:dyDescent="0.25">
      <c r="B38" s="23" t="s">
        <v>40</v>
      </c>
      <c r="C38" s="24"/>
      <c r="D38" s="25"/>
    </row>
    <row r="39" spans="2:8" ht="15.75" thickBot="1" x14ac:dyDescent="0.3">
      <c r="B39" s="26" t="s">
        <v>41</v>
      </c>
      <c r="C39" s="27"/>
      <c r="D39" s="28"/>
    </row>
  </sheetData>
  <mergeCells count="2">
    <mergeCell ref="G7:I7"/>
    <mergeCell ref="G21:I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Sierra Naranjo</dc:creator>
  <cp:lastModifiedBy>Sara Maria Salazar Navarrete</cp:lastModifiedBy>
  <dcterms:created xsi:type="dcterms:W3CDTF">2022-10-22T15:32:49Z</dcterms:created>
  <dcterms:modified xsi:type="dcterms:W3CDTF">2022-10-22T16:26:49Z</dcterms:modified>
</cp:coreProperties>
</file>