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OJ\OneDrive\Desktop\NICO\MAF\Semestre 1\Contabilidad Financiera (NIIF)\"/>
    </mc:Choice>
  </mc:AlternateContent>
  <xr:revisionPtr revIDLastSave="0" documentId="13_ncr:1_{31E92DCA-6423-413E-83A1-6098F24439F8}" xr6:coauthVersionLast="47" xr6:coauthVersionMax="47" xr10:uidLastSave="{00000000-0000-0000-0000-000000000000}"/>
  <bookViews>
    <workbookView xWindow="-108" yWindow="-108" windowWidth="23256" windowHeight="12456" xr2:uid="{1BC42591-2EC3-411A-821A-3E7553150CBF}"/>
  </bookViews>
  <sheets>
    <sheet name="EJERCICIO" sheetId="1" r:id="rId1"/>
    <sheet name="EJERCICIO (2)" sheetId="4" state="hidden" r:id="rId2"/>
    <sheet name="EJERCICIO (3)" sheetId="5" state="hidden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1" l="1"/>
  <c r="G28" i="1"/>
  <c r="G32" i="1"/>
  <c r="C23" i="1"/>
  <c r="G21" i="1"/>
  <c r="G12" i="1"/>
  <c r="G29" i="5"/>
  <c r="G9" i="5"/>
  <c r="G10" i="5"/>
  <c r="G11" i="5"/>
  <c r="G12" i="5"/>
  <c r="C13" i="5"/>
  <c r="G13" i="5"/>
  <c r="C14" i="5"/>
  <c r="G14" i="5"/>
  <c r="C15" i="5"/>
  <c r="G15" i="5"/>
  <c r="G16" i="5"/>
  <c r="G17" i="5"/>
  <c r="G18" i="5"/>
  <c r="G21" i="5"/>
  <c r="G22" i="5"/>
  <c r="G23" i="5"/>
  <c r="G24" i="5"/>
  <c r="G25" i="5"/>
  <c r="G28" i="5"/>
  <c r="G32" i="5"/>
  <c r="G36" i="5"/>
  <c r="G30" i="5"/>
  <c r="F17" i="5"/>
  <c r="F16" i="5"/>
  <c r="F15" i="5"/>
  <c r="F14" i="5"/>
  <c r="F13" i="5"/>
  <c r="F11" i="5"/>
  <c r="F10" i="5"/>
  <c r="F9" i="5"/>
  <c r="G29" i="4"/>
  <c r="G28" i="4"/>
  <c r="G32" i="4"/>
  <c r="I36" i="4"/>
  <c r="G9" i="4"/>
  <c r="G10" i="4"/>
  <c r="G11" i="4"/>
  <c r="G12" i="4"/>
  <c r="C13" i="4"/>
  <c r="G13" i="4"/>
  <c r="C14" i="4"/>
  <c r="G14" i="4"/>
  <c r="C15" i="4"/>
  <c r="G15" i="4"/>
  <c r="G16" i="4"/>
  <c r="G17" i="4"/>
  <c r="G18" i="4"/>
  <c r="G21" i="4"/>
  <c r="G22" i="4"/>
  <c r="G23" i="4"/>
  <c r="G24" i="4"/>
  <c r="G25" i="4"/>
  <c r="G36" i="4"/>
  <c r="G30" i="4"/>
  <c r="F17" i="4"/>
  <c r="F16" i="4"/>
  <c r="F15" i="4"/>
  <c r="F14" i="4"/>
  <c r="F13" i="4"/>
  <c r="F11" i="4"/>
  <c r="F10" i="4"/>
  <c r="F9" i="4"/>
  <c r="G22" i="1"/>
  <c r="G25" i="1"/>
  <c r="G30" i="1"/>
  <c r="C15" i="1"/>
  <c r="C14" i="1"/>
  <c r="C13" i="1"/>
  <c r="G9" i="1"/>
  <c r="G10" i="1"/>
  <c r="G11" i="1"/>
  <c r="G13" i="1"/>
  <c r="G14" i="1"/>
  <c r="G15" i="1"/>
  <c r="G16" i="1"/>
  <c r="G17" i="1"/>
  <c r="G23" i="1"/>
  <c r="G24" i="1"/>
  <c r="F17" i="1"/>
  <c r="F16" i="1"/>
  <c r="F15" i="1"/>
  <c r="F14" i="1"/>
  <c r="F13" i="1"/>
  <c r="F11" i="1"/>
  <c r="F10" i="1"/>
  <c r="F9" i="1"/>
  <c r="G18" i="1"/>
  <c r="G36" i="1"/>
</calcChain>
</file>

<file path=xl/sharedStrings.xml><?xml version="1.0" encoding="utf-8"?>
<sst xmlns="http://schemas.openxmlformats.org/spreadsheetml/2006/main" count="278" uniqueCount="69">
  <si>
    <t>Valor del Vehículo</t>
  </si>
  <si>
    <t>$/unidad</t>
  </si>
  <si>
    <t>COSTOS FIJOS</t>
  </si>
  <si>
    <t>Depreciación</t>
  </si>
  <si>
    <t>años</t>
  </si>
  <si>
    <t>Salario conductor</t>
  </si>
  <si>
    <t>$/mes</t>
  </si>
  <si>
    <t>Factor prestacional</t>
  </si>
  <si>
    <t>Auxiliar</t>
  </si>
  <si>
    <t>Tasa oportunidad</t>
  </si>
  <si>
    <t>mensual</t>
  </si>
  <si>
    <t>Costo oportunidad</t>
  </si>
  <si>
    <t>Seguros</t>
  </si>
  <si>
    <t>$/año</t>
  </si>
  <si>
    <t>Mantenimiento</t>
  </si>
  <si>
    <t>Impuestos vehículo</t>
  </si>
  <si>
    <t>Monitoreo satelital</t>
  </si>
  <si>
    <t>Administración</t>
  </si>
  <si>
    <t>Costos fijos totales</t>
  </si>
  <si>
    <t>Precio por galón</t>
  </si>
  <si>
    <t>$/galon</t>
  </si>
  <si>
    <t>Rendimiento</t>
  </si>
  <si>
    <t>km/galón</t>
  </si>
  <si>
    <t>COSTOS VARIABLES</t>
  </si>
  <si>
    <t>Días laborados</t>
  </si>
  <si>
    <t>días/mes</t>
  </si>
  <si>
    <t>Combustible</t>
  </si>
  <si>
    <t>$/viaje</t>
  </si>
  <si>
    <t>Llantas</t>
  </si>
  <si>
    <t>unidades</t>
  </si>
  <si>
    <t>Valor llantas</t>
  </si>
  <si>
    <t>Alimentación</t>
  </si>
  <si>
    <t>Vida útil</t>
  </si>
  <si>
    <t>km</t>
  </si>
  <si>
    <t>Alojamiento</t>
  </si>
  <si>
    <t>Costos variables</t>
  </si>
  <si>
    <t>Distancia Med-Bvtura</t>
  </si>
  <si>
    <t>km/viaje</t>
  </si>
  <si>
    <t>Nro horas diarias trabajadas</t>
  </si>
  <si>
    <t>horas/dia</t>
  </si>
  <si>
    <t>Tiempo por viaje</t>
  </si>
  <si>
    <t>horas/viaje</t>
  </si>
  <si>
    <t>Costos propios</t>
  </si>
  <si>
    <t>Costos terceros</t>
  </si>
  <si>
    <t>Nro. viajes capacidad</t>
  </si>
  <si>
    <t>viajes/mes</t>
  </si>
  <si>
    <t>Capacidad</t>
  </si>
  <si>
    <t>Tarifa por viaje tercero</t>
  </si>
  <si>
    <t>Ahorro</t>
  </si>
  <si>
    <t>Número de</t>
  </si>
  <si>
    <t>Viajes</t>
  </si>
  <si>
    <t>A capacidad</t>
  </si>
  <si>
    <t xml:space="preserve">LOS DATOS EN ROJO SON LOS DATOS DE ENTRADA </t>
  </si>
  <si>
    <t>DEL PROBLEMA</t>
  </si>
  <si>
    <t xml:space="preserve">CONSISTE EN EVALUAR QUE ES MEJOR HACER LA </t>
  </si>
  <si>
    <t>EL TRANSPORTE PROPIO O PAGARLE A UN TERCERO</t>
  </si>
  <si>
    <t>POR VIAJE EFECTUADO</t>
  </si>
  <si>
    <t>capacidad 100%</t>
  </si>
  <si>
    <t>Juego llantas</t>
  </si>
  <si>
    <t>Revisar decisiones en el marco de los riesgos:</t>
  </si>
  <si>
    <t>Operacionales</t>
  </si>
  <si>
    <t>Estratégicos</t>
  </si>
  <si>
    <t>Reputacionales</t>
  </si>
  <si>
    <t>Financieros</t>
  </si>
  <si>
    <t>Alternativas para valorar el costo de oportunidad</t>
  </si>
  <si>
    <t>Opción de financiación</t>
  </si>
  <si>
    <t>Opción de recursos en el disponible</t>
  </si>
  <si>
    <t>Opción de recursos provistos por los socios</t>
  </si>
  <si>
    <t>EJERCICIO PARA TOMAR UNA DECISIÓN SOBRE INVERTIR Y EJECUTAR PROPIAMENTE O CONTRATAR UN TERCERO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</si>
</sst>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8">
    <xf numFmtId="0" fontId="0" fillId="0" borderId="0" xfId="0"/>
    <xf numFmtId="164" fontId="0" fillId="0" borderId="0" xfId="1" applyFont="1"/>
    <xf numFmtId="164" fontId="3" fillId="0" borderId="0" xfId="1" applyFont="1"/>
    <xf numFmtId="164" fontId="0" fillId="0" borderId="1" xfId="1" applyFont="1" applyBorder="1"/>
    <xf numFmtId="164" fontId="3" fillId="0" borderId="2" xfId="1" applyFont="1" applyBorder="1"/>
    <xf numFmtId="164" fontId="0" fillId="0" borderId="3" xfId="1" applyFont="1" applyBorder="1"/>
    <xf numFmtId="164" fontId="2" fillId="0" borderId="1" xfId="1" applyFont="1" applyBorder="1"/>
    <xf numFmtId="164" fontId="0" fillId="0" borderId="2" xfId="1" applyFont="1" applyBorder="1"/>
    <xf numFmtId="164" fontId="0" fillId="0" borderId="4" xfId="1" applyFont="1" applyBorder="1"/>
    <xf numFmtId="164" fontId="3" fillId="0" borderId="0" xfId="1" applyFont="1" applyBorder="1"/>
    <xf numFmtId="164" fontId="0" fillId="0" borderId="5" xfId="1" applyFont="1" applyBorder="1"/>
    <xf numFmtId="164" fontId="0" fillId="0" borderId="0" xfId="1" applyFont="1" applyBorder="1"/>
    <xf numFmtId="9" fontId="3" fillId="0" borderId="0" xfId="1" applyNumberFormat="1" applyFont="1" applyBorder="1"/>
    <xf numFmtId="10" fontId="3" fillId="0" borderId="0" xfId="1" applyNumberFormat="1" applyFont="1" applyBorder="1"/>
    <xf numFmtId="164" fontId="0" fillId="0" borderId="6" xfId="1" applyFont="1" applyBorder="1"/>
    <xf numFmtId="164" fontId="0" fillId="0" borderId="7" xfId="1" applyFont="1" applyBorder="1"/>
    <xf numFmtId="164" fontId="0" fillId="0" borderId="8" xfId="1" applyFont="1" applyBorder="1"/>
    <xf numFmtId="164" fontId="3" fillId="0" borderId="7" xfId="1" applyFont="1" applyBorder="1"/>
    <xf numFmtId="164" fontId="0" fillId="0" borderId="9" xfId="1" applyFont="1" applyBorder="1"/>
    <xf numFmtId="164" fontId="3" fillId="0" borderId="10" xfId="1" applyFont="1" applyBorder="1"/>
    <xf numFmtId="164" fontId="0" fillId="0" borderId="11" xfId="1" applyFont="1" applyBorder="1"/>
    <xf numFmtId="164" fontId="2" fillId="0" borderId="12" xfId="1" applyFont="1" applyBorder="1" applyAlignment="1">
      <alignment horizontal="center"/>
    </xf>
    <xf numFmtId="164" fontId="2" fillId="0" borderId="3" xfId="1" applyFont="1" applyBorder="1" applyAlignment="1">
      <alignment horizontal="center"/>
    </xf>
    <xf numFmtId="164" fontId="2" fillId="0" borderId="13" xfId="1" applyFont="1" applyBorder="1" applyAlignment="1">
      <alignment horizontal="center"/>
    </xf>
    <xf numFmtId="164" fontId="2" fillId="0" borderId="8" xfId="1" applyFont="1" applyBorder="1" applyAlignment="1">
      <alignment horizontal="center"/>
    </xf>
    <xf numFmtId="164" fontId="0" fillId="0" borderId="12" xfId="1" applyFont="1" applyBorder="1"/>
    <xf numFmtId="164" fontId="0" fillId="0" borderId="14" xfId="1" applyFont="1" applyBorder="1" applyAlignment="1">
      <alignment horizontal="center"/>
    </xf>
    <xf numFmtId="164" fontId="0" fillId="0" borderId="14" xfId="1" applyFont="1" applyBorder="1"/>
    <xf numFmtId="164" fontId="0" fillId="0" borderId="13" xfId="1" applyFont="1" applyBorder="1" applyAlignment="1">
      <alignment horizontal="center"/>
    </xf>
    <xf numFmtId="164" fontId="0" fillId="0" borderId="13" xfId="1" applyFont="1" applyBorder="1"/>
    <xf numFmtId="164" fontId="5" fillId="0" borderId="0" xfId="1" applyFont="1"/>
    <xf numFmtId="164" fontId="3" fillId="2" borderId="2" xfId="1" applyFont="1" applyFill="1" applyBorder="1"/>
    <xf numFmtId="164" fontId="3" fillId="2" borderId="0" xfId="1" applyFont="1" applyFill="1" applyBorder="1"/>
    <xf numFmtId="164" fontId="3" fillId="2" borderId="7" xfId="1" applyFont="1" applyFill="1" applyBorder="1"/>
    <xf numFmtId="164" fontId="2" fillId="2" borderId="1" xfId="1" applyFont="1" applyFill="1" applyBorder="1"/>
    <xf numFmtId="164" fontId="2" fillId="2" borderId="3" xfId="1" applyFont="1" applyFill="1" applyBorder="1"/>
    <xf numFmtId="164" fontId="2" fillId="2" borderId="4" xfId="1" applyFont="1" applyFill="1" applyBorder="1"/>
    <xf numFmtId="164" fontId="2" fillId="2" borderId="5" xfId="1" applyFont="1" applyFill="1" applyBorder="1"/>
    <xf numFmtId="164" fontId="2" fillId="2" borderId="6" xfId="1" applyFont="1" applyFill="1" applyBorder="1"/>
    <xf numFmtId="164" fontId="2" fillId="2" borderId="8" xfId="1" applyFont="1" applyFill="1" applyBorder="1"/>
    <xf numFmtId="164" fontId="5" fillId="0" borderId="0" xfId="1" applyFont="1" applyBorder="1"/>
    <xf numFmtId="164" fontId="5" fillId="0" borderId="7" xfId="1" applyFont="1" applyBorder="1"/>
    <xf numFmtId="164" fontId="5" fillId="0" borderId="2" xfId="1" applyFont="1" applyBorder="1"/>
    <xf numFmtId="164" fontId="4" fillId="0" borderId="0" xfId="1" applyFont="1" applyBorder="1"/>
    <xf numFmtId="164" fontId="5" fillId="0" borderId="12" xfId="1" applyFont="1" applyBorder="1"/>
    <xf numFmtId="164" fontId="5" fillId="0" borderId="14" xfId="1" applyFont="1" applyBorder="1"/>
    <xf numFmtId="164" fontId="5" fillId="0" borderId="13" xfId="1" applyFont="1" applyBorder="1"/>
    <xf numFmtId="164" fontId="0" fillId="3" borderId="4" xfId="1" applyFont="1" applyFill="1" applyBorder="1"/>
    <xf numFmtId="10" fontId="3" fillId="3" borderId="0" xfId="1" applyNumberFormat="1" applyFont="1" applyFill="1" applyBorder="1"/>
    <xf numFmtId="164" fontId="0" fillId="3" borderId="5" xfId="1" applyFont="1" applyFill="1" applyBorder="1"/>
    <xf numFmtId="164" fontId="0" fillId="4" borderId="4" xfId="1" applyFont="1" applyFill="1" applyBorder="1"/>
    <xf numFmtId="164" fontId="0" fillId="4" borderId="0" xfId="1" applyFont="1" applyFill="1" applyBorder="1"/>
    <xf numFmtId="164" fontId="0" fillId="4" borderId="5" xfId="1" applyFont="1" applyFill="1" applyBorder="1"/>
    <xf numFmtId="164" fontId="3" fillId="4" borderId="0" xfId="1" applyFont="1" applyFill="1" applyBorder="1"/>
    <xf numFmtId="10" fontId="3" fillId="4" borderId="0" xfId="1" applyNumberFormat="1" applyFont="1" applyFill="1" applyBorder="1"/>
    <xf numFmtId="164" fontId="2" fillId="0" borderId="0" xfId="1" applyFont="1"/>
    <xf numFmtId="164" fontId="0" fillId="5" borderId="1" xfId="1" applyFont="1" applyFill="1" applyBorder="1"/>
    <xf numFmtId="164" fontId="0" fillId="5" borderId="4" xfId="1" applyFont="1" applyFill="1" applyBorder="1"/>
  </cellXfs>
  <cellStyles count="2">
    <cellStyle name="Millares" xfId="1" builtinId="3"/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3B51-55EE-40C4-AAD9-C258640F98C8}">
  <dimension ref="B3:I50"/>
  <sheetViews>
    <sheetView showGridLines="0" tabSelected="1" topLeftCell="A8" zoomScale="128" zoomScaleNormal="128" workbookViewId="0">
      <selection activeCell="B7" sqref="B7"/>
    </sheetView>
  </sheetViews>
  <sheetFormatPr baseColWidth="10" defaultColWidth="11.44140625" defaultRowHeight="14.4" x14ac:dyDescent="0.3"/>
  <cols>
    <col min="1" max="1" width="11.44140625" style="1"/>
    <col min="2" max="2" width="27.33203125" style="1" bestFit="1" customWidth="1"/>
    <col min="3" max="3" width="14.77734375" style="2" bestFit="1" customWidth="1"/>
    <col min="4" max="4" width="12.44140625" style="1" bestFit="1" customWidth="1"/>
    <col min="5" max="5" width="1.6640625" style="1" customWidth="1"/>
    <col min="6" max="6" width="20.5546875" style="1" bestFit="1" customWidth="1"/>
    <col min="7" max="7" width="14.6640625" style="1" bestFit="1" customWidth="1"/>
    <col min="8" max="8" width="18.77734375" style="1" bestFit="1" customWidth="1"/>
    <col min="9" max="9" width="14.21875" style="1" bestFit="1" customWidth="1"/>
    <col min="10" max="16384" width="11.44140625" style="1"/>
  </cols>
  <sheetData>
    <row r="3" spans="2:8" x14ac:dyDescent="0.3">
      <c r="B3" s="55" t="s">
        <v>68</v>
      </c>
    </row>
    <row r="6" spans="2:8" ht="15" thickBot="1" x14ac:dyDescent="0.35"/>
    <row r="7" spans="2:8" x14ac:dyDescent="0.3">
      <c r="B7" s="56" t="s">
        <v>0</v>
      </c>
      <c r="C7" s="4">
        <v>800000000</v>
      </c>
      <c r="D7" s="5" t="s">
        <v>1</v>
      </c>
      <c r="F7" s="6" t="s">
        <v>2</v>
      </c>
      <c r="G7" s="7"/>
      <c r="H7" s="5"/>
    </row>
    <row r="8" spans="2:8" x14ac:dyDescent="0.3">
      <c r="B8" s="57" t="s">
        <v>3</v>
      </c>
      <c r="C8" s="9">
        <v>5</v>
      </c>
      <c r="D8" s="10" t="s">
        <v>4</v>
      </c>
      <c r="F8" s="8"/>
      <c r="G8" s="11"/>
      <c r="H8" s="10"/>
    </row>
    <row r="9" spans="2:8" x14ac:dyDescent="0.3">
      <c r="B9" s="57" t="s">
        <v>5</v>
      </c>
      <c r="C9" s="9">
        <v>2500000</v>
      </c>
      <c r="D9" s="10" t="s">
        <v>6</v>
      </c>
      <c r="F9" s="8" t="str">
        <f>+B8</f>
        <v>Depreciación</v>
      </c>
      <c r="G9" s="11">
        <f>+C7/C8/12</f>
        <v>13333333.333333334</v>
      </c>
      <c r="H9" s="10" t="s">
        <v>6</v>
      </c>
    </row>
    <row r="10" spans="2:8" x14ac:dyDescent="0.3">
      <c r="B10" s="57" t="s">
        <v>7</v>
      </c>
      <c r="C10" s="12">
        <v>0.6</v>
      </c>
      <c r="D10" s="10"/>
      <c r="F10" s="8" t="str">
        <f>+B9</f>
        <v>Salario conductor</v>
      </c>
      <c r="G10" s="11">
        <f>+C9*(1+C10)</f>
        <v>4000000</v>
      </c>
      <c r="H10" s="10" t="s">
        <v>6</v>
      </c>
    </row>
    <row r="11" spans="2:8" x14ac:dyDescent="0.3">
      <c r="B11" s="57" t="s">
        <v>8</v>
      </c>
      <c r="C11" s="9">
        <v>1200000</v>
      </c>
      <c r="D11" s="10" t="s">
        <v>6</v>
      </c>
      <c r="F11" s="8" t="str">
        <f>+B11</f>
        <v>Auxiliar</v>
      </c>
      <c r="G11" s="11">
        <f>+C11*(1+C10)</f>
        <v>1920000</v>
      </c>
      <c r="H11" s="10" t="s">
        <v>6</v>
      </c>
    </row>
    <row r="12" spans="2:8" x14ac:dyDescent="0.3">
      <c r="B12" s="50" t="s">
        <v>9</v>
      </c>
      <c r="C12" s="54">
        <v>1.2E-2</v>
      </c>
      <c r="D12" s="52" t="s">
        <v>10</v>
      </c>
      <c r="F12" s="50" t="s">
        <v>11</v>
      </c>
      <c r="G12" s="51">
        <f>+C12*C7+(I28*C12)</f>
        <v>10689773.714285715</v>
      </c>
      <c r="H12" s="52" t="s">
        <v>6</v>
      </c>
    </row>
    <row r="13" spans="2:8" x14ac:dyDescent="0.3">
      <c r="B13" s="8" t="s">
        <v>12</v>
      </c>
      <c r="C13" s="9">
        <f>+C7*4%</f>
        <v>32000000</v>
      </c>
      <c r="D13" s="10" t="s">
        <v>13</v>
      </c>
      <c r="F13" s="8" t="str">
        <f>+B13</f>
        <v>Seguros</v>
      </c>
      <c r="G13" s="11">
        <f>+C13/12</f>
        <v>2666666.6666666665</v>
      </c>
      <c r="H13" s="10" t="s">
        <v>6</v>
      </c>
    </row>
    <row r="14" spans="2:8" x14ac:dyDescent="0.3">
      <c r="B14" s="8" t="s">
        <v>14</v>
      </c>
      <c r="C14" s="9">
        <f>+C7*6%</f>
        <v>48000000</v>
      </c>
      <c r="D14" s="10" t="s">
        <v>13</v>
      </c>
      <c r="F14" s="8" t="str">
        <f t="shared" ref="F14:F17" si="0">+B14</f>
        <v>Mantenimiento</v>
      </c>
      <c r="G14" s="11">
        <f t="shared" ref="G14:G17" si="1">+C14/12</f>
        <v>4000000</v>
      </c>
      <c r="H14" s="10" t="s">
        <v>6</v>
      </c>
    </row>
    <row r="15" spans="2:8" x14ac:dyDescent="0.3">
      <c r="B15" s="8" t="s">
        <v>15</v>
      </c>
      <c r="C15" s="9">
        <f>+C7*2%</f>
        <v>16000000</v>
      </c>
      <c r="D15" s="10" t="s">
        <v>13</v>
      </c>
      <c r="F15" s="8" t="str">
        <f t="shared" si="0"/>
        <v>Impuestos vehículo</v>
      </c>
      <c r="G15" s="11">
        <f t="shared" si="1"/>
        <v>1333333.3333333333</v>
      </c>
      <c r="H15" s="10" t="s">
        <v>6</v>
      </c>
    </row>
    <row r="16" spans="2:8" x14ac:dyDescent="0.3">
      <c r="B16" s="8" t="s">
        <v>16</v>
      </c>
      <c r="C16" s="9">
        <v>5000000</v>
      </c>
      <c r="D16" s="10" t="s">
        <v>13</v>
      </c>
      <c r="F16" s="8" t="str">
        <f t="shared" si="0"/>
        <v>Monitoreo satelital</v>
      </c>
      <c r="G16" s="11">
        <f t="shared" si="1"/>
        <v>416666.66666666669</v>
      </c>
      <c r="H16" s="10" t="s">
        <v>6</v>
      </c>
    </row>
    <row r="17" spans="2:9" x14ac:dyDescent="0.3">
      <c r="B17" s="8" t="s">
        <v>17</v>
      </c>
      <c r="C17" s="9">
        <v>7000000</v>
      </c>
      <c r="D17" s="10" t="s">
        <v>13</v>
      </c>
      <c r="F17" s="8" t="str">
        <f t="shared" si="0"/>
        <v>Administración</v>
      </c>
      <c r="G17" s="11">
        <f t="shared" si="1"/>
        <v>583333.33333333337</v>
      </c>
      <c r="H17" s="10" t="s">
        <v>6</v>
      </c>
    </row>
    <row r="18" spans="2:9" ht="15" thickBot="1" x14ac:dyDescent="0.35">
      <c r="B18" s="8"/>
      <c r="C18" s="9"/>
      <c r="D18" s="10"/>
      <c r="F18" s="14" t="s">
        <v>18</v>
      </c>
      <c r="G18" s="15">
        <f>SUM(G9:G17)</f>
        <v>38943107.047619052</v>
      </c>
      <c r="H18" s="16" t="s">
        <v>6</v>
      </c>
    </row>
    <row r="19" spans="2:9" ht="15" thickBot="1" x14ac:dyDescent="0.35">
      <c r="B19" s="8" t="s">
        <v>19</v>
      </c>
      <c r="C19" s="9">
        <v>10000</v>
      </c>
      <c r="D19" s="10" t="s">
        <v>20</v>
      </c>
    </row>
    <row r="20" spans="2:9" x14ac:dyDescent="0.3">
      <c r="B20" s="8" t="s">
        <v>21</v>
      </c>
      <c r="C20" s="9">
        <v>22</v>
      </c>
      <c r="D20" s="10" t="s">
        <v>22</v>
      </c>
      <c r="F20" s="6" t="s">
        <v>23</v>
      </c>
      <c r="G20" s="7"/>
      <c r="H20" s="5"/>
    </row>
    <row r="21" spans="2:9" x14ac:dyDescent="0.3">
      <c r="B21" s="8" t="s">
        <v>24</v>
      </c>
      <c r="C21" s="9">
        <v>24</v>
      </c>
      <c r="D21" s="10" t="s">
        <v>25</v>
      </c>
      <c r="F21" s="8" t="s">
        <v>26</v>
      </c>
      <c r="G21" s="11">
        <f>+(C26/C20)*C19</f>
        <v>600000</v>
      </c>
      <c r="H21" s="10" t="s">
        <v>27</v>
      </c>
    </row>
    <row r="22" spans="2:9" x14ac:dyDescent="0.3">
      <c r="B22" s="8" t="s">
        <v>28</v>
      </c>
      <c r="C22" s="9">
        <v>12</v>
      </c>
      <c r="D22" s="10" t="s">
        <v>29</v>
      </c>
      <c r="F22" s="8" t="s">
        <v>28</v>
      </c>
      <c r="G22" s="11">
        <f>+C22*C23/C24*C26</f>
        <v>433714.28571428568</v>
      </c>
      <c r="H22" s="10" t="s">
        <v>27</v>
      </c>
    </row>
    <row r="23" spans="2:9" x14ac:dyDescent="0.3">
      <c r="B23" s="8" t="s">
        <v>30</v>
      </c>
      <c r="C23" s="9">
        <f>11500000/12</f>
        <v>958333.33333333337</v>
      </c>
      <c r="D23" s="10" t="s">
        <v>1</v>
      </c>
      <c r="F23" s="8" t="s">
        <v>31</v>
      </c>
      <c r="G23" s="11">
        <f>+C29</f>
        <v>30000</v>
      </c>
      <c r="H23" s="10" t="s">
        <v>27</v>
      </c>
    </row>
    <row r="24" spans="2:9" ht="15" thickBot="1" x14ac:dyDescent="0.35">
      <c r="B24" s="14" t="s">
        <v>32</v>
      </c>
      <c r="C24" s="17">
        <v>35000</v>
      </c>
      <c r="D24" s="16" t="s">
        <v>33</v>
      </c>
      <c r="F24" s="8" t="s">
        <v>34</v>
      </c>
      <c r="G24" s="11">
        <f>+C30</f>
        <v>50000</v>
      </c>
      <c r="H24" s="10" t="s">
        <v>27</v>
      </c>
    </row>
    <row r="25" spans="2:9" ht="15" thickBot="1" x14ac:dyDescent="0.35">
      <c r="F25" s="14" t="s">
        <v>35</v>
      </c>
      <c r="G25" s="15">
        <f>SUM(G21:G24)</f>
        <v>1113714.2857142857</v>
      </c>
      <c r="H25" s="16" t="s">
        <v>27</v>
      </c>
    </row>
    <row r="26" spans="2:9" x14ac:dyDescent="0.3">
      <c r="B26" s="3" t="s">
        <v>36</v>
      </c>
      <c r="C26" s="4">
        <v>1320</v>
      </c>
      <c r="D26" s="5" t="s">
        <v>37</v>
      </c>
    </row>
    <row r="27" spans="2:9" ht="15" thickBot="1" x14ac:dyDescent="0.35">
      <c r="B27" s="8" t="s">
        <v>38</v>
      </c>
      <c r="C27" s="9">
        <v>8</v>
      </c>
      <c r="D27" s="10" t="s">
        <v>39</v>
      </c>
    </row>
    <row r="28" spans="2:9" x14ac:dyDescent="0.3">
      <c r="B28" s="8" t="s">
        <v>40</v>
      </c>
      <c r="C28" s="9">
        <v>20</v>
      </c>
      <c r="D28" s="10" t="s">
        <v>41</v>
      </c>
      <c r="F28" s="3" t="s">
        <v>42</v>
      </c>
      <c r="G28" s="7">
        <f>+G18+G25*G31</f>
        <v>48966535.619047627</v>
      </c>
      <c r="H28" s="5" t="s">
        <v>6</v>
      </c>
      <c r="I28" s="30">
        <v>90814476.190476179</v>
      </c>
    </row>
    <row r="29" spans="2:9" x14ac:dyDescent="0.3">
      <c r="B29" s="8" t="s">
        <v>31</v>
      </c>
      <c r="C29" s="9">
        <v>30000</v>
      </c>
      <c r="D29" s="10" t="s">
        <v>27</v>
      </c>
      <c r="F29" s="8" t="s">
        <v>43</v>
      </c>
      <c r="G29" s="11">
        <f>+C32*G31</f>
        <v>63000000</v>
      </c>
      <c r="H29" s="10" t="s">
        <v>6</v>
      </c>
    </row>
    <row r="30" spans="2:9" ht="15" thickBot="1" x14ac:dyDescent="0.35">
      <c r="B30" s="14" t="s">
        <v>34</v>
      </c>
      <c r="C30" s="17">
        <v>50000</v>
      </c>
      <c r="D30" s="16" t="s">
        <v>27</v>
      </c>
      <c r="F30" s="50" t="s">
        <v>44</v>
      </c>
      <c r="G30" s="51">
        <f>+C27*C21/C28</f>
        <v>9.6</v>
      </c>
      <c r="H30" s="52" t="s">
        <v>45</v>
      </c>
    </row>
    <row r="31" spans="2:9" ht="15" thickBot="1" x14ac:dyDescent="0.35">
      <c r="F31" s="50" t="s">
        <v>46</v>
      </c>
      <c r="G31" s="53">
        <v>9</v>
      </c>
      <c r="H31" s="52" t="s">
        <v>45</v>
      </c>
    </row>
    <row r="32" spans="2:9" ht="15" thickBot="1" x14ac:dyDescent="0.35">
      <c r="B32" s="18" t="s">
        <v>47</v>
      </c>
      <c r="C32" s="19">
        <v>7000000</v>
      </c>
      <c r="D32" s="20" t="s">
        <v>27</v>
      </c>
      <c r="F32" s="14" t="s">
        <v>48</v>
      </c>
      <c r="G32" s="15">
        <f>+G29-G28</f>
        <v>14033464.380952373</v>
      </c>
      <c r="H32" s="16" t="s">
        <v>6</v>
      </c>
    </row>
    <row r="33" spans="2:8" ht="15" thickBot="1" x14ac:dyDescent="0.35"/>
    <row r="34" spans="2:8" x14ac:dyDescent="0.3">
      <c r="F34" s="21" t="s">
        <v>49</v>
      </c>
      <c r="G34" s="22" t="s">
        <v>48</v>
      </c>
    </row>
    <row r="35" spans="2:8" ht="15" thickBot="1" x14ac:dyDescent="0.35">
      <c r="B35" s="30" t="s">
        <v>52</v>
      </c>
      <c r="F35" s="23" t="s">
        <v>50</v>
      </c>
      <c r="G35" s="24" t="s">
        <v>6</v>
      </c>
    </row>
    <row r="36" spans="2:8" ht="15" thickBot="1" x14ac:dyDescent="0.35">
      <c r="B36" s="30" t="s">
        <v>53</v>
      </c>
      <c r="F36" s="21" t="s">
        <v>51</v>
      </c>
      <c r="G36" s="25">
        <f>+G32</f>
        <v>14033464.380952373</v>
      </c>
      <c r="H36" s="11"/>
    </row>
    <row r="37" spans="2:8" x14ac:dyDescent="0.3">
      <c r="B37" s="34" t="s">
        <v>54</v>
      </c>
      <c r="C37" s="31"/>
      <c r="D37" s="35"/>
      <c r="F37" s="26">
        <v>1</v>
      </c>
      <c r="G37" s="27">
        <f t="dataTable" ref="G37:G45" dt2D="0" dtr="0" r1="G31"/>
        <v>-33056821.333333336</v>
      </c>
      <c r="H37" s="11"/>
    </row>
    <row r="38" spans="2:8" x14ac:dyDescent="0.3">
      <c r="B38" s="36" t="s">
        <v>55</v>
      </c>
      <c r="C38" s="32"/>
      <c r="D38" s="37"/>
      <c r="F38" s="26">
        <v>2</v>
      </c>
      <c r="G38" s="27">
        <v>-27170535.619047627</v>
      </c>
      <c r="H38" s="11"/>
    </row>
    <row r="39" spans="2:8" ht="15" thickBot="1" x14ac:dyDescent="0.35">
      <c r="B39" s="38" t="s">
        <v>56</v>
      </c>
      <c r="C39" s="33"/>
      <c r="D39" s="39"/>
      <c r="F39" s="26">
        <v>3</v>
      </c>
      <c r="G39" s="27">
        <v>-21284249.90476191</v>
      </c>
      <c r="H39" s="11"/>
    </row>
    <row r="40" spans="2:8" x14ac:dyDescent="0.3">
      <c r="F40" s="26">
        <v>4</v>
      </c>
      <c r="G40" s="27">
        <v>-15397964.190476194</v>
      </c>
      <c r="H40" s="11"/>
    </row>
    <row r="41" spans="2:8" x14ac:dyDescent="0.3">
      <c r="B41" s="55" t="s">
        <v>59</v>
      </c>
      <c r="F41" s="26">
        <v>5</v>
      </c>
      <c r="G41" s="27">
        <v>-9511678.4761904776</v>
      </c>
      <c r="H41" s="11"/>
    </row>
    <row r="42" spans="2:8" x14ac:dyDescent="0.3">
      <c r="B42" s="1" t="s">
        <v>60</v>
      </c>
      <c r="F42" s="26">
        <v>6</v>
      </c>
      <c r="G42" s="27">
        <v>-3625392.7619047686</v>
      </c>
      <c r="H42" s="11"/>
    </row>
    <row r="43" spans="2:8" x14ac:dyDescent="0.3">
      <c r="B43" s="1" t="s">
        <v>61</v>
      </c>
      <c r="F43" s="26">
        <v>7</v>
      </c>
      <c r="G43" s="27">
        <v>2260892.9523809478</v>
      </c>
      <c r="H43" s="11"/>
    </row>
    <row r="44" spans="2:8" x14ac:dyDescent="0.3">
      <c r="B44" s="1" t="s">
        <v>62</v>
      </c>
      <c r="F44" s="26">
        <v>8</v>
      </c>
      <c r="G44" s="27">
        <v>8147178.6666666642</v>
      </c>
      <c r="H44" s="11"/>
    </row>
    <row r="45" spans="2:8" ht="15" thickBot="1" x14ac:dyDescent="0.35">
      <c r="B45" s="1" t="s">
        <v>63</v>
      </c>
      <c r="F45" s="28">
        <v>9</v>
      </c>
      <c r="G45" s="29">
        <v>14033464.380952373</v>
      </c>
      <c r="H45" s="11"/>
    </row>
    <row r="47" spans="2:8" x14ac:dyDescent="0.3">
      <c r="B47" s="55" t="s">
        <v>64</v>
      </c>
    </row>
    <row r="48" spans="2:8" x14ac:dyDescent="0.3">
      <c r="B48" s="1" t="s">
        <v>65</v>
      </c>
    </row>
    <row r="49" spans="2:2" x14ac:dyDescent="0.3">
      <c r="B49" s="1" t="s">
        <v>66</v>
      </c>
    </row>
    <row r="50" spans="2:2" x14ac:dyDescent="0.3">
      <c r="B50" s="1" t="s">
        <v>67</v>
      </c>
    </row>
  </sheetData>
  <conditionalFormatting sqref="G37:G45">
    <cfRule type="cellIs" dxfId="2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8E46-95F6-4659-A292-07259142C9CF}">
  <dimension ref="B6:I45"/>
  <sheetViews>
    <sheetView showGridLines="0" topLeftCell="B33" zoomScale="136" zoomScaleNormal="136" workbookViewId="0">
      <selection activeCell="H36" sqref="H36:I45"/>
    </sheetView>
  </sheetViews>
  <sheetFormatPr baseColWidth="10" defaultColWidth="11.44140625" defaultRowHeight="14.4" x14ac:dyDescent="0.3"/>
  <cols>
    <col min="1" max="1" width="11.44140625" style="1"/>
    <col min="2" max="2" width="27.33203125" style="1" bestFit="1" customWidth="1"/>
    <col min="3" max="3" width="14.77734375" style="2" bestFit="1" customWidth="1"/>
    <col min="4" max="4" width="12.44140625" style="1" bestFit="1" customWidth="1"/>
    <col min="5" max="5" width="1.6640625" style="1" customWidth="1"/>
    <col min="6" max="6" width="20.5546875" style="1" bestFit="1" customWidth="1"/>
    <col min="7" max="7" width="14.6640625" style="1" bestFit="1" customWidth="1"/>
    <col min="8" max="8" width="15.33203125" style="1" bestFit="1" customWidth="1"/>
    <col min="9" max="9" width="14.21875" style="1" bestFit="1" customWidth="1"/>
    <col min="10" max="16384" width="11.44140625" style="1"/>
  </cols>
  <sheetData>
    <row r="6" spans="2:8" ht="15" thickBot="1" x14ac:dyDescent="0.35"/>
    <row r="7" spans="2:8" x14ac:dyDescent="0.3">
      <c r="B7" s="3" t="s">
        <v>0</v>
      </c>
      <c r="C7" s="4">
        <v>800000000</v>
      </c>
      <c r="D7" s="5" t="s">
        <v>1</v>
      </c>
      <c r="F7" s="6" t="s">
        <v>2</v>
      </c>
      <c r="G7" s="7"/>
      <c r="H7" s="5"/>
    </row>
    <row r="8" spans="2:8" x14ac:dyDescent="0.3">
      <c r="B8" s="8" t="s">
        <v>3</v>
      </c>
      <c r="C8" s="9">
        <v>5</v>
      </c>
      <c r="D8" s="10" t="s">
        <v>4</v>
      </c>
      <c r="F8" s="8"/>
      <c r="G8" s="11"/>
      <c r="H8" s="10"/>
    </row>
    <row r="9" spans="2:8" x14ac:dyDescent="0.3">
      <c r="B9" s="8" t="s">
        <v>5</v>
      </c>
      <c r="C9" s="9">
        <v>2500000</v>
      </c>
      <c r="D9" s="10" t="s">
        <v>6</v>
      </c>
      <c r="F9" s="8" t="str">
        <f>+B8</f>
        <v>Depreciación</v>
      </c>
      <c r="G9" s="11">
        <f>+C7/C8/12</f>
        <v>13333333.333333334</v>
      </c>
      <c r="H9" s="10" t="s">
        <v>6</v>
      </c>
    </row>
    <row r="10" spans="2:8" x14ac:dyDescent="0.3">
      <c r="B10" s="8" t="s">
        <v>7</v>
      </c>
      <c r="C10" s="12">
        <v>0.6</v>
      </c>
      <c r="D10" s="10"/>
      <c r="F10" s="8" t="str">
        <f>+B9</f>
        <v>Salario conductor</v>
      </c>
      <c r="G10" s="11">
        <f>+C9*(1+C10)</f>
        <v>4000000</v>
      </c>
      <c r="H10" s="10" t="s">
        <v>6</v>
      </c>
    </row>
    <row r="11" spans="2:8" x14ac:dyDescent="0.3">
      <c r="B11" s="8" t="s">
        <v>8</v>
      </c>
      <c r="C11" s="9">
        <v>1200000</v>
      </c>
      <c r="D11" s="10" t="s">
        <v>6</v>
      </c>
      <c r="F11" s="8" t="str">
        <f>+B11</f>
        <v>Auxiliar</v>
      </c>
      <c r="G11" s="11">
        <f>+C11*(1+C10)</f>
        <v>1920000</v>
      </c>
      <c r="H11" s="10" t="s">
        <v>6</v>
      </c>
    </row>
    <row r="12" spans="2:8" x14ac:dyDescent="0.3">
      <c r="B12" s="8" t="s">
        <v>9</v>
      </c>
      <c r="C12" s="13">
        <v>1.2E-2</v>
      </c>
      <c r="D12" s="10" t="s">
        <v>10</v>
      </c>
      <c r="F12" s="8" t="s">
        <v>11</v>
      </c>
      <c r="G12" s="11">
        <f>+C12*C7</f>
        <v>9600000</v>
      </c>
      <c r="H12" s="10" t="s">
        <v>6</v>
      </c>
    </row>
    <row r="13" spans="2:8" x14ac:dyDescent="0.3">
      <c r="B13" s="8" t="s">
        <v>12</v>
      </c>
      <c r="C13" s="9">
        <f>+C7*4%</f>
        <v>32000000</v>
      </c>
      <c r="D13" s="10" t="s">
        <v>13</v>
      </c>
      <c r="F13" s="8" t="str">
        <f>+B13</f>
        <v>Seguros</v>
      </c>
      <c r="G13" s="11">
        <f>+C13/12</f>
        <v>2666666.6666666665</v>
      </c>
      <c r="H13" s="10" t="s">
        <v>6</v>
      </c>
    </row>
    <row r="14" spans="2:8" x14ac:dyDescent="0.3">
      <c r="B14" s="8" t="s">
        <v>14</v>
      </c>
      <c r="C14" s="9">
        <f>+C7*6%</f>
        <v>48000000</v>
      </c>
      <c r="D14" s="10" t="s">
        <v>13</v>
      </c>
      <c r="F14" s="8" t="str">
        <f t="shared" ref="F14:F17" si="0">+B14</f>
        <v>Mantenimiento</v>
      </c>
      <c r="G14" s="11">
        <f t="shared" ref="G14:G17" si="1">+C14/12</f>
        <v>4000000</v>
      </c>
      <c r="H14" s="10" t="s">
        <v>6</v>
      </c>
    </row>
    <row r="15" spans="2:8" x14ac:dyDescent="0.3">
      <c r="B15" s="8" t="s">
        <v>15</v>
      </c>
      <c r="C15" s="9">
        <f>+C7*2%</f>
        <v>16000000</v>
      </c>
      <c r="D15" s="10" t="s">
        <v>13</v>
      </c>
      <c r="F15" s="8" t="str">
        <f t="shared" si="0"/>
        <v>Impuestos vehículo</v>
      </c>
      <c r="G15" s="11">
        <f t="shared" si="1"/>
        <v>1333333.3333333333</v>
      </c>
      <c r="H15" s="10" t="s">
        <v>6</v>
      </c>
    </row>
    <row r="16" spans="2:8" x14ac:dyDescent="0.3">
      <c r="B16" s="8" t="s">
        <v>16</v>
      </c>
      <c r="C16" s="9">
        <v>5000000</v>
      </c>
      <c r="D16" s="10" t="s">
        <v>13</v>
      </c>
      <c r="F16" s="8" t="str">
        <f t="shared" si="0"/>
        <v>Monitoreo satelital</v>
      </c>
      <c r="G16" s="11">
        <f t="shared" si="1"/>
        <v>416666.66666666669</v>
      </c>
      <c r="H16" s="10" t="s">
        <v>6</v>
      </c>
    </row>
    <row r="17" spans="2:8" x14ac:dyDescent="0.3">
      <c r="B17" s="8" t="s">
        <v>17</v>
      </c>
      <c r="C17" s="9">
        <v>7000000</v>
      </c>
      <c r="D17" s="10" t="s">
        <v>13</v>
      </c>
      <c r="F17" s="8" t="str">
        <f t="shared" si="0"/>
        <v>Administración</v>
      </c>
      <c r="G17" s="11">
        <f t="shared" si="1"/>
        <v>583333.33333333337</v>
      </c>
      <c r="H17" s="10" t="s">
        <v>6</v>
      </c>
    </row>
    <row r="18" spans="2:8" ht="15" thickBot="1" x14ac:dyDescent="0.35">
      <c r="B18" s="8"/>
      <c r="C18" s="9"/>
      <c r="D18" s="10"/>
      <c r="F18" s="14" t="s">
        <v>18</v>
      </c>
      <c r="G18" s="15">
        <f>SUM(G9:G17)</f>
        <v>37853333.333333336</v>
      </c>
      <c r="H18" s="16" t="s">
        <v>6</v>
      </c>
    </row>
    <row r="19" spans="2:8" ht="15" thickBot="1" x14ac:dyDescent="0.35">
      <c r="B19" s="8" t="s">
        <v>19</v>
      </c>
      <c r="C19" s="9">
        <v>10000</v>
      </c>
      <c r="D19" s="10" t="s">
        <v>20</v>
      </c>
    </row>
    <row r="20" spans="2:8" x14ac:dyDescent="0.3">
      <c r="B20" s="8" t="s">
        <v>21</v>
      </c>
      <c r="C20" s="9">
        <v>22</v>
      </c>
      <c r="D20" s="10" t="s">
        <v>22</v>
      </c>
      <c r="F20" s="6" t="s">
        <v>23</v>
      </c>
      <c r="G20" s="7"/>
      <c r="H20" s="5"/>
    </row>
    <row r="21" spans="2:8" x14ac:dyDescent="0.3">
      <c r="B21" s="8" t="s">
        <v>24</v>
      </c>
      <c r="C21" s="9">
        <v>24</v>
      </c>
      <c r="D21" s="10" t="s">
        <v>25</v>
      </c>
      <c r="F21" s="8" t="s">
        <v>26</v>
      </c>
      <c r="G21" s="11">
        <f>+(C26/C20)*C19</f>
        <v>600000</v>
      </c>
      <c r="H21" s="10" t="s">
        <v>27</v>
      </c>
    </row>
    <row r="22" spans="2:8" x14ac:dyDescent="0.3">
      <c r="B22" s="8" t="s">
        <v>28</v>
      </c>
      <c r="C22" s="9">
        <v>4</v>
      </c>
      <c r="D22" s="10" t="s">
        <v>29</v>
      </c>
      <c r="F22" s="8" t="s">
        <v>28</v>
      </c>
      <c r="G22" s="11">
        <f>+C22*C23/C24*C26</f>
        <v>739200</v>
      </c>
      <c r="H22" s="10" t="s">
        <v>27</v>
      </c>
    </row>
    <row r="23" spans="2:8" x14ac:dyDescent="0.3">
      <c r="B23" s="8" t="s">
        <v>30</v>
      </c>
      <c r="C23" s="9">
        <v>3500000</v>
      </c>
      <c r="D23" s="10" t="s">
        <v>1</v>
      </c>
      <c r="F23" s="8" t="s">
        <v>31</v>
      </c>
      <c r="G23" s="11">
        <f>+C29</f>
        <v>30000</v>
      </c>
      <c r="H23" s="10" t="s">
        <v>27</v>
      </c>
    </row>
    <row r="24" spans="2:8" ht="15" thickBot="1" x14ac:dyDescent="0.35">
      <c r="B24" s="14" t="s">
        <v>32</v>
      </c>
      <c r="C24" s="17">
        <v>25000</v>
      </c>
      <c r="D24" s="16" t="s">
        <v>33</v>
      </c>
      <c r="F24" s="8" t="s">
        <v>34</v>
      </c>
      <c r="G24" s="11">
        <f>+C30</f>
        <v>50000</v>
      </c>
      <c r="H24" s="10" t="s">
        <v>27</v>
      </c>
    </row>
    <row r="25" spans="2:8" ht="15" thickBot="1" x14ac:dyDescent="0.35">
      <c r="F25" s="14" t="s">
        <v>35</v>
      </c>
      <c r="G25" s="15">
        <f>SUM(G21:G24)</f>
        <v>1419200</v>
      </c>
      <c r="H25" s="16" t="s">
        <v>27</v>
      </c>
    </row>
    <row r="26" spans="2:8" x14ac:dyDescent="0.3">
      <c r="B26" s="3" t="s">
        <v>36</v>
      </c>
      <c r="C26" s="4">
        <v>1320</v>
      </c>
      <c r="D26" s="5" t="s">
        <v>37</v>
      </c>
    </row>
    <row r="27" spans="2:8" ht="15" thickBot="1" x14ac:dyDescent="0.35">
      <c r="B27" s="8" t="s">
        <v>38</v>
      </c>
      <c r="C27" s="9">
        <v>8</v>
      </c>
      <c r="D27" s="10" t="s">
        <v>39</v>
      </c>
    </row>
    <row r="28" spans="2:8" x14ac:dyDescent="0.3">
      <c r="B28" s="8" t="s">
        <v>40</v>
      </c>
      <c r="C28" s="9">
        <v>20</v>
      </c>
      <c r="D28" s="10" t="s">
        <v>41</v>
      </c>
      <c r="F28" s="3" t="s">
        <v>42</v>
      </c>
      <c r="G28" s="7">
        <f>+G18+G25*G31</f>
        <v>50626133.333333336</v>
      </c>
      <c r="H28" s="5" t="s">
        <v>6</v>
      </c>
    </row>
    <row r="29" spans="2:8" x14ac:dyDescent="0.3">
      <c r="B29" s="8" t="s">
        <v>31</v>
      </c>
      <c r="C29" s="9">
        <v>30000</v>
      </c>
      <c r="D29" s="10" t="s">
        <v>27</v>
      </c>
      <c r="F29" s="8" t="s">
        <v>43</v>
      </c>
      <c r="G29" s="11">
        <f>+C32*G31</f>
        <v>61200000</v>
      </c>
      <c r="H29" s="10" t="s">
        <v>6</v>
      </c>
    </row>
    <row r="30" spans="2:8" ht="15" thickBot="1" x14ac:dyDescent="0.35">
      <c r="B30" s="14" t="s">
        <v>34</v>
      </c>
      <c r="C30" s="17">
        <v>50000</v>
      </c>
      <c r="D30" s="16" t="s">
        <v>27</v>
      </c>
      <c r="F30" s="8" t="s">
        <v>44</v>
      </c>
      <c r="G30" s="11">
        <f>+C27*C21/C28</f>
        <v>9.6</v>
      </c>
      <c r="H30" s="10" t="s">
        <v>45</v>
      </c>
    </row>
    <row r="31" spans="2:8" ht="15" thickBot="1" x14ac:dyDescent="0.35">
      <c r="F31" s="8" t="s">
        <v>46</v>
      </c>
      <c r="G31" s="9">
        <v>9</v>
      </c>
      <c r="H31" s="10" t="s">
        <v>45</v>
      </c>
    </row>
    <row r="32" spans="2:8" ht="15" thickBot="1" x14ac:dyDescent="0.35">
      <c r="B32" s="18" t="s">
        <v>47</v>
      </c>
      <c r="C32" s="19">
        <v>6800000</v>
      </c>
      <c r="D32" s="20" t="s">
        <v>27</v>
      </c>
      <c r="F32" s="14" t="s">
        <v>48</v>
      </c>
      <c r="G32" s="15">
        <f>+G29-G28</f>
        <v>10573866.666666664</v>
      </c>
      <c r="H32" s="16" t="s">
        <v>6</v>
      </c>
    </row>
    <row r="33" spans="2:9" ht="15" thickBot="1" x14ac:dyDescent="0.35"/>
    <row r="34" spans="2:9" x14ac:dyDescent="0.3">
      <c r="F34" s="21" t="s">
        <v>49</v>
      </c>
      <c r="G34" s="22" t="s">
        <v>48</v>
      </c>
    </row>
    <row r="35" spans="2:9" ht="15" thickBot="1" x14ac:dyDescent="0.35">
      <c r="B35" s="1" t="s">
        <v>52</v>
      </c>
      <c r="F35" s="23" t="s">
        <v>50</v>
      </c>
      <c r="G35" s="24" t="s">
        <v>6</v>
      </c>
    </row>
    <row r="36" spans="2:9" x14ac:dyDescent="0.3">
      <c r="B36" s="1" t="s">
        <v>53</v>
      </c>
      <c r="F36" s="21" t="s">
        <v>51</v>
      </c>
      <c r="G36" s="25">
        <f>+G32</f>
        <v>10573866.666666664</v>
      </c>
      <c r="H36" s="11" t="s">
        <v>57</v>
      </c>
      <c r="I36" s="1">
        <f>+G32</f>
        <v>10573866.666666664</v>
      </c>
    </row>
    <row r="37" spans="2:9" x14ac:dyDescent="0.3">
      <c r="B37" s="1" t="s">
        <v>54</v>
      </c>
      <c r="F37" s="26">
        <v>1</v>
      </c>
      <c r="G37" s="27">
        <f t="dataTable" ref="G37:G45" dt2D="0" dtr="0" r1="G31"/>
        <v>-32472533.333333336</v>
      </c>
      <c r="H37" s="11">
        <v>1</v>
      </c>
      <c r="I37" s="1">
        <f t="dataTable" ref="I37:I45" dt2D="0" dtr="0" r1="G31" ca="1"/>
        <v>-32472533.333333336</v>
      </c>
    </row>
    <row r="38" spans="2:9" x14ac:dyDescent="0.3">
      <c r="B38" s="1" t="s">
        <v>55</v>
      </c>
      <c r="F38" s="26">
        <v>2</v>
      </c>
      <c r="G38" s="27">
        <v>-27091733.333333336</v>
      </c>
      <c r="H38" s="11">
        <v>2</v>
      </c>
      <c r="I38" s="1">
        <v>-27091733.333333336</v>
      </c>
    </row>
    <row r="39" spans="2:9" x14ac:dyDescent="0.3">
      <c r="B39" s="1" t="s">
        <v>56</v>
      </c>
      <c r="F39" s="26">
        <v>3</v>
      </c>
      <c r="G39" s="27">
        <v>-21710933.333333336</v>
      </c>
      <c r="H39" s="11">
        <v>3</v>
      </c>
      <c r="I39" s="1">
        <v>-21710933.333333336</v>
      </c>
    </row>
    <row r="40" spans="2:9" x14ac:dyDescent="0.3">
      <c r="F40" s="26">
        <v>4</v>
      </c>
      <c r="G40" s="27">
        <v>-16330133.333333336</v>
      </c>
      <c r="H40" s="11">
        <v>4</v>
      </c>
      <c r="I40" s="1">
        <v>-16330133.333333336</v>
      </c>
    </row>
    <row r="41" spans="2:9" x14ac:dyDescent="0.3">
      <c r="F41" s="26">
        <v>5</v>
      </c>
      <c r="G41" s="27">
        <v>-10949333.333333336</v>
      </c>
      <c r="H41" s="11">
        <v>5</v>
      </c>
      <c r="I41" s="1">
        <v>-10949333.333333336</v>
      </c>
    </row>
    <row r="42" spans="2:9" x14ac:dyDescent="0.3">
      <c r="F42" s="26">
        <v>6</v>
      </c>
      <c r="G42" s="27">
        <v>-5568533.3333333358</v>
      </c>
      <c r="H42" s="11">
        <v>6</v>
      </c>
      <c r="I42" s="1">
        <v>-5568533.3333333358</v>
      </c>
    </row>
    <row r="43" spans="2:9" x14ac:dyDescent="0.3">
      <c r="F43" s="26">
        <v>7</v>
      </c>
      <c r="G43" s="27">
        <v>-187733.33333333582</v>
      </c>
      <c r="H43" s="11">
        <v>7</v>
      </c>
      <c r="I43" s="1">
        <v>-187733.33333333582</v>
      </c>
    </row>
    <row r="44" spans="2:9" x14ac:dyDescent="0.3">
      <c r="F44" s="26">
        <v>8</v>
      </c>
      <c r="G44" s="27">
        <v>5193066.6666666642</v>
      </c>
      <c r="H44" s="11">
        <v>8</v>
      </c>
      <c r="I44" s="1">
        <v>5193066.6666666642</v>
      </c>
    </row>
    <row r="45" spans="2:9" ht="15" thickBot="1" x14ac:dyDescent="0.35">
      <c r="F45" s="28">
        <v>9</v>
      </c>
      <c r="G45" s="29">
        <v>10573866.666666664</v>
      </c>
      <c r="H45" s="11">
        <v>9</v>
      </c>
      <c r="I45" s="1">
        <v>10573866.666666664</v>
      </c>
    </row>
  </sheetData>
  <conditionalFormatting sqref="G37:G45">
    <cfRule type="cellIs" dxfId="1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2917-3326-4C8F-AA0B-CD56C5AFE67C}">
  <dimension ref="B6:H45"/>
  <sheetViews>
    <sheetView showGridLines="0" topLeftCell="A4" zoomScale="130" zoomScaleNormal="130" workbookViewId="0">
      <selection activeCell="D24" sqref="D24"/>
    </sheetView>
  </sheetViews>
  <sheetFormatPr baseColWidth="10" defaultColWidth="11.44140625" defaultRowHeight="14.4" x14ac:dyDescent="0.3"/>
  <cols>
    <col min="1" max="1" width="11.44140625" style="1"/>
    <col min="2" max="2" width="27.33203125" style="1" bestFit="1" customWidth="1"/>
    <col min="3" max="3" width="15.21875" style="2" bestFit="1" customWidth="1"/>
    <col min="4" max="4" width="12.44140625" style="1" bestFit="1" customWidth="1"/>
    <col min="5" max="5" width="1.6640625" style="1" customWidth="1"/>
    <col min="6" max="6" width="20.5546875" style="1" bestFit="1" customWidth="1"/>
    <col min="7" max="7" width="14.6640625" style="1" bestFit="1" customWidth="1"/>
    <col min="8" max="8" width="12.109375" style="1" bestFit="1" customWidth="1"/>
    <col min="9" max="9" width="14.21875" style="1" bestFit="1" customWidth="1"/>
    <col min="10" max="16384" width="11.44140625" style="1"/>
  </cols>
  <sheetData>
    <row r="6" spans="2:8" ht="15" thickBot="1" x14ac:dyDescent="0.35"/>
    <row r="7" spans="2:8" x14ac:dyDescent="0.3">
      <c r="B7" s="3" t="s">
        <v>0</v>
      </c>
      <c r="C7" s="4">
        <v>800000000</v>
      </c>
      <c r="D7" s="5" t="s">
        <v>1</v>
      </c>
      <c r="F7" s="6" t="s">
        <v>2</v>
      </c>
      <c r="G7" s="7"/>
      <c r="H7" s="5"/>
    </row>
    <row r="8" spans="2:8" x14ac:dyDescent="0.3">
      <c r="B8" s="8" t="s">
        <v>3</v>
      </c>
      <c r="C8" s="9">
        <v>5</v>
      </c>
      <c r="D8" s="10" t="s">
        <v>4</v>
      </c>
      <c r="F8" s="8"/>
      <c r="G8" s="11"/>
      <c r="H8" s="10"/>
    </row>
    <row r="9" spans="2:8" x14ac:dyDescent="0.3">
      <c r="B9" s="8" t="s">
        <v>5</v>
      </c>
      <c r="C9" s="9">
        <v>2500000</v>
      </c>
      <c r="D9" s="10" t="s">
        <v>6</v>
      </c>
      <c r="F9" s="8" t="str">
        <f>+B8</f>
        <v>Depreciación</v>
      </c>
      <c r="G9" s="40">
        <f>+C7/C8/12</f>
        <v>13333333.333333334</v>
      </c>
      <c r="H9" s="10" t="s">
        <v>6</v>
      </c>
    </row>
    <row r="10" spans="2:8" x14ac:dyDescent="0.3">
      <c r="B10" s="8" t="s">
        <v>7</v>
      </c>
      <c r="C10" s="12">
        <v>0.6</v>
      </c>
      <c r="D10" s="10"/>
      <c r="F10" s="8" t="str">
        <f>+B9</f>
        <v>Salario conductor</v>
      </c>
      <c r="G10" s="40">
        <f>+C9*(1+C10)</f>
        <v>4000000</v>
      </c>
      <c r="H10" s="10" t="s">
        <v>6</v>
      </c>
    </row>
    <row r="11" spans="2:8" x14ac:dyDescent="0.3">
      <c r="B11" s="8" t="s">
        <v>8</v>
      </c>
      <c r="C11" s="9">
        <v>1200000</v>
      </c>
      <c r="D11" s="10" t="s">
        <v>6</v>
      </c>
      <c r="F11" s="8" t="str">
        <f>+B11</f>
        <v>Auxiliar</v>
      </c>
      <c r="G11" s="40">
        <f>+C11*(1+C10)</f>
        <v>1920000</v>
      </c>
      <c r="H11" s="10" t="s">
        <v>6</v>
      </c>
    </row>
    <row r="12" spans="2:8" x14ac:dyDescent="0.3">
      <c r="B12" s="47" t="s">
        <v>9</v>
      </c>
      <c r="C12" s="48">
        <v>1.2E-2</v>
      </c>
      <c r="D12" s="49" t="s">
        <v>10</v>
      </c>
      <c r="F12" s="8" t="s">
        <v>11</v>
      </c>
      <c r="G12" s="40">
        <f>+C12*C7</f>
        <v>9600000</v>
      </c>
      <c r="H12" s="10" t="s">
        <v>6</v>
      </c>
    </row>
    <row r="13" spans="2:8" x14ac:dyDescent="0.3">
      <c r="B13" s="8" t="s">
        <v>12</v>
      </c>
      <c r="C13" s="9">
        <f>+C7*4%</f>
        <v>32000000</v>
      </c>
      <c r="D13" s="10" t="s">
        <v>13</v>
      </c>
      <c r="F13" s="8" t="str">
        <f>+B13</f>
        <v>Seguros</v>
      </c>
      <c r="G13" s="40">
        <f>+C13/12</f>
        <v>2666666.6666666665</v>
      </c>
      <c r="H13" s="10" t="s">
        <v>6</v>
      </c>
    </row>
    <row r="14" spans="2:8" x14ac:dyDescent="0.3">
      <c r="B14" s="8" t="s">
        <v>14</v>
      </c>
      <c r="C14" s="9">
        <f>+C7*6%</f>
        <v>48000000</v>
      </c>
      <c r="D14" s="10" t="s">
        <v>13</v>
      </c>
      <c r="F14" s="8" t="str">
        <f t="shared" ref="F14:F17" si="0">+B14</f>
        <v>Mantenimiento</v>
      </c>
      <c r="G14" s="40">
        <f t="shared" ref="G14:G17" si="1">+C14/12</f>
        <v>4000000</v>
      </c>
      <c r="H14" s="10" t="s">
        <v>6</v>
      </c>
    </row>
    <row r="15" spans="2:8" x14ac:dyDescent="0.3">
      <c r="B15" s="8" t="s">
        <v>15</v>
      </c>
      <c r="C15" s="9">
        <f>+C7*2%</f>
        <v>16000000</v>
      </c>
      <c r="D15" s="10" t="s">
        <v>13</v>
      </c>
      <c r="F15" s="8" t="str">
        <f t="shared" si="0"/>
        <v>Impuestos vehículo</v>
      </c>
      <c r="G15" s="40">
        <f t="shared" si="1"/>
        <v>1333333.3333333333</v>
      </c>
      <c r="H15" s="10" t="s">
        <v>6</v>
      </c>
    </row>
    <row r="16" spans="2:8" x14ac:dyDescent="0.3">
      <c r="B16" s="8" t="s">
        <v>16</v>
      </c>
      <c r="C16" s="9">
        <v>5000000</v>
      </c>
      <c r="D16" s="10" t="s">
        <v>13</v>
      </c>
      <c r="F16" s="8" t="str">
        <f t="shared" si="0"/>
        <v>Monitoreo satelital</v>
      </c>
      <c r="G16" s="40">
        <f t="shared" si="1"/>
        <v>416666.66666666669</v>
      </c>
      <c r="H16" s="10" t="s">
        <v>6</v>
      </c>
    </row>
    <row r="17" spans="2:8" x14ac:dyDescent="0.3">
      <c r="B17" s="8" t="s">
        <v>17</v>
      </c>
      <c r="C17" s="9">
        <v>7000000</v>
      </c>
      <c r="D17" s="10" t="s">
        <v>13</v>
      </c>
      <c r="F17" s="8" t="str">
        <f t="shared" si="0"/>
        <v>Administración</v>
      </c>
      <c r="G17" s="40">
        <f t="shared" si="1"/>
        <v>583333.33333333337</v>
      </c>
      <c r="H17" s="10" t="s">
        <v>6</v>
      </c>
    </row>
    <row r="18" spans="2:8" ht="15" thickBot="1" x14ac:dyDescent="0.35">
      <c r="B18" s="8"/>
      <c r="C18" s="9"/>
      <c r="D18" s="10"/>
      <c r="F18" s="14" t="s">
        <v>18</v>
      </c>
      <c r="G18" s="41">
        <f>SUM(G9:G17)</f>
        <v>37853333.333333336</v>
      </c>
      <c r="H18" s="16" t="s">
        <v>6</v>
      </c>
    </row>
    <row r="19" spans="2:8" ht="15" thickBot="1" x14ac:dyDescent="0.35">
      <c r="B19" s="8" t="s">
        <v>19</v>
      </c>
      <c r="C19" s="9">
        <v>10000</v>
      </c>
      <c r="D19" s="10" t="s">
        <v>20</v>
      </c>
    </row>
    <row r="20" spans="2:8" x14ac:dyDescent="0.3">
      <c r="B20" s="8" t="s">
        <v>21</v>
      </c>
      <c r="C20" s="9">
        <v>22</v>
      </c>
      <c r="D20" s="10" t="s">
        <v>22</v>
      </c>
      <c r="F20" s="6" t="s">
        <v>23</v>
      </c>
      <c r="G20" s="7"/>
      <c r="H20" s="5"/>
    </row>
    <row r="21" spans="2:8" x14ac:dyDescent="0.3">
      <c r="B21" s="8" t="s">
        <v>24</v>
      </c>
      <c r="C21" s="9">
        <v>24</v>
      </c>
      <c r="D21" s="10" t="s">
        <v>25</v>
      </c>
      <c r="F21" s="8" t="s">
        <v>26</v>
      </c>
      <c r="G21" s="40">
        <f>+(C26/C20)*C19</f>
        <v>600000</v>
      </c>
      <c r="H21" s="10" t="s">
        <v>27</v>
      </c>
    </row>
    <row r="22" spans="2:8" x14ac:dyDescent="0.3">
      <c r="B22" s="8" t="s">
        <v>28</v>
      </c>
      <c r="C22" s="9">
        <v>12</v>
      </c>
      <c r="D22" s="10" t="s">
        <v>29</v>
      </c>
      <c r="F22" s="8" t="s">
        <v>28</v>
      </c>
      <c r="G22" s="40">
        <f>+C22*C23/C24*C26</f>
        <v>5204571.4285714282</v>
      </c>
      <c r="H22" s="10" t="s">
        <v>27</v>
      </c>
    </row>
    <row r="23" spans="2:8" x14ac:dyDescent="0.3">
      <c r="B23" s="8" t="s">
        <v>30</v>
      </c>
      <c r="C23" s="9">
        <v>11500000</v>
      </c>
      <c r="D23" s="10" t="s">
        <v>58</v>
      </c>
      <c r="F23" s="8" t="s">
        <v>31</v>
      </c>
      <c r="G23" s="40">
        <f>+C29</f>
        <v>30000</v>
      </c>
      <c r="H23" s="10" t="s">
        <v>27</v>
      </c>
    </row>
    <row r="24" spans="2:8" ht="15" thickBot="1" x14ac:dyDescent="0.35">
      <c r="B24" s="14" t="s">
        <v>32</v>
      </c>
      <c r="C24" s="17">
        <v>35000</v>
      </c>
      <c r="D24" s="16" t="s">
        <v>33</v>
      </c>
      <c r="F24" s="8" t="s">
        <v>34</v>
      </c>
      <c r="G24" s="40">
        <f>+C30</f>
        <v>50000</v>
      </c>
      <c r="H24" s="10" t="s">
        <v>27</v>
      </c>
    </row>
    <row r="25" spans="2:8" ht="15" thickBot="1" x14ac:dyDescent="0.35">
      <c r="F25" s="14" t="s">
        <v>35</v>
      </c>
      <c r="G25" s="41">
        <f>SUM(G21:G24)</f>
        <v>5884571.4285714282</v>
      </c>
      <c r="H25" s="16" t="s">
        <v>27</v>
      </c>
    </row>
    <row r="26" spans="2:8" x14ac:dyDescent="0.3">
      <c r="B26" s="3" t="s">
        <v>36</v>
      </c>
      <c r="C26" s="4">
        <v>1320</v>
      </c>
      <c r="D26" s="5" t="s">
        <v>37</v>
      </c>
    </row>
    <row r="27" spans="2:8" ht="15" thickBot="1" x14ac:dyDescent="0.35">
      <c r="B27" s="8" t="s">
        <v>38</v>
      </c>
      <c r="C27" s="9">
        <v>8</v>
      </c>
      <c r="D27" s="10" t="s">
        <v>39</v>
      </c>
    </row>
    <row r="28" spans="2:8" x14ac:dyDescent="0.3">
      <c r="B28" s="8" t="s">
        <v>40</v>
      </c>
      <c r="C28" s="9">
        <v>20</v>
      </c>
      <c r="D28" s="10" t="s">
        <v>41</v>
      </c>
      <c r="F28" s="3" t="s">
        <v>42</v>
      </c>
      <c r="G28" s="42">
        <f>+G18+G25*G31</f>
        <v>90814476.190476179</v>
      </c>
      <c r="H28" s="5" t="s">
        <v>6</v>
      </c>
    </row>
    <row r="29" spans="2:8" x14ac:dyDescent="0.3">
      <c r="B29" s="8" t="s">
        <v>31</v>
      </c>
      <c r="C29" s="9">
        <v>30000</v>
      </c>
      <c r="D29" s="10" t="s">
        <v>27</v>
      </c>
      <c r="F29" s="8" t="s">
        <v>43</v>
      </c>
      <c r="G29" s="40">
        <f>+C32*G31</f>
        <v>99000000</v>
      </c>
      <c r="H29" s="10" t="s">
        <v>6</v>
      </c>
    </row>
    <row r="30" spans="2:8" ht="15" thickBot="1" x14ac:dyDescent="0.35">
      <c r="B30" s="14" t="s">
        <v>34</v>
      </c>
      <c r="C30" s="17">
        <v>50000</v>
      </c>
      <c r="D30" s="16" t="s">
        <v>27</v>
      </c>
      <c r="F30" s="8" t="s">
        <v>44</v>
      </c>
      <c r="G30" s="40">
        <f>+C27*C21/C28</f>
        <v>9.6</v>
      </c>
      <c r="H30" s="10" t="s">
        <v>45</v>
      </c>
    </row>
    <row r="31" spans="2:8" ht="15" thickBot="1" x14ac:dyDescent="0.35">
      <c r="F31" s="8" t="s">
        <v>46</v>
      </c>
      <c r="G31" s="43">
        <v>9</v>
      </c>
      <c r="H31" s="10" t="s">
        <v>45</v>
      </c>
    </row>
    <row r="32" spans="2:8" ht="15" thickBot="1" x14ac:dyDescent="0.35">
      <c r="B32" s="18" t="s">
        <v>47</v>
      </c>
      <c r="C32" s="19">
        <v>11000000</v>
      </c>
      <c r="D32" s="20" t="s">
        <v>27</v>
      </c>
      <c r="F32" s="14" t="s">
        <v>48</v>
      </c>
      <c r="G32" s="41">
        <f>+G29-G28</f>
        <v>8185523.8095238209</v>
      </c>
      <c r="H32" s="16" t="s">
        <v>6</v>
      </c>
    </row>
    <row r="33" spans="2:8" ht="15" thickBot="1" x14ac:dyDescent="0.35"/>
    <row r="34" spans="2:8" x14ac:dyDescent="0.3">
      <c r="F34" s="21" t="s">
        <v>49</v>
      </c>
      <c r="G34" s="22" t="s">
        <v>48</v>
      </c>
    </row>
    <row r="35" spans="2:8" ht="15" thickBot="1" x14ac:dyDescent="0.35">
      <c r="B35" s="30" t="s">
        <v>52</v>
      </c>
      <c r="F35" s="23" t="s">
        <v>50</v>
      </c>
      <c r="G35" s="24" t="s">
        <v>6</v>
      </c>
    </row>
    <row r="36" spans="2:8" ht="15" thickBot="1" x14ac:dyDescent="0.35">
      <c r="B36" s="30" t="s">
        <v>53</v>
      </c>
      <c r="F36" s="21" t="s">
        <v>51</v>
      </c>
      <c r="G36" s="44">
        <f>+G32</f>
        <v>8185523.8095238209</v>
      </c>
      <c r="H36" s="11"/>
    </row>
    <row r="37" spans="2:8" x14ac:dyDescent="0.3">
      <c r="B37" s="34" t="s">
        <v>54</v>
      </c>
      <c r="C37" s="31"/>
      <c r="D37" s="35"/>
      <c r="F37" s="26">
        <v>1</v>
      </c>
      <c r="G37" s="45">
        <f t="dataTable" ref="G37:G45" dt2D="0" dtr="0" r1="G31"/>
        <v>-32737904.761904761</v>
      </c>
      <c r="H37" s="11"/>
    </row>
    <row r="38" spans="2:8" x14ac:dyDescent="0.3">
      <c r="B38" s="36" t="s">
        <v>55</v>
      </c>
      <c r="C38" s="32"/>
      <c r="D38" s="37"/>
      <c r="F38" s="26">
        <v>2</v>
      </c>
      <c r="G38" s="45">
        <v>-27622476.190476194</v>
      </c>
      <c r="H38" s="11"/>
    </row>
    <row r="39" spans="2:8" ht="15" thickBot="1" x14ac:dyDescent="0.35">
      <c r="B39" s="38" t="s">
        <v>56</v>
      </c>
      <c r="C39" s="33"/>
      <c r="D39" s="39"/>
      <c r="F39" s="26">
        <v>3</v>
      </c>
      <c r="G39" s="45">
        <v>-22507047.619047619</v>
      </c>
      <c r="H39" s="11"/>
    </row>
    <row r="40" spans="2:8" x14ac:dyDescent="0.3">
      <c r="F40" s="26">
        <v>4</v>
      </c>
      <c r="G40" s="45">
        <v>-17391619.047619045</v>
      </c>
      <c r="H40" s="11"/>
    </row>
    <row r="41" spans="2:8" x14ac:dyDescent="0.3">
      <c r="F41" s="26">
        <v>5</v>
      </c>
      <c r="G41" s="45">
        <v>-12276190.476190478</v>
      </c>
      <c r="H41" s="11"/>
    </row>
    <row r="42" spans="2:8" x14ac:dyDescent="0.3">
      <c r="F42" s="26">
        <v>6</v>
      </c>
      <c r="G42" s="45">
        <v>-7160761.9047619104</v>
      </c>
      <c r="H42" s="11"/>
    </row>
    <row r="43" spans="2:8" x14ac:dyDescent="0.3">
      <c r="F43" s="26">
        <v>7</v>
      </c>
      <c r="G43" s="45">
        <v>-2045333.3333333433</v>
      </c>
      <c r="H43" s="11"/>
    </row>
    <row r="44" spans="2:8" x14ac:dyDescent="0.3">
      <c r="F44" s="26">
        <v>8</v>
      </c>
      <c r="G44" s="45">
        <v>3070095.2380952388</v>
      </c>
      <c r="H44" s="11"/>
    </row>
    <row r="45" spans="2:8" ht="15" thickBot="1" x14ac:dyDescent="0.35">
      <c r="F45" s="28">
        <v>9</v>
      </c>
      <c r="G45" s="46">
        <v>8185523.8095238209</v>
      </c>
      <c r="H45" s="11"/>
    </row>
  </sheetData>
  <conditionalFormatting sqref="G37:G45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</vt:lpstr>
      <vt:lpstr>EJERCICIO (2)</vt:lpstr>
      <vt:lpstr>EJERCICIO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Uribe Marin</dc:creator>
  <cp:lastModifiedBy>NICOLÁS GONZÁLEZ</cp:lastModifiedBy>
  <dcterms:created xsi:type="dcterms:W3CDTF">2022-10-21T21:04:49Z</dcterms:created>
  <dcterms:modified xsi:type="dcterms:W3CDTF">2022-11-04T23:35:00Z</dcterms:modified>
</cp:coreProperties>
</file>