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NIGOJ\OneDrive\Desktop\NICO\MAF\Semestre 1\Matemáticas Financieras\"/>
    </mc:Choice>
  </mc:AlternateContent>
  <xr:revisionPtr revIDLastSave="0" documentId="13_ncr:1_{DF6E56DF-FC04-4BC7-84EA-0CCD3F71E64D}" xr6:coauthVersionLast="47" xr6:coauthVersionMax="47" xr10:uidLastSave="{00000000-0000-0000-0000-000000000000}"/>
  <bookViews>
    <workbookView xWindow="-108" yWindow="-108" windowWidth="23256" windowHeight="12456" firstSheet="2" activeTab="4" xr2:uid="{00000000-000D-0000-FFFF-FFFF00000000}"/>
  </bookViews>
  <sheets>
    <sheet name="Clase 18-11-2022" sheetId="1" r:id="rId1"/>
    <sheet name="Clase 19-11-2022" sheetId="2" r:id="rId2"/>
    <sheet name="Clase 25-11-2022" sheetId="3" r:id="rId3"/>
    <sheet name="Clase 26-11-2022" sheetId="4" r:id="rId4"/>
    <sheet name="Clase 02-12-2022" sheetId="5" r:id="rId5"/>
    <sheet name="Clase 03-12-2022" sheetId="6" r:id="rId6"/>
    <sheet name="Clase 09-12-2022" sheetId="7" r:id="rId7"/>
  </sheets>
  <definedNames>
    <definedName name="Encabezados">'Clase 02-12-2022'!$C$7:$F$7</definedName>
    <definedName name="Encabezados1">'Clase 02-12-2022'!$U$7:$X$7</definedName>
    <definedName name="Interés">'Clase 02-12-2022'!$C$7</definedName>
    <definedName name="Interés1">'Clase 02-12-2022'!$U$7</definedName>
    <definedName name="IntGrph">OFFSET(Interés,2,MATCH(ListaDesplegable,Encabezados,0)-1,Plazo,1)</definedName>
    <definedName name="IntGrph1">OFFSET(Interés1,2,MATCH(ListaDesplegable1,Encabezados1,0)-1,Plazo1,1)</definedName>
    <definedName name="ListaDesplegable">'Clase 02-12-2022'!$E$3</definedName>
    <definedName name="ListaDesplegable1">'Clase 02-12-2022'!$W$3</definedName>
    <definedName name="Plazo">'Clase 02-12-2022'!$C$4</definedName>
    <definedName name="Plazo1">'Clase 02-12-2022'!$U$4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9" i="5" l="1"/>
  <c r="AF12" i="7"/>
  <c r="AF13" i="7" s="1"/>
  <c r="AF14" i="7" s="1"/>
  <c r="AF15" i="7" s="1"/>
  <c r="AF16" i="7" s="1"/>
  <c r="AF17" i="7" s="1"/>
  <c r="AF18" i="7" s="1"/>
  <c r="AF19" i="7" s="1"/>
  <c r="AF20" i="7" s="1"/>
  <c r="AF21" i="7" s="1"/>
  <c r="AF22" i="7" s="1"/>
  <c r="AF23" i="7" s="1"/>
  <c r="AF24" i="7" s="1"/>
  <c r="AF25" i="7" s="1"/>
  <c r="AF26" i="7" s="1"/>
  <c r="AF27" i="7" s="1"/>
  <c r="AF28" i="7" s="1"/>
  <c r="AF29" i="7" s="1"/>
  <c r="AF30" i="7" s="1"/>
  <c r="AF31" i="7" s="1"/>
  <c r="AF32" i="7" s="1"/>
  <c r="AF33" i="7" s="1"/>
  <c r="AF34" i="7" s="1"/>
  <c r="AF35" i="7" s="1"/>
  <c r="AF36" i="7" s="1"/>
  <c r="AF37" i="7" s="1"/>
  <c r="AF38" i="7" s="1"/>
  <c r="AF39" i="7" s="1"/>
  <c r="AF40" i="7" s="1"/>
  <c r="AF41" i="7" s="1"/>
  <c r="AF42" i="7" s="1"/>
  <c r="AF43" i="7" s="1"/>
  <c r="AF44" i="7" s="1"/>
  <c r="AF45" i="7" s="1"/>
  <c r="AF46" i="7" s="1"/>
  <c r="AF47" i="7" s="1"/>
  <c r="AF48" i="7" s="1"/>
  <c r="AF49" i="7" s="1"/>
  <c r="AF50" i="7" s="1"/>
  <c r="AF51" i="7" s="1"/>
  <c r="AF52" i="7" s="1"/>
  <c r="AF53" i="7" s="1"/>
  <c r="AF54" i="7" s="1"/>
  <c r="AF55" i="7" s="1"/>
  <c r="AF56" i="7" s="1"/>
  <c r="AF57" i="7" s="1"/>
  <c r="AF58" i="7" s="1"/>
  <c r="AF59" i="7" s="1"/>
  <c r="AF60" i="7" s="1"/>
  <c r="AF61" i="7" s="1"/>
  <c r="AF62" i="7" s="1"/>
  <c r="AF63" i="7" s="1"/>
  <c r="AF64" i="7" s="1"/>
  <c r="AF65" i="7" s="1"/>
  <c r="AF66" i="7" s="1"/>
  <c r="AF67" i="7" s="1"/>
  <c r="AF68" i="7" s="1"/>
  <c r="AF69" i="7" s="1"/>
  <c r="AF70" i="7" s="1"/>
  <c r="AF71" i="7" s="1"/>
  <c r="AF72" i="7" s="1"/>
  <c r="AF73" i="7" s="1"/>
  <c r="AF74" i="7" s="1"/>
  <c r="AF75" i="7" s="1"/>
  <c r="AF76" i="7" s="1"/>
  <c r="AF77" i="7" s="1"/>
  <c r="AF78" i="7" s="1"/>
  <c r="AF79" i="7" s="1"/>
  <c r="AF80" i="7" s="1"/>
  <c r="AF81" i="7" s="1"/>
  <c r="AF82" i="7" s="1"/>
  <c r="AF83" i="7" s="1"/>
  <c r="AF84" i="7" s="1"/>
  <c r="AF85" i="7" s="1"/>
  <c r="AF86" i="7" s="1"/>
  <c r="AF87" i="7" s="1"/>
  <c r="AF88" i="7" s="1"/>
  <c r="AF89" i="7" s="1"/>
  <c r="AF90" i="7" s="1"/>
  <c r="AF91" i="7" s="1"/>
  <c r="AF92" i="7" s="1"/>
  <c r="AF93" i="7" s="1"/>
  <c r="AF94" i="7" s="1"/>
  <c r="AF95" i="7" s="1"/>
  <c r="AF96" i="7" s="1"/>
  <c r="AF97" i="7" s="1"/>
  <c r="AF98" i="7" s="1"/>
  <c r="AF99" i="7" s="1"/>
  <c r="AF100" i="7" s="1"/>
  <c r="AF101" i="7" s="1"/>
  <c r="AF102" i="7" s="1"/>
  <c r="AF103" i="7" s="1"/>
  <c r="AF104" i="7" s="1"/>
  <c r="AF105" i="7" s="1"/>
  <c r="AF106" i="7" s="1"/>
  <c r="AF107" i="7" s="1"/>
  <c r="AF108" i="7" s="1"/>
  <c r="AF109" i="7" s="1"/>
  <c r="AF110" i="7" s="1"/>
  <c r="AF111" i="7" s="1"/>
  <c r="AF112" i="7" s="1"/>
  <c r="AF113" i="7" s="1"/>
  <c r="AF114" i="7" s="1"/>
  <c r="AF115" i="7" s="1"/>
  <c r="AF116" i="7" s="1"/>
  <c r="AF117" i="7" s="1"/>
  <c r="AF118" i="7" s="1"/>
  <c r="AF119" i="7" s="1"/>
  <c r="AF120" i="7" s="1"/>
  <c r="AF121" i="7" s="1"/>
  <c r="AF122" i="7" s="1"/>
  <c r="AF123" i="7" s="1"/>
  <c r="AF124" i="7" s="1"/>
  <c r="AF125" i="7" s="1"/>
  <c r="AF126" i="7" s="1"/>
  <c r="AF127" i="7" s="1"/>
  <c r="AF128" i="7" s="1"/>
  <c r="AF129" i="7" s="1"/>
  <c r="AF130" i="7" s="1"/>
  <c r="AF131" i="7" s="1"/>
  <c r="AF132" i="7" s="1"/>
  <c r="AF133" i="7" s="1"/>
  <c r="AF134" i="7" s="1"/>
  <c r="AF135" i="7" s="1"/>
  <c r="AF136" i="7" s="1"/>
  <c r="AF137" i="7" s="1"/>
  <c r="AF138" i="7" s="1"/>
  <c r="AF139" i="7" s="1"/>
  <c r="AF140" i="7" s="1"/>
  <c r="AF141" i="7" s="1"/>
  <c r="AF142" i="7" s="1"/>
  <c r="AF143" i="7" s="1"/>
  <c r="AF144" i="7" s="1"/>
  <c r="AF145" i="7" s="1"/>
  <c r="AF146" i="7" s="1"/>
  <c r="AF147" i="7" s="1"/>
  <c r="AF148" i="7" s="1"/>
  <c r="AF149" i="7" s="1"/>
  <c r="AF150" i="7" s="1"/>
  <c r="AF151" i="7" s="1"/>
  <c r="AF152" i="7" s="1"/>
  <c r="AF153" i="7" s="1"/>
  <c r="AF154" i="7" s="1"/>
  <c r="AF155" i="7" s="1"/>
  <c r="AF156" i="7" s="1"/>
  <c r="AF157" i="7" s="1"/>
  <c r="AF158" i="7" s="1"/>
  <c r="AF159" i="7" s="1"/>
  <c r="AF160" i="7" s="1"/>
  <c r="AF161" i="7" s="1"/>
  <c r="AF162" i="7" s="1"/>
  <c r="AF163" i="7" s="1"/>
  <c r="AF164" i="7" s="1"/>
  <c r="AF165" i="7" s="1"/>
  <c r="AF166" i="7" s="1"/>
  <c r="AF167" i="7" s="1"/>
  <c r="AF168" i="7" s="1"/>
  <c r="AF169" i="7" s="1"/>
  <c r="AF170" i="7" s="1"/>
  <c r="AF171" i="7" s="1"/>
  <c r="AF172" i="7" s="1"/>
  <c r="AF173" i="7" s="1"/>
  <c r="AF174" i="7" s="1"/>
  <c r="AF175" i="7" s="1"/>
  <c r="AF176" i="7" s="1"/>
  <c r="AF177" i="7" s="1"/>
  <c r="AF178" i="7" s="1"/>
  <c r="AF179" i="7" s="1"/>
  <c r="AF180" i="7" s="1"/>
  <c r="AF181" i="7" s="1"/>
  <c r="AF182" i="7" s="1"/>
  <c r="AF183" i="7" s="1"/>
  <c r="AF184" i="7" s="1"/>
  <c r="AF185" i="7" s="1"/>
  <c r="AF186" i="7" s="1"/>
  <c r="AF187" i="7" s="1"/>
  <c r="AF188" i="7" s="1"/>
  <c r="AF189" i="7" s="1"/>
  <c r="AF190" i="7" s="1"/>
  <c r="AG10" i="7"/>
  <c r="AF11" i="7"/>
  <c r="AC10" i="7" a="1"/>
  <c r="AC10" i="7" s="1"/>
  <c r="AD4" i="7"/>
  <c r="Y8" i="7"/>
  <c r="X10" i="7" a="1"/>
  <c r="V11" i="7"/>
  <c r="V12" i="7" s="1"/>
  <c r="U10" i="7" a="1"/>
  <c r="U10" i="7" s="1"/>
  <c r="S11" i="7"/>
  <c r="S12" i="7" s="1"/>
  <c r="R10" i="7" a="1"/>
  <c r="R10" i="7" s="1"/>
  <c r="P11" i="7"/>
  <c r="O10" i="7" a="1"/>
  <c r="O10" i="7" s="1"/>
  <c r="M10" i="7"/>
  <c r="F6" i="7"/>
  <c r="H11" i="7" s="1"/>
  <c r="H12" i="7" s="1"/>
  <c r="H13" i="7" s="1"/>
  <c r="H14" i="7" s="1"/>
  <c r="H15" i="7" s="1"/>
  <c r="H16" i="7" s="1"/>
  <c r="H17" i="7" s="1"/>
  <c r="H18" i="7" s="1"/>
  <c r="H19" i="7" s="1"/>
  <c r="H20" i="7" s="1"/>
  <c r="H21" i="7" s="1"/>
  <c r="H22" i="7" s="1"/>
  <c r="H23" i="7" s="1"/>
  <c r="H24" i="7" s="1"/>
  <c r="H25" i="7" s="1"/>
  <c r="H26" i="7" s="1"/>
  <c r="H27" i="7" s="1"/>
  <c r="H28" i="7" s="1"/>
  <c r="H29" i="7" s="1"/>
  <c r="H30" i="7" s="1"/>
  <c r="H31" i="7" s="1"/>
  <c r="H32" i="7" s="1"/>
  <c r="H33" i="7" s="1"/>
  <c r="H34" i="7" s="1"/>
  <c r="H35" i="7" s="1"/>
  <c r="H36" i="7" s="1"/>
  <c r="H37" i="7" s="1"/>
  <c r="H38" i="7" s="1"/>
  <c r="H39" i="7" s="1"/>
  <c r="H40" i="7" s="1"/>
  <c r="H41" i="7" s="1"/>
  <c r="H42" i="7" s="1"/>
  <c r="H43" i="7" s="1"/>
  <c r="H44" i="7" s="1"/>
  <c r="H45" i="7" s="1"/>
  <c r="H46" i="7" s="1"/>
  <c r="H47" i="7" s="1"/>
  <c r="H48" i="7" s="1"/>
  <c r="H49" i="7" s="1"/>
  <c r="H50" i="7" s="1"/>
  <c r="H51" i="7" s="1"/>
  <c r="H52" i="7" s="1"/>
  <c r="F19" i="7"/>
  <c r="F20" i="7"/>
  <c r="F21" i="7"/>
  <c r="F22" i="7"/>
  <c r="F30" i="7"/>
  <c r="F31" i="7"/>
  <c r="F32" i="7"/>
  <c r="F33" i="7"/>
  <c r="F34" i="7"/>
  <c r="F38" i="7"/>
  <c r="F39" i="7"/>
  <c r="F40" i="7"/>
  <c r="F52" i="7"/>
  <c r="F53" i="7"/>
  <c r="F57" i="7"/>
  <c r="F59" i="7"/>
  <c r="F62" i="7"/>
  <c r="F63" i="7"/>
  <c r="F64" i="7"/>
  <c r="F65" i="7"/>
  <c r="F66" i="7"/>
  <c r="F67" i="7"/>
  <c r="F68" i="7"/>
  <c r="F69" i="7"/>
  <c r="F83" i="7"/>
  <c r="F84" i="7"/>
  <c r="F85" i="7"/>
  <c r="F86" i="7"/>
  <c r="F87" i="7"/>
  <c r="F88" i="7"/>
  <c r="F89" i="7"/>
  <c r="F90" i="7"/>
  <c r="F99" i="7"/>
  <c r="F100" i="7"/>
  <c r="F101" i="7"/>
  <c r="F102" i="7"/>
  <c r="F107" i="7"/>
  <c r="F112" i="7"/>
  <c r="F113" i="7"/>
  <c r="F114" i="7"/>
  <c r="F119" i="7"/>
  <c r="F120" i="7"/>
  <c r="F121" i="7"/>
  <c r="F122" i="7"/>
  <c r="F123" i="7"/>
  <c r="F125" i="7"/>
  <c r="F129" i="7"/>
  <c r="F130" i="7"/>
  <c r="F139" i="7"/>
  <c r="F141" i="7"/>
  <c r="F142" i="7"/>
  <c r="F146" i="7"/>
  <c r="F147" i="7"/>
  <c r="F148" i="7"/>
  <c r="F149" i="7"/>
  <c r="F150" i="7"/>
  <c r="F151" i="7"/>
  <c r="F152" i="7"/>
  <c r="F153" i="7"/>
  <c r="F154" i="7"/>
  <c r="F167" i="7"/>
  <c r="F168" i="7"/>
  <c r="F169" i="7"/>
  <c r="F170" i="7"/>
  <c r="F171" i="7"/>
  <c r="F173" i="7"/>
  <c r="F174" i="7"/>
  <c r="F175" i="7"/>
  <c r="F183" i="7"/>
  <c r="F184" i="7"/>
  <c r="F185" i="7"/>
  <c r="F186" i="7"/>
  <c r="F192" i="7"/>
  <c r="F193" i="7"/>
  <c r="F197" i="7"/>
  <c r="F198" i="7"/>
  <c r="F203" i="7"/>
  <c r="F205" i="7"/>
  <c r="F206" i="7"/>
  <c r="F207" i="7"/>
  <c r="F208" i="7"/>
  <c r="F209" i="7"/>
  <c r="F210" i="7"/>
  <c r="F214" i="7"/>
  <c r="F224" i="7"/>
  <c r="F225" i="7"/>
  <c r="F226" i="7"/>
  <c r="F227" i="7"/>
  <c r="F231" i="7"/>
  <c r="F232" i="7"/>
  <c r="F233" i="7"/>
  <c r="F234" i="7"/>
  <c r="F235" i="7"/>
  <c r="F237" i="7"/>
  <c r="F238" i="7"/>
  <c r="F239" i="7"/>
  <c r="F11" i="7"/>
  <c r="F4" i="7"/>
  <c r="F3" i="7"/>
  <c r="B10" i="7" a="1"/>
  <c r="F2" i="7"/>
  <c r="G10" i="7" s="1"/>
  <c r="C11" i="7" s="1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F69" i="6"/>
  <c r="C11" i="6"/>
  <c r="E11" i="6"/>
  <c r="D11" i="6" s="1"/>
  <c r="G11" i="6" s="1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D10" i="6"/>
  <c r="G10" i="6"/>
  <c r="E10" i="6"/>
  <c r="C10" i="6"/>
  <c r="G9" i="6"/>
  <c r="B9" i="6" a="1"/>
  <c r="B9" i="6" s="1"/>
  <c r="C5" i="6"/>
  <c r="C6" i="6" s="1"/>
  <c r="V14" i="5"/>
  <c r="V18" i="5"/>
  <c r="V19" i="5"/>
  <c r="V20" i="5"/>
  <c r="V21" i="5"/>
  <c r="V22" i="5"/>
  <c r="V30" i="5"/>
  <c r="V34" i="5"/>
  <c r="V35" i="5"/>
  <c r="V36" i="5"/>
  <c r="V37" i="5"/>
  <c r="V38" i="5"/>
  <c r="V46" i="5"/>
  <c r="V50" i="5"/>
  <c r="V51" i="5"/>
  <c r="V52" i="5"/>
  <c r="V53" i="5"/>
  <c r="V54" i="5"/>
  <c r="V67" i="5"/>
  <c r="V68" i="5"/>
  <c r="V9" i="5"/>
  <c r="U5" i="5"/>
  <c r="C5" i="5"/>
  <c r="X8" i="5"/>
  <c r="T8" i="5" a="1"/>
  <c r="R8" i="5"/>
  <c r="N9" i="5" s="1"/>
  <c r="M8" i="5" a="1"/>
  <c r="B8" i="5" a="1"/>
  <c r="B8" i="5" s="1"/>
  <c r="C369" i="5"/>
  <c r="D369" i="5"/>
  <c r="E369" i="5"/>
  <c r="F369" i="5"/>
  <c r="C370" i="5"/>
  <c r="D370" i="5"/>
  <c r="E370" i="5"/>
  <c r="F370" i="5"/>
  <c r="C371" i="5"/>
  <c r="D371" i="5"/>
  <c r="E371" i="5"/>
  <c r="F371" i="5"/>
  <c r="C372" i="5"/>
  <c r="D372" i="5"/>
  <c r="E372" i="5"/>
  <c r="F372" i="5"/>
  <c r="C373" i="5"/>
  <c r="D373" i="5"/>
  <c r="E373" i="5"/>
  <c r="F373" i="5"/>
  <c r="C374" i="5"/>
  <c r="D374" i="5"/>
  <c r="E374" i="5"/>
  <c r="F374" i="5"/>
  <c r="C375" i="5"/>
  <c r="D375" i="5"/>
  <c r="E375" i="5"/>
  <c r="F375" i="5"/>
  <c r="C376" i="5"/>
  <c r="D376" i="5"/>
  <c r="E376" i="5"/>
  <c r="F376" i="5"/>
  <c r="C377" i="5"/>
  <c r="D377" i="5"/>
  <c r="E377" i="5"/>
  <c r="F377" i="5"/>
  <c r="C378" i="5"/>
  <c r="D378" i="5"/>
  <c r="E378" i="5"/>
  <c r="F378" i="5"/>
  <c r="C379" i="5"/>
  <c r="D379" i="5"/>
  <c r="E379" i="5"/>
  <c r="F379" i="5"/>
  <c r="C380" i="5"/>
  <c r="D380" i="5"/>
  <c r="E380" i="5"/>
  <c r="F380" i="5"/>
  <c r="C381" i="5"/>
  <c r="D381" i="5"/>
  <c r="E381" i="5"/>
  <c r="F381" i="5"/>
  <c r="C382" i="5"/>
  <c r="D382" i="5"/>
  <c r="E382" i="5"/>
  <c r="F382" i="5"/>
  <c r="C383" i="5"/>
  <c r="D383" i="5"/>
  <c r="E383" i="5"/>
  <c r="F383" i="5"/>
  <c r="C384" i="5"/>
  <c r="D384" i="5"/>
  <c r="E384" i="5"/>
  <c r="F384" i="5"/>
  <c r="C385" i="5"/>
  <c r="D385" i="5"/>
  <c r="E385" i="5"/>
  <c r="F385" i="5"/>
  <c r="C386" i="5"/>
  <c r="D386" i="5"/>
  <c r="E386" i="5"/>
  <c r="F386" i="5"/>
  <c r="C387" i="5"/>
  <c r="D387" i="5"/>
  <c r="E387" i="5"/>
  <c r="F387" i="5"/>
  <c r="C388" i="5"/>
  <c r="D388" i="5"/>
  <c r="E388" i="5"/>
  <c r="F388" i="5"/>
  <c r="C389" i="5"/>
  <c r="D389" i="5"/>
  <c r="E389" i="5"/>
  <c r="F389" i="5"/>
  <c r="C390" i="5"/>
  <c r="D390" i="5"/>
  <c r="E390" i="5"/>
  <c r="F390" i="5"/>
  <c r="C391" i="5"/>
  <c r="D391" i="5"/>
  <c r="E391" i="5"/>
  <c r="F391" i="5"/>
  <c r="C392" i="5"/>
  <c r="D392" i="5"/>
  <c r="E392" i="5"/>
  <c r="F392" i="5"/>
  <c r="C393" i="5"/>
  <c r="D393" i="5"/>
  <c r="E393" i="5"/>
  <c r="F393" i="5"/>
  <c r="C394" i="5"/>
  <c r="D394" i="5"/>
  <c r="E394" i="5"/>
  <c r="F394" i="5"/>
  <c r="C395" i="5"/>
  <c r="D395" i="5"/>
  <c r="E395" i="5"/>
  <c r="F395" i="5"/>
  <c r="C396" i="5"/>
  <c r="D396" i="5"/>
  <c r="E396" i="5"/>
  <c r="F396" i="5"/>
  <c r="C397" i="5"/>
  <c r="D397" i="5"/>
  <c r="E397" i="5"/>
  <c r="F397" i="5"/>
  <c r="C398" i="5"/>
  <c r="D398" i="5"/>
  <c r="E398" i="5"/>
  <c r="F398" i="5"/>
  <c r="C399" i="5"/>
  <c r="D399" i="5"/>
  <c r="E399" i="5"/>
  <c r="F399" i="5"/>
  <c r="C400" i="5"/>
  <c r="D400" i="5"/>
  <c r="E400" i="5"/>
  <c r="F400" i="5"/>
  <c r="C401" i="5"/>
  <c r="D401" i="5"/>
  <c r="E401" i="5"/>
  <c r="F401" i="5"/>
  <c r="C402" i="5"/>
  <c r="D402" i="5"/>
  <c r="E402" i="5"/>
  <c r="F402" i="5"/>
  <c r="C403" i="5"/>
  <c r="D403" i="5"/>
  <c r="E403" i="5"/>
  <c r="F403" i="5"/>
  <c r="C404" i="5"/>
  <c r="D404" i="5"/>
  <c r="E404" i="5"/>
  <c r="F404" i="5"/>
  <c r="C405" i="5"/>
  <c r="D405" i="5"/>
  <c r="E405" i="5"/>
  <c r="F405" i="5"/>
  <c r="C406" i="5"/>
  <c r="D406" i="5"/>
  <c r="E406" i="5"/>
  <c r="F406" i="5"/>
  <c r="C407" i="5"/>
  <c r="D407" i="5"/>
  <c r="E407" i="5"/>
  <c r="F407" i="5"/>
  <c r="C408" i="5"/>
  <c r="D408" i="5"/>
  <c r="E408" i="5"/>
  <c r="F408" i="5"/>
  <c r="C409" i="5"/>
  <c r="D409" i="5"/>
  <c r="E409" i="5"/>
  <c r="F409" i="5"/>
  <c r="C410" i="5"/>
  <c r="D410" i="5"/>
  <c r="E410" i="5"/>
  <c r="F410" i="5"/>
  <c r="C411" i="5"/>
  <c r="D411" i="5"/>
  <c r="E411" i="5"/>
  <c r="F411" i="5"/>
  <c r="C412" i="5"/>
  <c r="D412" i="5"/>
  <c r="E412" i="5"/>
  <c r="F412" i="5"/>
  <c r="C413" i="5"/>
  <c r="D413" i="5"/>
  <c r="E413" i="5"/>
  <c r="F413" i="5"/>
  <c r="C414" i="5"/>
  <c r="D414" i="5"/>
  <c r="E414" i="5"/>
  <c r="F414" i="5"/>
  <c r="C415" i="5"/>
  <c r="D415" i="5"/>
  <c r="E415" i="5"/>
  <c r="F415" i="5"/>
  <c r="C416" i="5"/>
  <c r="D416" i="5"/>
  <c r="E416" i="5"/>
  <c r="F416" i="5"/>
  <c r="C417" i="5"/>
  <c r="D417" i="5"/>
  <c r="E417" i="5"/>
  <c r="F417" i="5"/>
  <c r="C418" i="5"/>
  <c r="D418" i="5"/>
  <c r="E418" i="5"/>
  <c r="F418" i="5"/>
  <c r="C419" i="5"/>
  <c r="D419" i="5"/>
  <c r="E419" i="5"/>
  <c r="F419" i="5"/>
  <c r="C420" i="5"/>
  <c r="D420" i="5"/>
  <c r="E420" i="5"/>
  <c r="F420" i="5"/>
  <c r="C421" i="5"/>
  <c r="D421" i="5"/>
  <c r="E421" i="5"/>
  <c r="F421" i="5"/>
  <c r="C422" i="5"/>
  <c r="D422" i="5"/>
  <c r="E422" i="5"/>
  <c r="F422" i="5"/>
  <c r="C423" i="5"/>
  <c r="D423" i="5"/>
  <c r="E423" i="5"/>
  <c r="F423" i="5"/>
  <c r="C424" i="5"/>
  <c r="D424" i="5"/>
  <c r="E424" i="5"/>
  <c r="F424" i="5"/>
  <c r="C425" i="5"/>
  <c r="D425" i="5"/>
  <c r="E425" i="5"/>
  <c r="F425" i="5"/>
  <c r="C426" i="5"/>
  <c r="D426" i="5"/>
  <c r="E426" i="5"/>
  <c r="F426" i="5"/>
  <c r="C427" i="5"/>
  <c r="D427" i="5"/>
  <c r="E427" i="5"/>
  <c r="F427" i="5"/>
  <c r="C428" i="5"/>
  <c r="D428" i="5"/>
  <c r="E428" i="5"/>
  <c r="F428" i="5"/>
  <c r="C429" i="5"/>
  <c r="D429" i="5"/>
  <c r="E429" i="5"/>
  <c r="F429" i="5"/>
  <c r="C430" i="5"/>
  <c r="D430" i="5"/>
  <c r="E430" i="5"/>
  <c r="F430" i="5"/>
  <c r="C431" i="5"/>
  <c r="D431" i="5"/>
  <c r="E431" i="5"/>
  <c r="F431" i="5"/>
  <c r="C432" i="5"/>
  <c r="D432" i="5"/>
  <c r="E432" i="5"/>
  <c r="F432" i="5"/>
  <c r="C433" i="5"/>
  <c r="D433" i="5"/>
  <c r="E433" i="5"/>
  <c r="F433" i="5"/>
  <c r="C434" i="5"/>
  <c r="D434" i="5"/>
  <c r="E434" i="5"/>
  <c r="F434" i="5"/>
  <c r="C435" i="5"/>
  <c r="D435" i="5"/>
  <c r="E435" i="5"/>
  <c r="F435" i="5"/>
  <c r="C436" i="5"/>
  <c r="D436" i="5"/>
  <c r="E436" i="5"/>
  <c r="F436" i="5"/>
  <c r="C437" i="5"/>
  <c r="D437" i="5"/>
  <c r="E437" i="5"/>
  <c r="F437" i="5"/>
  <c r="C438" i="5"/>
  <c r="D438" i="5"/>
  <c r="E438" i="5"/>
  <c r="F438" i="5"/>
  <c r="C439" i="5"/>
  <c r="D439" i="5"/>
  <c r="E439" i="5"/>
  <c r="F439" i="5"/>
  <c r="C440" i="5"/>
  <c r="D440" i="5"/>
  <c r="E440" i="5"/>
  <c r="F440" i="5"/>
  <c r="C441" i="5"/>
  <c r="D441" i="5"/>
  <c r="E441" i="5"/>
  <c r="F441" i="5"/>
  <c r="C442" i="5"/>
  <c r="D442" i="5"/>
  <c r="E442" i="5"/>
  <c r="F442" i="5"/>
  <c r="C443" i="5"/>
  <c r="D443" i="5"/>
  <c r="E443" i="5"/>
  <c r="F443" i="5"/>
  <c r="C444" i="5"/>
  <c r="D444" i="5"/>
  <c r="E444" i="5"/>
  <c r="F444" i="5"/>
  <c r="C445" i="5"/>
  <c r="D445" i="5"/>
  <c r="E445" i="5"/>
  <c r="F445" i="5"/>
  <c r="C446" i="5"/>
  <c r="D446" i="5"/>
  <c r="E446" i="5"/>
  <c r="F446" i="5"/>
  <c r="C447" i="5"/>
  <c r="D447" i="5"/>
  <c r="E447" i="5"/>
  <c r="F447" i="5"/>
  <c r="C448" i="5"/>
  <c r="D448" i="5"/>
  <c r="E448" i="5"/>
  <c r="F448" i="5"/>
  <c r="C449" i="5"/>
  <c r="D449" i="5"/>
  <c r="E449" i="5"/>
  <c r="F449" i="5"/>
  <c r="C450" i="5"/>
  <c r="D450" i="5"/>
  <c r="E450" i="5"/>
  <c r="F450" i="5"/>
  <c r="C451" i="5"/>
  <c r="D451" i="5"/>
  <c r="E451" i="5"/>
  <c r="F451" i="5"/>
  <c r="C452" i="5"/>
  <c r="D452" i="5"/>
  <c r="E452" i="5"/>
  <c r="F452" i="5"/>
  <c r="C453" i="5"/>
  <c r="D453" i="5"/>
  <c r="E453" i="5"/>
  <c r="F453" i="5"/>
  <c r="C454" i="5"/>
  <c r="D454" i="5"/>
  <c r="E454" i="5"/>
  <c r="F454" i="5"/>
  <c r="C455" i="5"/>
  <c r="D455" i="5"/>
  <c r="E455" i="5"/>
  <c r="F455" i="5"/>
  <c r="C456" i="5"/>
  <c r="D456" i="5"/>
  <c r="E456" i="5"/>
  <c r="F456" i="5"/>
  <c r="C457" i="5"/>
  <c r="D457" i="5"/>
  <c r="E457" i="5"/>
  <c r="F457" i="5"/>
  <c r="C458" i="5"/>
  <c r="D458" i="5"/>
  <c r="E458" i="5"/>
  <c r="F458" i="5"/>
  <c r="C459" i="5"/>
  <c r="D459" i="5"/>
  <c r="E459" i="5"/>
  <c r="F459" i="5"/>
  <c r="C460" i="5"/>
  <c r="D460" i="5"/>
  <c r="E460" i="5"/>
  <c r="F460" i="5"/>
  <c r="C461" i="5"/>
  <c r="D461" i="5"/>
  <c r="E461" i="5"/>
  <c r="F461" i="5"/>
  <c r="C462" i="5"/>
  <c r="D462" i="5"/>
  <c r="E462" i="5"/>
  <c r="F462" i="5"/>
  <c r="C463" i="5"/>
  <c r="D463" i="5"/>
  <c r="E463" i="5"/>
  <c r="F463" i="5"/>
  <c r="C464" i="5"/>
  <c r="D464" i="5"/>
  <c r="E464" i="5"/>
  <c r="F464" i="5"/>
  <c r="C465" i="5"/>
  <c r="D465" i="5"/>
  <c r="E465" i="5"/>
  <c r="F465" i="5"/>
  <c r="C466" i="5"/>
  <c r="D466" i="5"/>
  <c r="E466" i="5"/>
  <c r="F466" i="5"/>
  <c r="C467" i="5"/>
  <c r="D467" i="5"/>
  <c r="E467" i="5"/>
  <c r="F467" i="5"/>
  <c r="C468" i="5"/>
  <c r="D468" i="5"/>
  <c r="E468" i="5"/>
  <c r="F468" i="5"/>
  <c r="C469" i="5"/>
  <c r="D469" i="5"/>
  <c r="E469" i="5"/>
  <c r="F469" i="5"/>
  <c r="C470" i="5"/>
  <c r="D470" i="5"/>
  <c r="E470" i="5"/>
  <c r="F470" i="5"/>
  <c r="C471" i="5"/>
  <c r="D471" i="5"/>
  <c r="E471" i="5"/>
  <c r="F471" i="5"/>
  <c r="C472" i="5"/>
  <c r="D472" i="5"/>
  <c r="E472" i="5"/>
  <c r="F472" i="5"/>
  <c r="C473" i="5"/>
  <c r="D473" i="5"/>
  <c r="E473" i="5"/>
  <c r="F473" i="5"/>
  <c r="C474" i="5"/>
  <c r="D474" i="5"/>
  <c r="E474" i="5"/>
  <c r="F474" i="5"/>
  <c r="C475" i="5"/>
  <c r="D475" i="5"/>
  <c r="E475" i="5"/>
  <c r="F475" i="5"/>
  <c r="C476" i="5"/>
  <c r="D476" i="5"/>
  <c r="E476" i="5"/>
  <c r="F476" i="5"/>
  <c r="C477" i="5"/>
  <c r="D477" i="5"/>
  <c r="E477" i="5"/>
  <c r="F477" i="5"/>
  <c r="C478" i="5"/>
  <c r="D478" i="5"/>
  <c r="E478" i="5"/>
  <c r="F478" i="5"/>
  <c r="C479" i="5"/>
  <c r="D479" i="5"/>
  <c r="E479" i="5"/>
  <c r="F479" i="5"/>
  <c r="C480" i="5"/>
  <c r="D480" i="5"/>
  <c r="E480" i="5"/>
  <c r="F480" i="5"/>
  <c r="C481" i="5"/>
  <c r="D481" i="5"/>
  <c r="E481" i="5"/>
  <c r="F481" i="5"/>
  <c r="C482" i="5"/>
  <c r="D482" i="5"/>
  <c r="E482" i="5"/>
  <c r="F482" i="5"/>
  <c r="C483" i="5"/>
  <c r="D483" i="5"/>
  <c r="E483" i="5"/>
  <c r="F483" i="5"/>
  <c r="C484" i="5"/>
  <c r="D484" i="5"/>
  <c r="E484" i="5"/>
  <c r="F484" i="5"/>
  <c r="C485" i="5"/>
  <c r="D485" i="5"/>
  <c r="E485" i="5"/>
  <c r="F485" i="5"/>
  <c r="C486" i="5"/>
  <c r="D486" i="5"/>
  <c r="E486" i="5"/>
  <c r="F486" i="5"/>
  <c r="C487" i="5"/>
  <c r="D487" i="5"/>
  <c r="E487" i="5"/>
  <c r="F487" i="5"/>
  <c r="C488" i="5"/>
  <c r="D488" i="5"/>
  <c r="E488" i="5"/>
  <c r="F488" i="5"/>
  <c r="C489" i="5"/>
  <c r="D489" i="5"/>
  <c r="E489" i="5"/>
  <c r="F489" i="5"/>
  <c r="C490" i="5"/>
  <c r="D490" i="5"/>
  <c r="E490" i="5"/>
  <c r="F490" i="5"/>
  <c r="C491" i="5"/>
  <c r="D491" i="5"/>
  <c r="E491" i="5"/>
  <c r="F491" i="5"/>
  <c r="C492" i="5"/>
  <c r="D492" i="5"/>
  <c r="E492" i="5"/>
  <c r="F492" i="5"/>
  <c r="C493" i="5"/>
  <c r="D493" i="5"/>
  <c r="E493" i="5"/>
  <c r="F493" i="5"/>
  <c r="C494" i="5"/>
  <c r="D494" i="5"/>
  <c r="E494" i="5"/>
  <c r="F494" i="5"/>
  <c r="C495" i="5"/>
  <c r="D495" i="5"/>
  <c r="E495" i="5"/>
  <c r="F495" i="5"/>
  <c r="C496" i="5"/>
  <c r="D496" i="5"/>
  <c r="E496" i="5"/>
  <c r="F496" i="5"/>
  <c r="C497" i="5"/>
  <c r="D497" i="5"/>
  <c r="E497" i="5"/>
  <c r="F497" i="5"/>
  <c r="C498" i="5"/>
  <c r="D498" i="5"/>
  <c r="E498" i="5"/>
  <c r="F498" i="5"/>
  <c r="C499" i="5"/>
  <c r="D499" i="5"/>
  <c r="E499" i="5"/>
  <c r="F499" i="5"/>
  <c r="C500" i="5"/>
  <c r="D500" i="5"/>
  <c r="E500" i="5"/>
  <c r="F500" i="5"/>
  <c r="C501" i="5"/>
  <c r="D501" i="5"/>
  <c r="E501" i="5"/>
  <c r="F501" i="5"/>
  <c r="C502" i="5"/>
  <c r="D502" i="5"/>
  <c r="E502" i="5"/>
  <c r="F502" i="5"/>
  <c r="C503" i="5"/>
  <c r="D503" i="5"/>
  <c r="E503" i="5"/>
  <c r="F503" i="5"/>
  <c r="C504" i="5"/>
  <c r="D504" i="5"/>
  <c r="E504" i="5"/>
  <c r="F504" i="5"/>
  <c r="C505" i="5"/>
  <c r="D505" i="5"/>
  <c r="E505" i="5"/>
  <c r="F505" i="5"/>
  <c r="C506" i="5"/>
  <c r="D506" i="5"/>
  <c r="E506" i="5"/>
  <c r="F506" i="5"/>
  <c r="C507" i="5"/>
  <c r="D507" i="5"/>
  <c r="E507" i="5"/>
  <c r="F507" i="5"/>
  <c r="C508" i="5"/>
  <c r="D508" i="5"/>
  <c r="E508" i="5"/>
  <c r="F508" i="5"/>
  <c r="C509" i="5"/>
  <c r="D509" i="5"/>
  <c r="E509" i="5"/>
  <c r="F509" i="5"/>
  <c r="C510" i="5"/>
  <c r="D510" i="5"/>
  <c r="E510" i="5"/>
  <c r="F510" i="5"/>
  <c r="C511" i="5"/>
  <c r="D511" i="5"/>
  <c r="E511" i="5"/>
  <c r="F511" i="5"/>
  <c r="C512" i="5"/>
  <c r="D512" i="5"/>
  <c r="E512" i="5"/>
  <c r="F512" i="5"/>
  <c r="C513" i="5"/>
  <c r="D513" i="5"/>
  <c r="E513" i="5"/>
  <c r="F513" i="5"/>
  <c r="C514" i="5"/>
  <c r="D514" i="5"/>
  <c r="E514" i="5"/>
  <c r="F514" i="5"/>
  <c r="C515" i="5"/>
  <c r="D515" i="5"/>
  <c r="E515" i="5"/>
  <c r="F515" i="5"/>
  <c r="C516" i="5"/>
  <c r="D516" i="5"/>
  <c r="E516" i="5"/>
  <c r="F516" i="5"/>
  <c r="C517" i="5"/>
  <c r="D517" i="5"/>
  <c r="E517" i="5"/>
  <c r="F517" i="5"/>
  <c r="C518" i="5"/>
  <c r="D518" i="5"/>
  <c r="E518" i="5"/>
  <c r="F518" i="5"/>
  <c r="C519" i="5"/>
  <c r="D519" i="5"/>
  <c r="E519" i="5"/>
  <c r="F519" i="5"/>
  <c r="C520" i="5"/>
  <c r="D520" i="5"/>
  <c r="E520" i="5"/>
  <c r="F520" i="5"/>
  <c r="C521" i="5"/>
  <c r="D521" i="5"/>
  <c r="E521" i="5"/>
  <c r="F521" i="5"/>
  <c r="C522" i="5"/>
  <c r="D522" i="5"/>
  <c r="E522" i="5"/>
  <c r="F522" i="5"/>
  <c r="C523" i="5"/>
  <c r="D523" i="5"/>
  <c r="E523" i="5"/>
  <c r="F523" i="5"/>
  <c r="C524" i="5"/>
  <c r="D524" i="5"/>
  <c r="E524" i="5"/>
  <c r="F524" i="5"/>
  <c r="C525" i="5"/>
  <c r="D525" i="5"/>
  <c r="E525" i="5"/>
  <c r="F525" i="5"/>
  <c r="C526" i="5"/>
  <c r="D526" i="5"/>
  <c r="E526" i="5"/>
  <c r="F526" i="5"/>
  <c r="C527" i="5"/>
  <c r="D527" i="5"/>
  <c r="E527" i="5"/>
  <c r="F527" i="5"/>
  <c r="C528" i="5"/>
  <c r="D528" i="5"/>
  <c r="E528" i="5"/>
  <c r="F528" i="5"/>
  <c r="C529" i="5"/>
  <c r="D529" i="5"/>
  <c r="E529" i="5"/>
  <c r="F529" i="5"/>
  <c r="C530" i="5"/>
  <c r="D530" i="5"/>
  <c r="E530" i="5"/>
  <c r="F530" i="5"/>
  <c r="C531" i="5"/>
  <c r="D531" i="5"/>
  <c r="E531" i="5"/>
  <c r="F531" i="5"/>
  <c r="C532" i="5"/>
  <c r="D532" i="5"/>
  <c r="E532" i="5"/>
  <c r="F532" i="5"/>
  <c r="C533" i="5"/>
  <c r="D533" i="5"/>
  <c r="E533" i="5"/>
  <c r="F533" i="5"/>
  <c r="C534" i="5"/>
  <c r="D534" i="5"/>
  <c r="E534" i="5"/>
  <c r="F534" i="5"/>
  <c r="C535" i="5"/>
  <c r="D535" i="5"/>
  <c r="E535" i="5"/>
  <c r="F535" i="5"/>
  <c r="C536" i="5"/>
  <c r="D536" i="5"/>
  <c r="E536" i="5"/>
  <c r="F536" i="5"/>
  <c r="C537" i="5"/>
  <c r="D537" i="5"/>
  <c r="E537" i="5"/>
  <c r="F537" i="5"/>
  <c r="C538" i="5"/>
  <c r="D538" i="5"/>
  <c r="E538" i="5"/>
  <c r="F538" i="5"/>
  <c r="C539" i="5"/>
  <c r="D539" i="5"/>
  <c r="E539" i="5"/>
  <c r="F539" i="5"/>
  <c r="C540" i="5"/>
  <c r="D540" i="5"/>
  <c r="E540" i="5"/>
  <c r="F540" i="5"/>
  <c r="C541" i="5"/>
  <c r="D541" i="5"/>
  <c r="E541" i="5"/>
  <c r="F541" i="5"/>
  <c r="C542" i="5"/>
  <c r="D542" i="5"/>
  <c r="E542" i="5"/>
  <c r="F542" i="5"/>
  <c r="C543" i="5"/>
  <c r="D543" i="5"/>
  <c r="E543" i="5"/>
  <c r="F543" i="5"/>
  <c r="C544" i="5"/>
  <c r="D544" i="5"/>
  <c r="E544" i="5"/>
  <c r="F544" i="5"/>
  <c r="C545" i="5"/>
  <c r="D545" i="5"/>
  <c r="E545" i="5"/>
  <c r="F545" i="5"/>
  <c r="C546" i="5"/>
  <c r="D546" i="5"/>
  <c r="E546" i="5"/>
  <c r="F546" i="5"/>
  <c r="C547" i="5"/>
  <c r="D547" i="5"/>
  <c r="E547" i="5"/>
  <c r="F547" i="5"/>
  <c r="C548" i="5"/>
  <c r="D548" i="5"/>
  <c r="E548" i="5"/>
  <c r="F548" i="5"/>
  <c r="C549" i="5"/>
  <c r="D549" i="5"/>
  <c r="E549" i="5"/>
  <c r="F549" i="5"/>
  <c r="C550" i="5"/>
  <c r="D550" i="5"/>
  <c r="E550" i="5"/>
  <c r="F550" i="5"/>
  <c r="C551" i="5"/>
  <c r="D551" i="5"/>
  <c r="E551" i="5"/>
  <c r="F551" i="5"/>
  <c r="C552" i="5"/>
  <c r="D552" i="5"/>
  <c r="E552" i="5"/>
  <c r="F552" i="5"/>
  <c r="C553" i="5"/>
  <c r="D553" i="5"/>
  <c r="E553" i="5"/>
  <c r="F553" i="5"/>
  <c r="C554" i="5"/>
  <c r="D554" i="5"/>
  <c r="E554" i="5"/>
  <c r="F554" i="5"/>
  <c r="C555" i="5"/>
  <c r="D555" i="5"/>
  <c r="E555" i="5"/>
  <c r="F555" i="5"/>
  <c r="C556" i="5"/>
  <c r="D556" i="5"/>
  <c r="E556" i="5"/>
  <c r="F556" i="5"/>
  <c r="C557" i="5"/>
  <c r="D557" i="5"/>
  <c r="E557" i="5"/>
  <c r="F557" i="5"/>
  <c r="C558" i="5"/>
  <c r="D558" i="5"/>
  <c r="E558" i="5"/>
  <c r="F558" i="5"/>
  <c r="C559" i="5"/>
  <c r="D559" i="5"/>
  <c r="E559" i="5"/>
  <c r="F559" i="5"/>
  <c r="C560" i="5"/>
  <c r="D560" i="5"/>
  <c r="E560" i="5"/>
  <c r="F560" i="5"/>
  <c r="C561" i="5"/>
  <c r="D561" i="5"/>
  <c r="E561" i="5"/>
  <c r="F561" i="5"/>
  <c r="C562" i="5"/>
  <c r="D562" i="5"/>
  <c r="E562" i="5"/>
  <c r="F562" i="5"/>
  <c r="C563" i="5"/>
  <c r="D563" i="5"/>
  <c r="E563" i="5"/>
  <c r="F563" i="5"/>
  <c r="C564" i="5"/>
  <c r="D564" i="5"/>
  <c r="E564" i="5"/>
  <c r="F564" i="5"/>
  <c r="C565" i="5"/>
  <c r="D565" i="5"/>
  <c r="E565" i="5"/>
  <c r="F565" i="5"/>
  <c r="C566" i="5"/>
  <c r="D566" i="5"/>
  <c r="E566" i="5"/>
  <c r="F566" i="5"/>
  <c r="C567" i="5"/>
  <c r="D567" i="5"/>
  <c r="E567" i="5"/>
  <c r="F567" i="5"/>
  <c r="C568" i="5"/>
  <c r="D568" i="5"/>
  <c r="E568" i="5"/>
  <c r="F568" i="5"/>
  <c r="C569" i="5"/>
  <c r="D569" i="5"/>
  <c r="E569" i="5"/>
  <c r="F569" i="5"/>
  <c r="C570" i="5"/>
  <c r="D570" i="5"/>
  <c r="E570" i="5"/>
  <c r="F570" i="5"/>
  <c r="C571" i="5"/>
  <c r="D571" i="5"/>
  <c r="E571" i="5"/>
  <c r="F571" i="5"/>
  <c r="C572" i="5"/>
  <c r="D572" i="5"/>
  <c r="E572" i="5"/>
  <c r="F572" i="5"/>
  <c r="C573" i="5"/>
  <c r="D573" i="5"/>
  <c r="E573" i="5"/>
  <c r="F573" i="5"/>
  <c r="C574" i="5"/>
  <c r="D574" i="5"/>
  <c r="E574" i="5"/>
  <c r="F574" i="5"/>
  <c r="C575" i="5"/>
  <c r="D575" i="5"/>
  <c r="E575" i="5"/>
  <c r="F575" i="5"/>
  <c r="C576" i="5"/>
  <c r="D576" i="5"/>
  <c r="E576" i="5"/>
  <c r="F576" i="5"/>
  <c r="C577" i="5"/>
  <c r="D577" i="5"/>
  <c r="E577" i="5"/>
  <c r="F577" i="5"/>
  <c r="C578" i="5"/>
  <c r="D578" i="5"/>
  <c r="E578" i="5"/>
  <c r="F578" i="5"/>
  <c r="C579" i="5"/>
  <c r="D579" i="5"/>
  <c r="E579" i="5"/>
  <c r="F579" i="5"/>
  <c r="C580" i="5"/>
  <c r="D580" i="5"/>
  <c r="E580" i="5"/>
  <c r="F580" i="5"/>
  <c r="C581" i="5"/>
  <c r="D581" i="5"/>
  <c r="E581" i="5"/>
  <c r="F581" i="5"/>
  <c r="C582" i="5"/>
  <c r="D582" i="5"/>
  <c r="E582" i="5"/>
  <c r="F582" i="5"/>
  <c r="C583" i="5"/>
  <c r="D583" i="5"/>
  <c r="E583" i="5"/>
  <c r="F583" i="5"/>
  <c r="C584" i="5"/>
  <c r="D584" i="5"/>
  <c r="E584" i="5"/>
  <c r="F584" i="5"/>
  <c r="C585" i="5"/>
  <c r="D585" i="5"/>
  <c r="E585" i="5"/>
  <c r="F585" i="5"/>
  <c r="C586" i="5"/>
  <c r="D586" i="5"/>
  <c r="E586" i="5"/>
  <c r="F586" i="5"/>
  <c r="C587" i="5"/>
  <c r="D587" i="5"/>
  <c r="E587" i="5"/>
  <c r="F587" i="5"/>
  <c r="C588" i="5"/>
  <c r="D588" i="5"/>
  <c r="E588" i="5"/>
  <c r="F588" i="5"/>
  <c r="C589" i="5"/>
  <c r="D589" i="5"/>
  <c r="E589" i="5"/>
  <c r="F589" i="5"/>
  <c r="C590" i="5"/>
  <c r="D590" i="5"/>
  <c r="E590" i="5"/>
  <c r="F590" i="5"/>
  <c r="C591" i="5"/>
  <c r="D591" i="5"/>
  <c r="E591" i="5"/>
  <c r="F591" i="5"/>
  <c r="C592" i="5"/>
  <c r="D592" i="5"/>
  <c r="E592" i="5"/>
  <c r="F592" i="5"/>
  <c r="C593" i="5"/>
  <c r="D593" i="5"/>
  <c r="E593" i="5"/>
  <c r="F593" i="5"/>
  <c r="C594" i="5"/>
  <c r="D594" i="5"/>
  <c r="E594" i="5"/>
  <c r="F594" i="5"/>
  <c r="C595" i="5"/>
  <c r="D595" i="5"/>
  <c r="E595" i="5"/>
  <c r="F595" i="5"/>
  <c r="C596" i="5"/>
  <c r="D596" i="5"/>
  <c r="E596" i="5"/>
  <c r="F596" i="5"/>
  <c r="C597" i="5"/>
  <c r="D597" i="5"/>
  <c r="E597" i="5"/>
  <c r="F597" i="5"/>
  <c r="C598" i="5"/>
  <c r="D598" i="5"/>
  <c r="E598" i="5"/>
  <c r="F598" i="5"/>
  <c r="C599" i="5"/>
  <c r="D599" i="5"/>
  <c r="E599" i="5"/>
  <c r="F599" i="5"/>
  <c r="C600" i="5"/>
  <c r="D600" i="5"/>
  <c r="E600" i="5"/>
  <c r="F600" i="5"/>
  <c r="C601" i="5"/>
  <c r="D601" i="5"/>
  <c r="E601" i="5"/>
  <c r="F601" i="5"/>
  <c r="C602" i="5"/>
  <c r="D602" i="5"/>
  <c r="E602" i="5"/>
  <c r="F602" i="5"/>
  <c r="C603" i="5"/>
  <c r="D603" i="5"/>
  <c r="E603" i="5"/>
  <c r="F603" i="5"/>
  <c r="C604" i="5"/>
  <c r="D604" i="5"/>
  <c r="E604" i="5"/>
  <c r="F604" i="5"/>
  <c r="C605" i="5"/>
  <c r="D605" i="5"/>
  <c r="E605" i="5"/>
  <c r="F605" i="5"/>
  <c r="C606" i="5"/>
  <c r="D606" i="5"/>
  <c r="E606" i="5"/>
  <c r="F606" i="5"/>
  <c r="C607" i="5"/>
  <c r="D607" i="5"/>
  <c r="E607" i="5"/>
  <c r="F607" i="5"/>
  <c r="C608" i="5"/>
  <c r="D608" i="5"/>
  <c r="E608" i="5"/>
  <c r="F608" i="5"/>
  <c r="C609" i="5"/>
  <c r="D609" i="5"/>
  <c r="E609" i="5"/>
  <c r="F609" i="5"/>
  <c r="C610" i="5"/>
  <c r="D610" i="5"/>
  <c r="E610" i="5"/>
  <c r="F610" i="5"/>
  <c r="C611" i="5"/>
  <c r="D611" i="5"/>
  <c r="E611" i="5"/>
  <c r="F611" i="5"/>
  <c r="C612" i="5"/>
  <c r="D612" i="5"/>
  <c r="E612" i="5"/>
  <c r="F612" i="5"/>
  <c r="C613" i="5"/>
  <c r="D613" i="5"/>
  <c r="E613" i="5"/>
  <c r="F613" i="5"/>
  <c r="C614" i="5"/>
  <c r="D614" i="5"/>
  <c r="E614" i="5"/>
  <c r="F614" i="5"/>
  <c r="C615" i="5"/>
  <c r="D615" i="5"/>
  <c r="E615" i="5"/>
  <c r="F615" i="5"/>
  <c r="C616" i="5"/>
  <c r="D616" i="5"/>
  <c r="E616" i="5"/>
  <c r="F616" i="5"/>
  <c r="C617" i="5"/>
  <c r="D617" i="5"/>
  <c r="E617" i="5"/>
  <c r="F617" i="5"/>
  <c r="C618" i="5"/>
  <c r="D618" i="5"/>
  <c r="E618" i="5"/>
  <c r="F618" i="5"/>
  <c r="C619" i="5"/>
  <c r="D619" i="5"/>
  <c r="E619" i="5"/>
  <c r="F619" i="5"/>
  <c r="C620" i="5"/>
  <c r="D620" i="5"/>
  <c r="E620" i="5"/>
  <c r="F620" i="5"/>
  <c r="C621" i="5"/>
  <c r="D621" i="5"/>
  <c r="E621" i="5"/>
  <c r="F621" i="5"/>
  <c r="C622" i="5"/>
  <c r="D622" i="5"/>
  <c r="E622" i="5"/>
  <c r="F622" i="5"/>
  <c r="C623" i="5"/>
  <c r="D623" i="5"/>
  <c r="E623" i="5"/>
  <c r="F623" i="5"/>
  <c r="C624" i="5"/>
  <c r="D624" i="5"/>
  <c r="E624" i="5"/>
  <c r="F624" i="5"/>
  <c r="C625" i="5"/>
  <c r="D625" i="5"/>
  <c r="E625" i="5"/>
  <c r="F625" i="5"/>
  <c r="C626" i="5"/>
  <c r="D626" i="5"/>
  <c r="E626" i="5"/>
  <c r="F626" i="5"/>
  <c r="C627" i="5"/>
  <c r="D627" i="5"/>
  <c r="E627" i="5"/>
  <c r="F627" i="5"/>
  <c r="C628" i="5"/>
  <c r="D628" i="5"/>
  <c r="E628" i="5"/>
  <c r="F628" i="5"/>
  <c r="C629" i="5"/>
  <c r="D629" i="5"/>
  <c r="E629" i="5"/>
  <c r="F629" i="5"/>
  <c r="C630" i="5"/>
  <c r="D630" i="5"/>
  <c r="E630" i="5"/>
  <c r="F630" i="5"/>
  <c r="C631" i="5"/>
  <c r="D631" i="5"/>
  <c r="E631" i="5"/>
  <c r="F631" i="5"/>
  <c r="C632" i="5"/>
  <c r="D632" i="5"/>
  <c r="E632" i="5"/>
  <c r="F632" i="5"/>
  <c r="C633" i="5"/>
  <c r="D633" i="5"/>
  <c r="E633" i="5"/>
  <c r="F633" i="5"/>
  <c r="C634" i="5"/>
  <c r="D634" i="5"/>
  <c r="E634" i="5"/>
  <c r="F634" i="5"/>
  <c r="C635" i="5"/>
  <c r="D635" i="5"/>
  <c r="E635" i="5"/>
  <c r="F635" i="5"/>
  <c r="C636" i="5"/>
  <c r="D636" i="5"/>
  <c r="E636" i="5"/>
  <c r="F636" i="5"/>
  <c r="C637" i="5"/>
  <c r="D637" i="5"/>
  <c r="E637" i="5"/>
  <c r="F637" i="5"/>
  <c r="C638" i="5"/>
  <c r="D638" i="5"/>
  <c r="E638" i="5"/>
  <c r="F638" i="5"/>
  <c r="C639" i="5"/>
  <c r="D639" i="5"/>
  <c r="E639" i="5"/>
  <c r="F639" i="5"/>
  <c r="C640" i="5"/>
  <c r="D640" i="5"/>
  <c r="E640" i="5"/>
  <c r="F640" i="5"/>
  <c r="C641" i="5"/>
  <c r="D641" i="5"/>
  <c r="E641" i="5"/>
  <c r="F641" i="5"/>
  <c r="C642" i="5"/>
  <c r="D642" i="5"/>
  <c r="E642" i="5"/>
  <c r="F642" i="5"/>
  <c r="C643" i="5"/>
  <c r="D643" i="5"/>
  <c r="E643" i="5"/>
  <c r="F643" i="5"/>
  <c r="C644" i="5"/>
  <c r="D644" i="5"/>
  <c r="E644" i="5"/>
  <c r="F644" i="5"/>
  <c r="C645" i="5"/>
  <c r="D645" i="5"/>
  <c r="E645" i="5"/>
  <c r="F645" i="5"/>
  <c r="C646" i="5"/>
  <c r="D646" i="5"/>
  <c r="E646" i="5"/>
  <c r="F646" i="5"/>
  <c r="C647" i="5"/>
  <c r="D647" i="5"/>
  <c r="E647" i="5"/>
  <c r="F647" i="5"/>
  <c r="C648" i="5"/>
  <c r="D648" i="5"/>
  <c r="E648" i="5"/>
  <c r="F648" i="5"/>
  <c r="C649" i="5"/>
  <c r="D649" i="5"/>
  <c r="E649" i="5"/>
  <c r="F649" i="5"/>
  <c r="C650" i="5"/>
  <c r="D650" i="5"/>
  <c r="E650" i="5"/>
  <c r="F650" i="5"/>
  <c r="C651" i="5"/>
  <c r="D651" i="5"/>
  <c r="E651" i="5"/>
  <c r="F651" i="5"/>
  <c r="C652" i="5"/>
  <c r="D652" i="5"/>
  <c r="E652" i="5"/>
  <c r="F652" i="5"/>
  <c r="C653" i="5"/>
  <c r="D653" i="5"/>
  <c r="E653" i="5"/>
  <c r="F653" i="5"/>
  <c r="C654" i="5"/>
  <c r="D654" i="5"/>
  <c r="E654" i="5"/>
  <c r="F654" i="5"/>
  <c r="C655" i="5"/>
  <c r="D655" i="5"/>
  <c r="E655" i="5"/>
  <c r="F655" i="5"/>
  <c r="C656" i="5"/>
  <c r="D656" i="5"/>
  <c r="E656" i="5"/>
  <c r="F656" i="5"/>
  <c r="C657" i="5"/>
  <c r="D657" i="5"/>
  <c r="E657" i="5"/>
  <c r="F657" i="5"/>
  <c r="C658" i="5"/>
  <c r="D658" i="5"/>
  <c r="E658" i="5"/>
  <c r="F658" i="5"/>
  <c r="C659" i="5"/>
  <c r="D659" i="5"/>
  <c r="E659" i="5"/>
  <c r="F659" i="5"/>
  <c r="C660" i="5"/>
  <c r="D660" i="5"/>
  <c r="E660" i="5"/>
  <c r="F660" i="5"/>
  <c r="C661" i="5"/>
  <c r="D661" i="5"/>
  <c r="E661" i="5"/>
  <c r="F661" i="5"/>
  <c r="C662" i="5"/>
  <c r="D662" i="5"/>
  <c r="E662" i="5"/>
  <c r="F662" i="5"/>
  <c r="C663" i="5"/>
  <c r="D663" i="5"/>
  <c r="E663" i="5"/>
  <c r="F663" i="5"/>
  <c r="C664" i="5"/>
  <c r="D664" i="5"/>
  <c r="E664" i="5"/>
  <c r="F664" i="5"/>
  <c r="C665" i="5"/>
  <c r="D665" i="5"/>
  <c r="E665" i="5"/>
  <c r="F665" i="5"/>
  <c r="C666" i="5"/>
  <c r="D666" i="5"/>
  <c r="E666" i="5"/>
  <c r="F666" i="5"/>
  <c r="C667" i="5"/>
  <c r="D667" i="5"/>
  <c r="E667" i="5"/>
  <c r="F667" i="5"/>
  <c r="C668" i="5"/>
  <c r="D668" i="5"/>
  <c r="E668" i="5"/>
  <c r="F668" i="5"/>
  <c r="C669" i="5"/>
  <c r="D669" i="5"/>
  <c r="E669" i="5"/>
  <c r="F669" i="5"/>
  <c r="C670" i="5"/>
  <c r="D670" i="5"/>
  <c r="E670" i="5"/>
  <c r="F670" i="5"/>
  <c r="C671" i="5"/>
  <c r="D671" i="5"/>
  <c r="E671" i="5"/>
  <c r="F671" i="5"/>
  <c r="F8" i="5"/>
  <c r="I10" i="4"/>
  <c r="C33" i="4"/>
  <c r="G35" i="4"/>
  <c r="G31" i="4"/>
  <c r="G32" i="4"/>
  <c r="G30" i="4"/>
  <c r="G33" i="4" s="1"/>
  <c r="G34" i="4" s="1"/>
  <c r="C32" i="4"/>
  <c r="C31" i="4"/>
  <c r="C30" i="4"/>
  <c r="F22" i="4"/>
  <c r="F23" i="4" s="1"/>
  <c r="F24" i="4" s="1"/>
  <c r="C22" i="4"/>
  <c r="C23" i="4" s="1"/>
  <c r="C24" i="4" s="1"/>
  <c r="K16" i="4"/>
  <c r="G17" i="4"/>
  <c r="G16" i="4"/>
  <c r="I17" i="4"/>
  <c r="I16" i="4"/>
  <c r="E16" i="4"/>
  <c r="E17" i="4"/>
  <c r="C18" i="4"/>
  <c r="C17" i="4"/>
  <c r="C16" i="4"/>
  <c r="I11" i="4"/>
  <c r="E10" i="4"/>
  <c r="E11" i="4" s="1"/>
  <c r="C12" i="4"/>
  <c r="C11" i="4"/>
  <c r="C10" i="4"/>
  <c r="F27" i="3"/>
  <c r="F26" i="3"/>
  <c r="H27" i="3"/>
  <c r="H26" i="3"/>
  <c r="H25" i="3"/>
  <c r="F25" i="3"/>
  <c r="D25" i="3"/>
  <c r="B25" i="3"/>
  <c r="C22" i="3"/>
  <c r="C21" i="3"/>
  <c r="C20" i="3"/>
  <c r="C19" i="3"/>
  <c r="B21" i="3"/>
  <c r="B20" i="3"/>
  <c r="B15" i="3"/>
  <c r="B14" i="3"/>
  <c r="B16" i="3" s="1"/>
  <c r="B17" i="3" s="1"/>
  <c r="B11" i="3"/>
  <c r="B8" i="3"/>
  <c r="B7" i="3"/>
  <c r="M101" i="2"/>
  <c r="K104" i="2" s="1"/>
  <c r="I68" i="2"/>
  <c r="K97" i="2"/>
  <c r="K96" i="2"/>
  <c r="K95" i="2"/>
  <c r="K94" i="2"/>
  <c r="K93" i="2"/>
  <c r="K92" i="2"/>
  <c r="K91" i="2"/>
  <c r="K84" i="2"/>
  <c r="K83" i="2"/>
  <c r="K82" i="2"/>
  <c r="K81" i="2"/>
  <c r="K80" i="2"/>
  <c r="K75" i="2"/>
  <c r="I72" i="2"/>
  <c r="L71" i="2"/>
  <c r="L61" i="2"/>
  <c r="N61" i="2"/>
  <c r="M61" i="2" s="1"/>
  <c r="O61" i="2" s="1"/>
  <c r="L59" i="2"/>
  <c r="N59" i="2"/>
  <c r="M59" i="2" s="1"/>
  <c r="O59" i="2" s="1"/>
  <c r="N60" i="2"/>
  <c r="O52" i="2"/>
  <c r="M52" i="2"/>
  <c r="N52" i="2"/>
  <c r="L52" i="2"/>
  <c r="N58" i="2"/>
  <c r="N57" i="2"/>
  <c r="N56" i="2"/>
  <c r="N55" i="2"/>
  <c r="N54" i="2"/>
  <c r="N53" i="2"/>
  <c r="L53" i="2"/>
  <c r="M53" i="2" s="1"/>
  <c r="O53" i="2" s="1"/>
  <c r="I54" i="2"/>
  <c r="D64" i="2"/>
  <c r="C67" i="2"/>
  <c r="E67" i="2" s="1"/>
  <c r="E68" i="2" s="1"/>
  <c r="C66" i="2"/>
  <c r="E66" i="2"/>
  <c r="C52" i="2"/>
  <c r="D52" i="2" s="1"/>
  <c r="L31" i="2"/>
  <c r="K41" i="2"/>
  <c r="L41" i="2" s="1"/>
  <c r="K40" i="2"/>
  <c r="K39" i="2"/>
  <c r="K38" i="2"/>
  <c r="K33" i="2"/>
  <c r="K32" i="2"/>
  <c r="K31" i="2"/>
  <c r="F40" i="2"/>
  <c r="F41" i="2"/>
  <c r="I41" i="2" s="1"/>
  <c r="I40" i="2"/>
  <c r="L40" i="2" s="1"/>
  <c r="H39" i="2"/>
  <c r="F39" i="2" s="1"/>
  <c r="I39" i="2" s="1"/>
  <c r="L39" i="2" s="1"/>
  <c r="H38" i="2"/>
  <c r="F38" i="2"/>
  <c r="F33" i="2"/>
  <c r="F32" i="2"/>
  <c r="I32" i="2" s="1"/>
  <c r="L32" i="2" s="1"/>
  <c r="H33" i="2"/>
  <c r="H32" i="2"/>
  <c r="H31" i="2"/>
  <c r="F31" i="2"/>
  <c r="I31" i="2" s="1"/>
  <c r="H20" i="2"/>
  <c r="G18" i="2"/>
  <c r="H18" i="2" s="1"/>
  <c r="F17" i="2"/>
  <c r="G17" i="2" s="1"/>
  <c r="H17" i="2" s="1"/>
  <c r="G19" i="2"/>
  <c r="H19" i="2" s="1"/>
  <c r="H21" i="2"/>
  <c r="F16" i="2"/>
  <c r="G16" i="2" s="1"/>
  <c r="D22" i="2"/>
  <c r="E5" i="2"/>
  <c r="A7" i="2" s="1"/>
  <c r="C25" i="1"/>
  <c r="C26" i="1"/>
  <c r="C24" i="1"/>
  <c r="C22" i="1"/>
  <c r="B22" i="1"/>
  <c r="C21" i="1"/>
  <c r="B18" i="1"/>
  <c r="C18" i="1"/>
  <c r="D9" i="1"/>
  <c r="D5" i="1"/>
  <c r="D15" i="1"/>
  <c r="D14" i="1"/>
  <c r="D13" i="1"/>
  <c r="D12" i="1"/>
  <c r="C9" i="1"/>
  <c r="H5" i="1"/>
  <c r="G6" i="1" s="1"/>
  <c r="H6" i="1" s="1"/>
  <c r="G7" i="1" s="1"/>
  <c r="H7" i="1" s="1"/>
  <c r="C8" i="1"/>
  <c r="AF8" i="7" l="1"/>
  <c r="L39" i="7"/>
  <c r="S13" i="7"/>
  <c r="S14" i="7" s="1"/>
  <c r="S15" i="7" s="1"/>
  <c r="S16" i="7" s="1"/>
  <c r="S17" i="7" s="1"/>
  <c r="S18" i="7" s="1"/>
  <c r="S19" i="7" s="1"/>
  <c r="S20" i="7" s="1"/>
  <c r="S21" i="7" s="1"/>
  <c r="S22" i="7" s="1"/>
  <c r="S23" i="7" s="1"/>
  <c r="S24" i="7" s="1"/>
  <c r="S25" i="7" s="1"/>
  <c r="S26" i="7" s="1"/>
  <c r="S27" i="7" s="1"/>
  <c r="S28" i="7" s="1"/>
  <c r="S29" i="7" s="1"/>
  <c r="S30" i="7" s="1"/>
  <c r="S31" i="7" s="1"/>
  <c r="S32" i="7" s="1"/>
  <c r="S33" i="7" s="1"/>
  <c r="S34" i="7" s="1"/>
  <c r="S35" i="7" s="1"/>
  <c r="S36" i="7" s="1"/>
  <c r="S37" i="7" s="1"/>
  <c r="S38" i="7" s="1"/>
  <c r="S39" i="7" s="1"/>
  <c r="S40" i="7" s="1"/>
  <c r="S41" i="7" s="1"/>
  <c r="S42" i="7" s="1"/>
  <c r="S43" i="7" s="1"/>
  <c r="S44" i="7" s="1"/>
  <c r="S45" i="7" s="1"/>
  <c r="S46" i="7" s="1"/>
  <c r="S47" i="7" s="1"/>
  <c r="S48" i="7" s="1"/>
  <c r="S49" i="7" s="1"/>
  <c r="S50" i="7" s="1"/>
  <c r="S51" i="7" s="1"/>
  <c r="S52" i="7" s="1"/>
  <c r="S53" i="7" s="1"/>
  <c r="S54" i="7" s="1"/>
  <c r="S55" i="7" s="1"/>
  <c r="S56" i="7" s="1"/>
  <c r="S57" i="7" s="1"/>
  <c r="S58" i="7" s="1"/>
  <c r="S59" i="7" s="1"/>
  <c r="S60" i="7" s="1"/>
  <c r="L38" i="7"/>
  <c r="L33" i="7"/>
  <c r="H53" i="7"/>
  <c r="H54" i="7" s="1"/>
  <c r="H55" i="7" s="1"/>
  <c r="H56" i="7" s="1"/>
  <c r="H57" i="7" s="1"/>
  <c r="H58" i="7" s="1"/>
  <c r="H59" i="7" s="1"/>
  <c r="H60" i="7" s="1"/>
  <c r="H61" i="7" s="1"/>
  <c r="H62" i="7" s="1"/>
  <c r="H63" i="7" s="1"/>
  <c r="H64" i="7" s="1"/>
  <c r="H65" i="7" s="1"/>
  <c r="H66" i="7" s="1"/>
  <c r="H67" i="7" s="1"/>
  <c r="H68" i="7" s="1"/>
  <c r="H69" i="7" s="1"/>
  <c r="H70" i="7" s="1"/>
  <c r="H71" i="7" s="1"/>
  <c r="H72" i="7" s="1"/>
  <c r="H73" i="7" s="1"/>
  <c r="H74" i="7" s="1"/>
  <c r="H75" i="7" s="1"/>
  <c r="H76" i="7" s="1"/>
  <c r="H77" i="7" s="1"/>
  <c r="H78" i="7" s="1"/>
  <c r="H79" i="7" s="1"/>
  <c r="H80" i="7" s="1"/>
  <c r="H81" i="7" s="1"/>
  <c r="H82" i="7" s="1"/>
  <c r="H83" i="7" s="1"/>
  <c r="H84" i="7" s="1"/>
  <c r="H85" i="7" s="1"/>
  <c r="H86" i="7" s="1"/>
  <c r="L52" i="7"/>
  <c r="L21" i="7"/>
  <c r="L40" i="7"/>
  <c r="V8" i="7"/>
  <c r="X10" i="7"/>
  <c r="AA10" i="7" s="1"/>
  <c r="AA12" i="7"/>
  <c r="AA11" i="7"/>
  <c r="AA20" i="7"/>
  <c r="AA19" i="7"/>
  <c r="AA18" i="7"/>
  <c r="AA15" i="7"/>
  <c r="AA17" i="7"/>
  <c r="AA16" i="7"/>
  <c r="AA14" i="7"/>
  <c r="AA13" i="7"/>
  <c r="AA21" i="7" s="1"/>
  <c r="L11" i="7"/>
  <c r="L20" i="7"/>
  <c r="L30" i="7"/>
  <c r="B10" i="7"/>
  <c r="F26" i="7"/>
  <c r="L26" i="7" s="1"/>
  <c r="F42" i="7"/>
  <c r="L42" i="7" s="1"/>
  <c r="F58" i="7"/>
  <c r="F25" i="7"/>
  <c r="L25" i="7" s="1"/>
  <c r="F43" i="7"/>
  <c r="L43" i="7" s="1"/>
  <c r="F60" i="7"/>
  <c r="F76" i="7"/>
  <c r="F92" i="7"/>
  <c r="F108" i="7"/>
  <c r="F124" i="7"/>
  <c r="F140" i="7"/>
  <c r="F156" i="7"/>
  <c r="F172" i="7"/>
  <c r="F188" i="7"/>
  <c r="F204" i="7"/>
  <c r="F220" i="7"/>
  <c r="F236" i="7"/>
  <c r="F27" i="7"/>
  <c r="L27" i="7" s="1"/>
  <c r="F44" i="7"/>
  <c r="L44" i="7" s="1"/>
  <c r="F61" i="7"/>
  <c r="F77" i="7"/>
  <c r="L77" i="7" s="1"/>
  <c r="F16" i="7"/>
  <c r="L16" i="7" s="1"/>
  <c r="F35" i="7"/>
  <c r="L35" i="7" s="1"/>
  <c r="F54" i="7"/>
  <c r="F73" i="7"/>
  <c r="F91" i="7"/>
  <c r="F109" i="7"/>
  <c r="F126" i="7"/>
  <c r="F143" i="7"/>
  <c r="F160" i="7"/>
  <c r="F177" i="7"/>
  <c r="F194" i="7"/>
  <c r="F211" i="7"/>
  <c r="F228" i="7"/>
  <c r="F245" i="7"/>
  <c r="F36" i="7"/>
  <c r="L36" i="7" s="1"/>
  <c r="F74" i="7"/>
  <c r="L74" i="7" s="1"/>
  <c r="F110" i="7"/>
  <c r="F144" i="7"/>
  <c r="F178" i="7"/>
  <c r="F212" i="7"/>
  <c r="F246" i="7"/>
  <c r="F18" i="7"/>
  <c r="L18" i="7" s="1"/>
  <c r="F56" i="7"/>
  <c r="F94" i="7"/>
  <c r="F145" i="7"/>
  <c r="F179" i="7"/>
  <c r="F247" i="7"/>
  <c r="F17" i="7"/>
  <c r="L17" i="7" s="1"/>
  <c r="F55" i="7"/>
  <c r="F93" i="7"/>
  <c r="F127" i="7"/>
  <c r="F161" i="7"/>
  <c r="F195" i="7"/>
  <c r="F229" i="7"/>
  <c r="F37" i="7"/>
  <c r="L37" i="7" s="1"/>
  <c r="F75" i="7"/>
  <c r="F111" i="7"/>
  <c r="F128" i="7"/>
  <c r="F162" i="7"/>
  <c r="F196" i="7"/>
  <c r="F230" i="7"/>
  <c r="F213" i="7"/>
  <c r="F23" i="7"/>
  <c r="L23" i="7" s="1"/>
  <c r="F48" i="7"/>
  <c r="L48" i="7" s="1"/>
  <c r="F70" i="7"/>
  <c r="F95" i="7"/>
  <c r="F115" i="7"/>
  <c r="F135" i="7"/>
  <c r="F155" i="7"/>
  <c r="F176" i="7"/>
  <c r="F199" i="7"/>
  <c r="F219" i="7"/>
  <c r="F240" i="7"/>
  <c r="F202" i="7"/>
  <c r="F24" i="7"/>
  <c r="L24" i="7" s="1"/>
  <c r="F49" i="7"/>
  <c r="L49" i="7" s="1"/>
  <c r="F71" i="7"/>
  <c r="F96" i="7"/>
  <c r="F116" i="7"/>
  <c r="F136" i="7"/>
  <c r="F157" i="7"/>
  <c r="F180" i="7"/>
  <c r="F200" i="7"/>
  <c r="F221" i="7"/>
  <c r="F241" i="7"/>
  <c r="F28" i="7"/>
  <c r="L28" i="7" s="1"/>
  <c r="F72" i="7"/>
  <c r="F117" i="7"/>
  <c r="F137" i="7"/>
  <c r="F181" i="7"/>
  <c r="F222" i="7"/>
  <c r="F51" i="7"/>
  <c r="L51" i="7" s="1"/>
  <c r="F78" i="7"/>
  <c r="F118" i="7"/>
  <c r="F138" i="7"/>
  <c r="F182" i="7"/>
  <c r="F223" i="7"/>
  <c r="F50" i="7"/>
  <c r="L50" i="7" s="1"/>
  <c r="F97" i="7"/>
  <c r="F158" i="7"/>
  <c r="F201" i="7"/>
  <c r="F242" i="7"/>
  <c r="F29" i="7"/>
  <c r="L29" i="7" s="1"/>
  <c r="F98" i="7"/>
  <c r="F159" i="7"/>
  <c r="F243" i="7"/>
  <c r="F218" i="7"/>
  <c r="F134" i="7"/>
  <c r="F47" i="7"/>
  <c r="L47" i="7" s="1"/>
  <c r="F217" i="7"/>
  <c r="F81" i="7"/>
  <c r="P6" i="7"/>
  <c r="L67" i="7"/>
  <c r="L34" i="7"/>
  <c r="L31" i="7"/>
  <c r="L59" i="7"/>
  <c r="I11" i="7"/>
  <c r="L19" i="7"/>
  <c r="F82" i="7"/>
  <c r="F190" i="7"/>
  <c r="F133" i="7"/>
  <c r="F14" i="7"/>
  <c r="L14" i="7" s="1"/>
  <c r="F248" i="7"/>
  <c r="F216" i="7"/>
  <c r="F189" i="7"/>
  <c r="F164" i="7"/>
  <c r="F132" i="7"/>
  <c r="F104" i="7"/>
  <c r="F80" i="7"/>
  <c r="L80" i="7" s="1"/>
  <c r="F45" i="7"/>
  <c r="L45" i="7" s="1"/>
  <c r="F13" i="7"/>
  <c r="L13" i="7" s="1"/>
  <c r="P12" i="7"/>
  <c r="P13" i="7" s="1"/>
  <c r="P14" i="7" s="1"/>
  <c r="P15" i="7" s="1"/>
  <c r="P16" i="7" s="1"/>
  <c r="P17" i="7" s="1"/>
  <c r="P18" i="7" s="1"/>
  <c r="P19" i="7" s="1"/>
  <c r="P20" i="7" s="1"/>
  <c r="P21" i="7" s="1"/>
  <c r="P22" i="7" s="1"/>
  <c r="P23" i="7" s="1"/>
  <c r="P24" i="7" s="1"/>
  <c r="P25" i="7" s="1"/>
  <c r="L32" i="7"/>
  <c r="L22" i="7"/>
  <c r="F250" i="7"/>
  <c r="F191" i="7"/>
  <c r="F166" i="7"/>
  <c r="F106" i="7"/>
  <c r="F15" i="7"/>
  <c r="L15" i="7" s="1"/>
  <c r="F249" i="7"/>
  <c r="F165" i="7"/>
  <c r="F105" i="7"/>
  <c r="F46" i="7"/>
  <c r="L46" i="7" s="1"/>
  <c r="F5" i="7"/>
  <c r="F244" i="7"/>
  <c r="F215" i="7"/>
  <c r="F187" i="7"/>
  <c r="F163" i="7"/>
  <c r="F131" i="7"/>
  <c r="F103" i="7"/>
  <c r="F79" i="7"/>
  <c r="F41" i="7"/>
  <c r="L41" i="7" s="1"/>
  <c r="F12" i="7"/>
  <c r="L12" i="7" s="1"/>
  <c r="AD11" i="7"/>
  <c r="AE11" i="7" s="1"/>
  <c r="AG11" i="7" s="1"/>
  <c r="V13" i="7"/>
  <c r="V14" i="7" s="1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V33" i="7" s="1"/>
  <c r="V34" i="7" s="1"/>
  <c r="V35" i="7" s="1"/>
  <c r="V36" i="7" s="1"/>
  <c r="V37" i="7" s="1"/>
  <c r="V38" i="7" s="1"/>
  <c r="V39" i="7" s="1"/>
  <c r="V40" i="7" s="1"/>
  <c r="V41" i="7" s="1"/>
  <c r="V42" i="7" s="1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56" i="7" s="1"/>
  <c r="V57" i="7" s="1"/>
  <c r="V58" i="7" s="1"/>
  <c r="V59" i="7" s="1"/>
  <c r="V60" i="7" s="1"/>
  <c r="D12" i="6"/>
  <c r="G12" i="6" s="1"/>
  <c r="C12" i="6"/>
  <c r="V66" i="5"/>
  <c r="V65" i="5"/>
  <c r="V49" i="5"/>
  <c r="V33" i="5"/>
  <c r="V17" i="5"/>
  <c r="V64" i="5"/>
  <c r="V48" i="5"/>
  <c r="V32" i="5"/>
  <c r="V16" i="5"/>
  <c r="V63" i="5"/>
  <c r="V47" i="5"/>
  <c r="V31" i="5"/>
  <c r="V15" i="5"/>
  <c r="V62" i="5"/>
  <c r="V61" i="5"/>
  <c r="V45" i="5"/>
  <c r="V29" i="5"/>
  <c r="V13" i="5"/>
  <c r="V60" i="5"/>
  <c r="V44" i="5"/>
  <c r="V28" i="5"/>
  <c r="V12" i="5"/>
  <c r="V59" i="5"/>
  <c r="V43" i="5"/>
  <c r="V27" i="5"/>
  <c r="V11" i="5"/>
  <c r="C9" i="5"/>
  <c r="V58" i="5"/>
  <c r="V42" i="5"/>
  <c r="V26" i="5"/>
  <c r="V57" i="5"/>
  <c r="V41" i="5"/>
  <c r="V25" i="5"/>
  <c r="V56" i="5"/>
  <c r="V40" i="5"/>
  <c r="V24" i="5"/>
  <c r="V10" i="5"/>
  <c r="V55" i="5"/>
  <c r="V39" i="5"/>
  <c r="V23" i="5"/>
  <c r="T8" i="5"/>
  <c r="U9" i="5"/>
  <c r="W9" i="5" s="1"/>
  <c r="M8" i="5"/>
  <c r="E129" i="5"/>
  <c r="E145" i="5"/>
  <c r="E161" i="5"/>
  <c r="E177" i="5"/>
  <c r="E193" i="5"/>
  <c r="E209" i="5"/>
  <c r="E225" i="5"/>
  <c r="E241" i="5"/>
  <c r="E257" i="5"/>
  <c r="E273" i="5"/>
  <c r="E289" i="5"/>
  <c r="E305" i="5"/>
  <c r="E321" i="5"/>
  <c r="E337" i="5"/>
  <c r="E353" i="5"/>
  <c r="E36" i="5"/>
  <c r="E88" i="5"/>
  <c r="E102" i="5"/>
  <c r="E184" i="5"/>
  <c r="E328" i="5"/>
  <c r="E201" i="5"/>
  <c r="E297" i="5"/>
  <c r="E56" i="5"/>
  <c r="E154" i="5"/>
  <c r="E314" i="5"/>
  <c r="E139" i="5"/>
  <c r="E251" i="5"/>
  <c r="E331" i="5"/>
  <c r="E70" i="5"/>
  <c r="E191" i="5"/>
  <c r="E271" i="5"/>
  <c r="E367" i="5"/>
  <c r="E86" i="5"/>
  <c r="E208" i="5"/>
  <c r="E288" i="5"/>
  <c r="E130" i="5"/>
  <c r="E146" i="5"/>
  <c r="E162" i="5"/>
  <c r="E178" i="5"/>
  <c r="E194" i="5"/>
  <c r="E210" i="5"/>
  <c r="E226" i="5"/>
  <c r="E242" i="5"/>
  <c r="E258" i="5"/>
  <c r="E274" i="5"/>
  <c r="E290" i="5"/>
  <c r="E306" i="5"/>
  <c r="E322" i="5"/>
  <c r="E338" i="5"/>
  <c r="E354" i="5"/>
  <c r="E37" i="5"/>
  <c r="E101" i="5"/>
  <c r="E38" i="5"/>
  <c r="E168" i="5"/>
  <c r="E344" i="5"/>
  <c r="E185" i="5"/>
  <c r="E313" i="5"/>
  <c r="E138" i="5"/>
  <c r="E266" i="5"/>
  <c r="E362" i="5"/>
  <c r="E219" i="5"/>
  <c r="E267" i="5"/>
  <c r="E347" i="5"/>
  <c r="E24" i="5"/>
  <c r="E368" i="5"/>
  <c r="E272" i="5"/>
  <c r="E224" i="5"/>
  <c r="E303" i="5"/>
  <c r="E223" i="5"/>
  <c r="E366" i="5"/>
  <c r="E350" i="5"/>
  <c r="E334" i="5"/>
  <c r="E318" i="5"/>
  <c r="E302" i="5"/>
  <c r="E286" i="5"/>
  <c r="E270" i="5"/>
  <c r="E254" i="5"/>
  <c r="E238" i="5"/>
  <c r="E222" i="5"/>
  <c r="E206" i="5"/>
  <c r="E190" i="5"/>
  <c r="E174" i="5"/>
  <c r="E158" i="5"/>
  <c r="E142" i="5"/>
  <c r="E72" i="5"/>
  <c r="E21" i="5"/>
  <c r="E365" i="5"/>
  <c r="E349" i="5"/>
  <c r="E333" i="5"/>
  <c r="E317" i="5"/>
  <c r="E301" i="5"/>
  <c r="E285" i="5"/>
  <c r="E269" i="5"/>
  <c r="E253" i="5"/>
  <c r="E237" i="5"/>
  <c r="E221" i="5"/>
  <c r="E205" i="5"/>
  <c r="E189" i="5"/>
  <c r="E173" i="5"/>
  <c r="E157" i="5"/>
  <c r="E141" i="5"/>
  <c r="E71" i="5"/>
  <c r="E364" i="5"/>
  <c r="E348" i="5"/>
  <c r="E332" i="5"/>
  <c r="E316" i="5"/>
  <c r="E300" i="5"/>
  <c r="E284" i="5"/>
  <c r="E268" i="5"/>
  <c r="E252" i="5"/>
  <c r="E236" i="5"/>
  <c r="E220" i="5"/>
  <c r="E204" i="5"/>
  <c r="E188" i="5"/>
  <c r="E172" i="5"/>
  <c r="E156" i="5"/>
  <c r="E140" i="5"/>
  <c r="E352" i="5"/>
  <c r="E176" i="5"/>
  <c r="E287" i="5"/>
  <c r="E143" i="5"/>
  <c r="E315" i="5"/>
  <c r="E235" i="5"/>
  <c r="E187" i="5"/>
  <c r="E298" i="5"/>
  <c r="E202" i="5"/>
  <c r="E120" i="5"/>
  <c r="E329" i="5"/>
  <c r="E169" i="5"/>
  <c r="E119" i="5"/>
  <c r="E312" i="5"/>
  <c r="E200" i="5"/>
  <c r="E118" i="5"/>
  <c r="E54" i="5"/>
  <c r="E359" i="5"/>
  <c r="E343" i="5"/>
  <c r="E327" i="5"/>
  <c r="E311" i="5"/>
  <c r="E295" i="5"/>
  <c r="E279" i="5"/>
  <c r="E263" i="5"/>
  <c r="E247" i="5"/>
  <c r="E231" i="5"/>
  <c r="E215" i="5"/>
  <c r="E199" i="5"/>
  <c r="E183" i="5"/>
  <c r="E167" i="5"/>
  <c r="E151" i="5"/>
  <c r="E135" i="5"/>
  <c r="E256" i="5"/>
  <c r="E351" i="5"/>
  <c r="E239" i="5"/>
  <c r="E22" i="5"/>
  <c r="E363" i="5"/>
  <c r="E171" i="5"/>
  <c r="E186" i="5"/>
  <c r="E217" i="5"/>
  <c r="E55" i="5"/>
  <c r="E216" i="5"/>
  <c r="E117" i="5"/>
  <c r="E358" i="5"/>
  <c r="E342" i="5"/>
  <c r="E326" i="5"/>
  <c r="E310" i="5"/>
  <c r="E294" i="5"/>
  <c r="E278" i="5"/>
  <c r="E262" i="5"/>
  <c r="E246" i="5"/>
  <c r="E230" i="5"/>
  <c r="E214" i="5"/>
  <c r="E198" i="5"/>
  <c r="E182" i="5"/>
  <c r="E166" i="5"/>
  <c r="E150" i="5"/>
  <c r="E134" i="5"/>
  <c r="E336" i="5"/>
  <c r="E192" i="5"/>
  <c r="E319" i="5"/>
  <c r="E159" i="5"/>
  <c r="E85" i="5"/>
  <c r="E299" i="5"/>
  <c r="E155" i="5"/>
  <c r="E69" i="5"/>
  <c r="E346" i="5"/>
  <c r="E282" i="5"/>
  <c r="E218" i="5"/>
  <c r="E345" i="5"/>
  <c r="E137" i="5"/>
  <c r="E360" i="5"/>
  <c r="E136" i="5"/>
  <c r="E104" i="5"/>
  <c r="E40" i="5"/>
  <c r="E357" i="5"/>
  <c r="E341" i="5"/>
  <c r="E325" i="5"/>
  <c r="E309" i="5"/>
  <c r="E293" i="5"/>
  <c r="E277" i="5"/>
  <c r="E261" i="5"/>
  <c r="E245" i="5"/>
  <c r="E229" i="5"/>
  <c r="E213" i="5"/>
  <c r="E197" i="5"/>
  <c r="E181" i="5"/>
  <c r="E165" i="5"/>
  <c r="E149" i="5"/>
  <c r="E133" i="5"/>
  <c r="E320" i="5"/>
  <c r="E144" i="5"/>
  <c r="E335" i="5"/>
  <c r="E175" i="5"/>
  <c r="E283" i="5"/>
  <c r="E203" i="5"/>
  <c r="E330" i="5"/>
  <c r="E250" i="5"/>
  <c r="E170" i="5"/>
  <c r="E361" i="5"/>
  <c r="E281" i="5"/>
  <c r="E265" i="5"/>
  <c r="E249" i="5"/>
  <c r="E153" i="5"/>
  <c r="E296" i="5"/>
  <c r="E280" i="5"/>
  <c r="E264" i="5"/>
  <c r="E248" i="5"/>
  <c r="E152" i="5"/>
  <c r="E53" i="5"/>
  <c r="E103" i="5"/>
  <c r="E39" i="5"/>
  <c r="E356" i="5"/>
  <c r="E340" i="5"/>
  <c r="E324" i="5"/>
  <c r="E308" i="5"/>
  <c r="E292" i="5"/>
  <c r="E276" i="5"/>
  <c r="E260" i="5"/>
  <c r="E244" i="5"/>
  <c r="E228" i="5"/>
  <c r="E212" i="5"/>
  <c r="E196" i="5"/>
  <c r="E180" i="5"/>
  <c r="E164" i="5"/>
  <c r="E148" i="5"/>
  <c r="E132" i="5"/>
  <c r="E87" i="5"/>
  <c r="E240" i="5"/>
  <c r="E207" i="5"/>
  <c r="E234" i="5"/>
  <c r="E233" i="5"/>
  <c r="E232" i="5"/>
  <c r="E355" i="5"/>
  <c r="E339" i="5"/>
  <c r="E323" i="5"/>
  <c r="E307" i="5"/>
  <c r="E291" i="5"/>
  <c r="E275" i="5"/>
  <c r="E259" i="5"/>
  <c r="E243" i="5"/>
  <c r="E227" i="5"/>
  <c r="E211" i="5"/>
  <c r="E195" i="5"/>
  <c r="E179" i="5"/>
  <c r="E163" i="5"/>
  <c r="E147" i="5"/>
  <c r="E131" i="5"/>
  <c r="E304" i="5"/>
  <c r="E160" i="5"/>
  <c r="E23" i="5"/>
  <c r="E255" i="5"/>
  <c r="E25" i="5"/>
  <c r="E41" i="5"/>
  <c r="E57" i="5"/>
  <c r="E73" i="5"/>
  <c r="E89" i="5"/>
  <c r="E105" i="5"/>
  <c r="E121" i="5"/>
  <c r="E42" i="5"/>
  <c r="E58" i="5"/>
  <c r="E90" i="5"/>
  <c r="E106" i="5"/>
  <c r="E122" i="5"/>
  <c r="E63" i="5"/>
  <c r="E112" i="5"/>
  <c r="E65" i="5"/>
  <c r="E66" i="5"/>
  <c r="E84" i="5"/>
  <c r="E67" i="5"/>
  <c r="E50" i="5"/>
  <c r="E64" i="5"/>
  <c r="E127" i="5"/>
  <c r="E95" i="5"/>
  <c r="E31" i="5"/>
  <c r="E99" i="5"/>
  <c r="E114" i="5"/>
  <c r="E113" i="5"/>
  <c r="E33" i="5"/>
  <c r="E128" i="5"/>
  <c r="E32" i="5"/>
  <c r="E94" i="5"/>
  <c r="E78" i="5"/>
  <c r="E62" i="5"/>
  <c r="E46" i="5"/>
  <c r="E30" i="5"/>
  <c r="E52" i="5"/>
  <c r="E115" i="5"/>
  <c r="E96" i="5"/>
  <c r="E109" i="5"/>
  <c r="E45" i="5"/>
  <c r="E68" i="5"/>
  <c r="E35" i="5"/>
  <c r="E34" i="5"/>
  <c r="E81" i="5"/>
  <c r="E47" i="5"/>
  <c r="E126" i="5"/>
  <c r="E124" i="5"/>
  <c r="E108" i="5"/>
  <c r="E92" i="5"/>
  <c r="E76" i="5"/>
  <c r="E60" i="5"/>
  <c r="E44" i="5"/>
  <c r="E28" i="5"/>
  <c r="E100" i="5"/>
  <c r="E83" i="5"/>
  <c r="E82" i="5"/>
  <c r="E49" i="5"/>
  <c r="E80" i="5"/>
  <c r="E111" i="5"/>
  <c r="E79" i="5"/>
  <c r="E110" i="5"/>
  <c r="E125" i="5"/>
  <c r="E93" i="5"/>
  <c r="E77" i="5"/>
  <c r="E61" i="5"/>
  <c r="E29" i="5"/>
  <c r="E123" i="5"/>
  <c r="E107" i="5"/>
  <c r="E91" i="5"/>
  <c r="E75" i="5"/>
  <c r="E59" i="5"/>
  <c r="E43" i="5"/>
  <c r="E27" i="5"/>
  <c r="E116" i="5"/>
  <c r="E51" i="5"/>
  <c r="E98" i="5"/>
  <c r="E97" i="5"/>
  <c r="E48" i="5"/>
  <c r="E74" i="5"/>
  <c r="E26" i="5"/>
  <c r="E9" i="5"/>
  <c r="E20" i="5"/>
  <c r="E19" i="5"/>
  <c r="E18" i="5"/>
  <c r="E17" i="5"/>
  <c r="E10" i="5"/>
  <c r="E16" i="5"/>
  <c r="E15" i="5"/>
  <c r="E14" i="5"/>
  <c r="E11" i="5"/>
  <c r="E12" i="5"/>
  <c r="E13" i="5"/>
  <c r="K105" i="2"/>
  <c r="K107" i="2"/>
  <c r="K106" i="2"/>
  <c r="K102" i="2"/>
  <c r="K103" i="2"/>
  <c r="K76" i="2"/>
  <c r="K98" i="2"/>
  <c r="K77" i="2"/>
  <c r="K99" i="2"/>
  <c r="K78" i="2"/>
  <c r="K100" i="2"/>
  <c r="K79" i="2"/>
  <c r="K87" i="2"/>
  <c r="K86" i="2"/>
  <c r="K72" i="2"/>
  <c r="J72" i="2" s="1"/>
  <c r="L72" i="2" s="1"/>
  <c r="I73" i="2" s="1"/>
  <c r="J73" i="2" s="1"/>
  <c r="L73" i="2" s="1"/>
  <c r="K88" i="2"/>
  <c r="K85" i="2"/>
  <c r="K73" i="2"/>
  <c r="K89" i="2"/>
  <c r="K74" i="2"/>
  <c r="K90" i="2"/>
  <c r="M60" i="2"/>
  <c r="O60" i="2" s="1"/>
  <c r="L60" i="2"/>
  <c r="L54" i="2"/>
  <c r="M54" i="2" s="1"/>
  <c r="O54" i="2" s="1"/>
  <c r="I33" i="2"/>
  <c r="L33" i="2" s="1"/>
  <c r="C53" i="2"/>
  <c r="D53" i="2" s="1"/>
  <c r="I34" i="2"/>
  <c r="I38" i="2"/>
  <c r="H16" i="2"/>
  <c r="H22" i="2" s="1"/>
  <c r="C23" i="2"/>
  <c r="D23" i="2" s="1"/>
  <c r="C24" i="2" s="1"/>
  <c r="D24" i="2" s="1"/>
  <c r="C25" i="2" s="1"/>
  <c r="D25" i="2" s="1"/>
  <c r="G8" i="1"/>
  <c r="H8" i="1"/>
  <c r="H87" i="7" l="1"/>
  <c r="L86" i="7"/>
  <c r="L58" i="7"/>
  <c r="E13" i="7"/>
  <c r="K13" i="7" s="1"/>
  <c r="E29" i="7"/>
  <c r="K29" i="7" s="1"/>
  <c r="E45" i="7"/>
  <c r="K45" i="7" s="1"/>
  <c r="E61" i="7"/>
  <c r="K61" i="7" s="1"/>
  <c r="E77" i="7"/>
  <c r="K77" i="7" s="1"/>
  <c r="E93" i="7"/>
  <c r="E109" i="7"/>
  <c r="E125" i="7"/>
  <c r="E141" i="7"/>
  <c r="E157" i="7"/>
  <c r="E173" i="7"/>
  <c r="E189" i="7"/>
  <c r="E205" i="7"/>
  <c r="E221" i="7"/>
  <c r="E237" i="7"/>
  <c r="E11" i="7"/>
  <c r="E23" i="7"/>
  <c r="K23" i="7" s="1"/>
  <c r="E40" i="7"/>
  <c r="K40" i="7" s="1"/>
  <c r="E57" i="7"/>
  <c r="K57" i="7" s="1"/>
  <c r="E74" i="7"/>
  <c r="K74" i="7" s="1"/>
  <c r="E91" i="7"/>
  <c r="E108" i="7"/>
  <c r="E126" i="7"/>
  <c r="E143" i="7"/>
  <c r="E160" i="7"/>
  <c r="E177" i="7"/>
  <c r="E194" i="7"/>
  <c r="E211" i="7"/>
  <c r="E228" i="7"/>
  <c r="E245" i="7"/>
  <c r="E41" i="7"/>
  <c r="K41" i="7" s="1"/>
  <c r="E75" i="7"/>
  <c r="K75" i="7" s="1"/>
  <c r="E110" i="7"/>
  <c r="E127" i="7"/>
  <c r="E161" i="7"/>
  <c r="E195" i="7"/>
  <c r="E229" i="7"/>
  <c r="E42" i="7"/>
  <c r="K42" i="7" s="1"/>
  <c r="E76" i="7"/>
  <c r="K76" i="7" s="1"/>
  <c r="E111" i="7"/>
  <c r="E145" i="7"/>
  <c r="E179" i="7"/>
  <c r="E213" i="7"/>
  <c r="E247" i="7"/>
  <c r="E24" i="7"/>
  <c r="K24" i="7" s="1"/>
  <c r="E58" i="7"/>
  <c r="K58" i="7" s="1"/>
  <c r="E92" i="7"/>
  <c r="E144" i="7"/>
  <c r="E178" i="7"/>
  <c r="E212" i="7"/>
  <c r="E246" i="7"/>
  <c r="E25" i="7"/>
  <c r="K25" i="7" s="1"/>
  <c r="E59" i="7"/>
  <c r="K59" i="7" s="1"/>
  <c r="E94" i="7"/>
  <c r="E128" i="7"/>
  <c r="E162" i="7"/>
  <c r="E196" i="7"/>
  <c r="E230" i="7"/>
  <c r="E21" i="7"/>
  <c r="K21" i="7" s="1"/>
  <c r="E44" i="7"/>
  <c r="K44" i="7" s="1"/>
  <c r="E65" i="7"/>
  <c r="K65" i="7" s="1"/>
  <c r="E85" i="7"/>
  <c r="K85" i="7" s="1"/>
  <c r="E105" i="7"/>
  <c r="E129" i="7"/>
  <c r="E149" i="7"/>
  <c r="E169" i="7"/>
  <c r="E190" i="7"/>
  <c r="E210" i="7"/>
  <c r="E233" i="7"/>
  <c r="E132" i="7"/>
  <c r="E22" i="7"/>
  <c r="K22" i="7" s="1"/>
  <c r="E46" i="7"/>
  <c r="K46" i="7" s="1"/>
  <c r="E66" i="7"/>
  <c r="K66" i="7" s="1"/>
  <c r="E86" i="7"/>
  <c r="K86" i="7" s="1"/>
  <c r="E106" i="7"/>
  <c r="E130" i="7"/>
  <c r="E150" i="7"/>
  <c r="E170" i="7"/>
  <c r="E191" i="7"/>
  <c r="E214" i="7"/>
  <c r="E234" i="7"/>
  <c r="E26" i="7"/>
  <c r="K26" i="7" s="1"/>
  <c r="E67" i="7"/>
  <c r="K67" i="7" s="1"/>
  <c r="E87" i="7"/>
  <c r="E131" i="7"/>
  <c r="E171" i="7"/>
  <c r="E215" i="7"/>
  <c r="E27" i="7"/>
  <c r="K27" i="7" s="1"/>
  <c r="E68" i="7"/>
  <c r="K68" i="7" s="1"/>
  <c r="E112" i="7"/>
  <c r="E172" i="7"/>
  <c r="E216" i="7"/>
  <c r="E47" i="7"/>
  <c r="K47" i="7" s="1"/>
  <c r="E107" i="7"/>
  <c r="E151" i="7"/>
  <c r="E192" i="7"/>
  <c r="E235" i="7"/>
  <c r="E48" i="7"/>
  <c r="K48" i="7" s="1"/>
  <c r="E88" i="7"/>
  <c r="E152" i="7"/>
  <c r="E193" i="7"/>
  <c r="E236" i="7"/>
  <c r="E33" i="7"/>
  <c r="K33" i="7" s="1"/>
  <c r="E60" i="7"/>
  <c r="K60" i="7" s="1"/>
  <c r="E89" i="7"/>
  <c r="E117" i="7"/>
  <c r="E142" i="7"/>
  <c r="E174" i="7"/>
  <c r="E201" i="7"/>
  <c r="E226" i="7"/>
  <c r="E63" i="7"/>
  <c r="K63" i="7" s="1"/>
  <c r="E95" i="7"/>
  <c r="E147" i="7"/>
  <c r="E176" i="7"/>
  <c r="E231" i="7"/>
  <c r="E64" i="7"/>
  <c r="K64" i="7" s="1"/>
  <c r="E96" i="7"/>
  <c r="E148" i="7"/>
  <c r="E180" i="7"/>
  <c r="E232" i="7"/>
  <c r="E12" i="7"/>
  <c r="E97" i="7"/>
  <c r="E121" i="7"/>
  <c r="E181" i="7"/>
  <c r="E238" i="7"/>
  <c r="E70" i="7"/>
  <c r="K70" i="7" s="1"/>
  <c r="E154" i="7"/>
  <c r="E207" i="7"/>
  <c r="E71" i="7"/>
  <c r="K71" i="7" s="1"/>
  <c r="E155" i="7"/>
  <c r="E208" i="7"/>
  <c r="E124" i="7"/>
  <c r="E17" i="7"/>
  <c r="K17" i="7" s="1"/>
  <c r="E101" i="7"/>
  <c r="E185" i="7"/>
  <c r="E242" i="7"/>
  <c r="E50" i="7"/>
  <c r="K50" i="7" s="1"/>
  <c r="E134" i="7"/>
  <c r="E218" i="7"/>
  <c r="E79" i="7"/>
  <c r="K79" i="7" s="1"/>
  <c r="E135" i="7"/>
  <c r="E187" i="7"/>
  <c r="E244" i="7"/>
  <c r="E80" i="7"/>
  <c r="K80" i="7" s="1"/>
  <c r="E164" i="7"/>
  <c r="E248" i="7"/>
  <c r="E28" i="7"/>
  <c r="K28" i="7" s="1"/>
  <c r="E53" i="7"/>
  <c r="K53" i="7" s="1"/>
  <c r="E113" i="7"/>
  <c r="E137" i="7"/>
  <c r="E197" i="7"/>
  <c r="E54" i="7"/>
  <c r="K54" i="7" s="1"/>
  <c r="E138" i="7"/>
  <c r="E223" i="7"/>
  <c r="E34" i="7"/>
  <c r="K34" i="7" s="1"/>
  <c r="E62" i="7"/>
  <c r="K62" i="7" s="1"/>
  <c r="E90" i="7"/>
  <c r="E118" i="7"/>
  <c r="E146" i="7"/>
  <c r="E175" i="7"/>
  <c r="E202" i="7"/>
  <c r="E227" i="7"/>
  <c r="E35" i="7"/>
  <c r="K35" i="7" s="1"/>
  <c r="E119" i="7"/>
  <c r="E203" i="7"/>
  <c r="E37" i="7"/>
  <c r="K37" i="7" s="1"/>
  <c r="E69" i="7"/>
  <c r="K69" i="7" s="1"/>
  <c r="E153" i="7"/>
  <c r="E206" i="7"/>
  <c r="E14" i="7"/>
  <c r="K14" i="7" s="1"/>
  <c r="E38" i="7"/>
  <c r="K38" i="7" s="1"/>
  <c r="E98" i="7"/>
  <c r="E122" i="7"/>
  <c r="E182" i="7"/>
  <c r="E239" i="7"/>
  <c r="E15" i="7"/>
  <c r="K15" i="7" s="1"/>
  <c r="E39" i="7"/>
  <c r="K39" i="7" s="1"/>
  <c r="E99" i="7"/>
  <c r="E123" i="7"/>
  <c r="E183" i="7"/>
  <c r="E240" i="7"/>
  <c r="E16" i="7"/>
  <c r="K16" i="7" s="1"/>
  <c r="E43" i="7"/>
  <c r="K43" i="7" s="1"/>
  <c r="E100" i="7"/>
  <c r="E156" i="7"/>
  <c r="E184" i="7"/>
  <c r="E241" i="7"/>
  <c r="E73" i="7"/>
  <c r="K73" i="7" s="1"/>
  <c r="E133" i="7"/>
  <c r="E217" i="7"/>
  <c r="E18" i="7"/>
  <c r="K18" i="7" s="1"/>
  <c r="E78" i="7"/>
  <c r="K78" i="7" s="1"/>
  <c r="E102" i="7"/>
  <c r="E159" i="7"/>
  <c r="E186" i="7"/>
  <c r="E243" i="7"/>
  <c r="E19" i="7"/>
  <c r="K19" i="7" s="1"/>
  <c r="E103" i="7"/>
  <c r="E163" i="7"/>
  <c r="E219" i="7"/>
  <c r="E20" i="7"/>
  <c r="K20" i="7" s="1"/>
  <c r="E52" i="7"/>
  <c r="K52" i="7" s="1"/>
  <c r="E104" i="7"/>
  <c r="E136" i="7"/>
  <c r="E220" i="7"/>
  <c r="E81" i="7"/>
  <c r="K81" i="7" s="1"/>
  <c r="E165" i="7"/>
  <c r="E249" i="7"/>
  <c r="E82" i="7"/>
  <c r="K82" i="7" s="1"/>
  <c r="E166" i="7"/>
  <c r="E250" i="7"/>
  <c r="E36" i="7"/>
  <c r="K36" i="7" s="1"/>
  <c r="E120" i="7"/>
  <c r="E204" i="7"/>
  <c r="E72" i="7"/>
  <c r="K72" i="7" s="1"/>
  <c r="E209" i="7"/>
  <c r="E49" i="7"/>
  <c r="K49" i="7" s="1"/>
  <c r="E158" i="7"/>
  <c r="E51" i="7"/>
  <c r="K51" i="7" s="1"/>
  <c r="E188" i="7"/>
  <c r="E222" i="7"/>
  <c r="E30" i="7"/>
  <c r="K30" i="7" s="1"/>
  <c r="E114" i="7"/>
  <c r="E198" i="7"/>
  <c r="E32" i="7"/>
  <c r="K32" i="7" s="1"/>
  <c r="E56" i="7"/>
  <c r="K56" i="7" s="1"/>
  <c r="E83" i="7"/>
  <c r="K83" i="7" s="1"/>
  <c r="E84" i="7"/>
  <c r="K84" i="7" s="1"/>
  <c r="E115" i="7"/>
  <c r="E140" i="7"/>
  <c r="E168" i="7"/>
  <c r="E199" i="7"/>
  <c r="E200" i="7"/>
  <c r="E225" i="7"/>
  <c r="E31" i="7"/>
  <c r="K31" i="7" s="1"/>
  <c r="E55" i="7"/>
  <c r="K55" i="7" s="1"/>
  <c r="E116" i="7"/>
  <c r="E139" i="7"/>
  <c r="E167" i="7"/>
  <c r="E224" i="7"/>
  <c r="L55" i="7"/>
  <c r="L63" i="7"/>
  <c r="L64" i="7"/>
  <c r="L82" i="7"/>
  <c r="L65" i="7"/>
  <c r="L79" i="7"/>
  <c r="L83" i="7"/>
  <c r="L72" i="7"/>
  <c r="L54" i="7"/>
  <c r="L57" i="7"/>
  <c r="L84" i="7"/>
  <c r="L76" i="7"/>
  <c r="L69" i="7"/>
  <c r="L61" i="7"/>
  <c r="L68" i="7"/>
  <c r="L70" i="7"/>
  <c r="L62" i="7"/>
  <c r="L81" i="7"/>
  <c r="L78" i="7"/>
  <c r="L71" i="7"/>
  <c r="S8" i="7"/>
  <c r="V2" i="7" s="1"/>
  <c r="L56" i="7"/>
  <c r="L66" i="7"/>
  <c r="L75" i="7"/>
  <c r="L73" i="7"/>
  <c r="L53" i="7"/>
  <c r="L85" i="7"/>
  <c r="L60" i="7"/>
  <c r="C13" i="6"/>
  <c r="D13" i="6" s="1"/>
  <c r="G13" i="6"/>
  <c r="X9" i="5"/>
  <c r="D9" i="5"/>
  <c r="F9" i="5" s="1"/>
  <c r="C10" i="5" s="1"/>
  <c r="D10" i="5" s="1"/>
  <c r="I74" i="2"/>
  <c r="J74" i="2" s="1"/>
  <c r="L74" i="2" s="1"/>
  <c r="L55" i="2"/>
  <c r="M55" i="2" s="1"/>
  <c r="O55" i="2" s="1"/>
  <c r="I42" i="2"/>
  <c r="L38" i="2"/>
  <c r="C54" i="2"/>
  <c r="D54" i="2" s="1"/>
  <c r="C26" i="2"/>
  <c r="D26" i="2" s="1"/>
  <c r="C27" i="2" s="1"/>
  <c r="D27" i="2" s="1"/>
  <c r="K12" i="7" l="1"/>
  <c r="K11" i="7"/>
  <c r="D11" i="7"/>
  <c r="H88" i="7"/>
  <c r="L87" i="7"/>
  <c r="K87" i="7"/>
  <c r="C14" i="6"/>
  <c r="D14" i="6" s="1"/>
  <c r="G14" i="6"/>
  <c r="U10" i="5"/>
  <c r="W10" i="5" s="1"/>
  <c r="X10" i="5"/>
  <c r="F10" i="5"/>
  <c r="C11" i="5" s="1"/>
  <c r="D11" i="5" s="1"/>
  <c r="F11" i="5" s="1"/>
  <c r="C12" i="5" s="1"/>
  <c r="I75" i="2"/>
  <c r="J75" i="2" s="1"/>
  <c r="L75" i="2" s="1"/>
  <c r="L56" i="2"/>
  <c r="M56" i="2" s="1"/>
  <c r="O56" i="2" s="1"/>
  <c r="C55" i="2"/>
  <c r="D55" i="2" s="1"/>
  <c r="C28" i="2"/>
  <c r="D28" i="2" s="1"/>
  <c r="C29" i="2" s="1"/>
  <c r="D29" i="2" s="1"/>
  <c r="C30" i="2" s="1"/>
  <c r="D30" i="2" s="1"/>
  <c r="C31" i="2" s="1"/>
  <c r="D31" i="2" s="1"/>
  <c r="H89" i="7" l="1"/>
  <c r="L88" i="7"/>
  <c r="K88" i="7"/>
  <c r="G11" i="7"/>
  <c r="J11" i="7"/>
  <c r="C15" i="6"/>
  <c r="D15" i="6" s="1"/>
  <c r="G15" i="6" s="1"/>
  <c r="U11" i="5"/>
  <c r="W11" i="5" s="1"/>
  <c r="X11" i="5"/>
  <c r="D12" i="5"/>
  <c r="F12" i="5" s="1"/>
  <c r="C13" i="5" s="1"/>
  <c r="D13" i="5" s="1"/>
  <c r="F13" i="5" s="1"/>
  <c r="I76" i="2"/>
  <c r="J76" i="2" s="1"/>
  <c r="L76" i="2" s="1"/>
  <c r="L57" i="2"/>
  <c r="M57" i="2" s="1"/>
  <c r="O57" i="2" s="1"/>
  <c r="C56" i="2"/>
  <c r="D56" i="2" s="1"/>
  <c r="C32" i="2"/>
  <c r="D32" i="2" s="1"/>
  <c r="C33" i="2" s="1"/>
  <c r="D33" i="2" s="1"/>
  <c r="C34" i="2" s="1"/>
  <c r="D34" i="2" s="1"/>
  <c r="H90" i="7" l="1"/>
  <c r="L89" i="7"/>
  <c r="K89" i="7"/>
  <c r="C12" i="7"/>
  <c r="M11" i="7"/>
  <c r="C16" i="6"/>
  <c r="D16" i="6" s="1"/>
  <c r="G16" i="6"/>
  <c r="U12" i="5"/>
  <c r="W12" i="5" s="1"/>
  <c r="X12" i="5"/>
  <c r="C14" i="5"/>
  <c r="D14" i="5" s="1"/>
  <c r="F14" i="5" s="1"/>
  <c r="I77" i="2"/>
  <c r="J77" i="2" s="1"/>
  <c r="L77" i="2" s="1"/>
  <c r="L58" i="2"/>
  <c r="M58" i="2" s="1"/>
  <c r="O58" i="2" s="1"/>
  <c r="C57" i="2"/>
  <c r="D57" i="2" s="1"/>
  <c r="C35" i="2"/>
  <c r="D35" i="2" s="1"/>
  <c r="C36" i="2" s="1"/>
  <c r="D36" i="2" s="1"/>
  <c r="H91" i="7" l="1"/>
  <c r="L90" i="7"/>
  <c r="K90" i="7"/>
  <c r="I12" i="7"/>
  <c r="D12" i="7"/>
  <c r="C17" i="6"/>
  <c r="D17" i="6" s="1"/>
  <c r="G17" i="6" s="1"/>
  <c r="U13" i="5"/>
  <c r="W13" i="5" s="1"/>
  <c r="X13" i="5"/>
  <c r="C15" i="5"/>
  <c r="I78" i="2"/>
  <c r="J78" i="2" s="1"/>
  <c r="L78" i="2" s="1"/>
  <c r="C58" i="2"/>
  <c r="D58" i="2" s="1"/>
  <c r="C37" i="2"/>
  <c r="D37" i="2" s="1"/>
  <c r="C38" i="2" s="1"/>
  <c r="D38" i="2" s="1"/>
  <c r="C39" i="2" s="1"/>
  <c r="D39" i="2" s="1"/>
  <c r="H92" i="7" l="1"/>
  <c r="L91" i="7"/>
  <c r="K91" i="7"/>
  <c r="G12" i="7"/>
  <c r="J12" i="7"/>
  <c r="C18" i="6"/>
  <c r="D18" i="6" s="1"/>
  <c r="G18" i="6" s="1"/>
  <c r="U14" i="5"/>
  <c r="W14" i="5" s="1"/>
  <c r="X14" i="5"/>
  <c r="D15" i="5"/>
  <c r="F15" i="5" s="1"/>
  <c r="C16" i="5" s="1"/>
  <c r="D16" i="5" s="1"/>
  <c r="F16" i="5" s="1"/>
  <c r="I79" i="2"/>
  <c r="J79" i="2" s="1"/>
  <c r="L79" i="2" s="1"/>
  <c r="C59" i="2"/>
  <c r="D59" i="2" s="1"/>
  <c r="M12" i="7" l="1"/>
  <c r="C13" i="7"/>
  <c r="H93" i="7"/>
  <c r="L92" i="7"/>
  <c r="K92" i="7"/>
  <c r="C19" i="6"/>
  <c r="D19" i="6" s="1"/>
  <c r="G19" i="6"/>
  <c r="U15" i="5"/>
  <c r="W15" i="5" s="1"/>
  <c r="X15" i="5"/>
  <c r="C17" i="5"/>
  <c r="I80" i="2"/>
  <c r="J80" i="2" s="1"/>
  <c r="L80" i="2" s="1"/>
  <c r="C60" i="2"/>
  <c r="D60" i="2" s="1"/>
  <c r="H94" i="7" l="1"/>
  <c r="L93" i="7"/>
  <c r="K93" i="7"/>
  <c r="D13" i="7"/>
  <c r="I13" i="7"/>
  <c r="C20" i="6"/>
  <c r="D20" i="6" s="1"/>
  <c r="G20" i="6"/>
  <c r="X16" i="5"/>
  <c r="U16" i="5"/>
  <c r="W16" i="5" s="1"/>
  <c r="D17" i="5"/>
  <c r="F17" i="5" s="1"/>
  <c r="C18" i="5" s="1"/>
  <c r="I81" i="2"/>
  <c r="J81" i="2" s="1"/>
  <c r="L81" i="2" s="1"/>
  <c r="C61" i="2"/>
  <c r="D61" i="2" s="1"/>
  <c r="H95" i="7" l="1"/>
  <c r="L94" i="7"/>
  <c r="K94" i="7"/>
  <c r="G13" i="7"/>
  <c r="J13" i="7"/>
  <c r="C21" i="6"/>
  <c r="D21" i="6" s="1"/>
  <c r="G21" i="6" s="1"/>
  <c r="U17" i="5"/>
  <c r="W17" i="5" s="1"/>
  <c r="X17" i="5"/>
  <c r="D18" i="5"/>
  <c r="F18" i="5" s="1"/>
  <c r="C19" i="5" s="1"/>
  <c r="I82" i="2"/>
  <c r="J82" i="2" s="1"/>
  <c r="L82" i="2" s="1"/>
  <c r="C62" i="2"/>
  <c r="D62" i="2" s="1"/>
  <c r="M13" i="7" l="1"/>
  <c r="C14" i="7"/>
  <c r="H96" i="7"/>
  <c r="L95" i="7"/>
  <c r="K95" i="7"/>
  <c r="C22" i="6"/>
  <c r="D22" i="6" s="1"/>
  <c r="G22" i="6" s="1"/>
  <c r="U18" i="5"/>
  <c r="W18" i="5" s="1"/>
  <c r="X18" i="5"/>
  <c r="D19" i="5"/>
  <c r="F19" i="5" s="1"/>
  <c r="C20" i="5" s="1"/>
  <c r="D20" i="5" s="1"/>
  <c r="F20" i="5" s="1"/>
  <c r="I83" i="2"/>
  <c r="J83" i="2" s="1"/>
  <c r="L83" i="2" s="1"/>
  <c r="C63" i="2"/>
  <c r="D63" i="2"/>
  <c r="E51" i="2" s="1"/>
  <c r="H97" i="7" l="1"/>
  <c r="L96" i="7"/>
  <c r="K96" i="7"/>
  <c r="D14" i="7"/>
  <c r="I14" i="7"/>
  <c r="C23" i="6"/>
  <c r="D23" i="6" s="1"/>
  <c r="G23" i="6"/>
  <c r="U19" i="5"/>
  <c r="W19" i="5" s="1"/>
  <c r="X19" i="5"/>
  <c r="C21" i="5"/>
  <c r="I84" i="2"/>
  <c r="J84" i="2" s="1"/>
  <c r="L84" i="2" s="1"/>
  <c r="G14" i="7" l="1"/>
  <c r="J14" i="7"/>
  <c r="H98" i="7"/>
  <c r="L97" i="7"/>
  <c r="K97" i="7"/>
  <c r="C24" i="6"/>
  <c r="D24" i="6" s="1"/>
  <c r="G24" i="6"/>
  <c r="X20" i="5"/>
  <c r="U20" i="5"/>
  <c r="W20" i="5" s="1"/>
  <c r="D21" i="5"/>
  <c r="F21" i="5" s="1"/>
  <c r="C22" i="5" s="1"/>
  <c r="D22" i="5" s="1"/>
  <c r="F22" i="5" s="1"/>
  <c r="I85" i="2"/>
  <c r="J85" i="2" s="1"/>
  <c r="L85" i="2" s="1"/>
  <c r="C15" i="7" l="1"/>
  <c r="M14" i="7"/>
  <c r="H99" i="7"/>
  <c r="L98" i="7"/>
  <c r="K98" i="7"/>
  <c r="C25" i="6"/>
  <c r="D25" i="6" s="1"/>
  <c r="G25" i="6"/>
  <c r="U21" i="5"/>
  <c r="W21" i="5" s="1"/>
  <c r="X21" i="5"/>
  <c r="C23" i="5"/>
  <c r="I86" i="2"/>
  <c r="J86" i="2" s="1"/>
  <c r="L86" i="2"/>
  <c r="D15" i="7" l="1"/>
  <c r="I15" i="7"/>
  <c r="H100" i="7"/>
  <c r="L99" i="7"/>
  <c r="K99" i="7"/>
  <c r="C26" i="6"/>
  <c r="D26" i="6" s="1"/>
  <c r="G26" i="6"/>
  <c r="U22" i="5"/>
  <c r="W22" i="5" s="1"/>
  <c r="X22" i="5"/>
  <c r="D23" i="5"/>
  <c r="F23" i="5" s="1"/>
  <c r="C24" i="5" s="1"/>
  <c r="D24" i="5" s="1"/>
  <c r="F24" i="5" s="1"/>
  <c r="I87" i="2"/>
  <c r="J87" i="2" s="1"/>
  <c r="L87" i="2" s="1"/>
  <c r="G15" i="7" l="1"/>
  <c r="J15" i="7"/>
  <c r="H101" i="7"/>
  <c r="L100" i="7"/>
  <c r="K100" i="7"/>
  <c r="C27" i="6"/>
  <c r="D27" i="6" s="1"/>
  <c r="G27" i="6"/>
  <c r="U23" i="5"/>
  <c r="W23" i="5" s="1"/>
  <c r="X23" i="5"/>
  <c r="C25" i="5"/>
  <c r="I88" i="2"/>
  <c r="J88" i="2" s="1"/>
  <c r="L88" i="2"/>
  <c r="C16" i="7" l="1"/>
  <c r="M15" i="7"/>
  <c r="H102" i="7"/>
  <c r="L101" i="7"/>
  <c r="K101" i="7"/>
  <c r="C28" i="6"/>
  <c r="D28" i="6" s="1"/>
  <c r="G28" i="6"/>
  <c r="U24" i="5"/>
  <c r="W24" i="5" s="1"/>
  <c r="X24" i="5"/>
  <c r="D25" i="5"/>
  <c r="F25" i="5" s="1"/>
  <c r="C26" i="5" s="1"/>
  <c r="D26" i="5" s="1"/>
  <c r="I89" i="2"/>
  <c r="J89" i="2" s="1"/>
  <c r="L89" i="2" s="1"/>
  <c r="D16" i="7" l="1"/>
  <c r="I16" i="7"/>
  <c r="H103" i="7"/>
  <c r="L102" i="7"/>
  <c r="K102" i="7"/>
  <c r="C29" i="6"/>
  <c r="D29" i="6" s="1"/>
  <c r="G29" i="6"/>
  <c r="U25" i="5"/>
  <c r="W25" i="5" s="1"/>
  <c r="X25" i="5"/>
  <c r="F26" i="5"/>
  <c r="C27" i="5" s="1"/>
  <c r="I90" i="2"/>
  <c r="J90" i="2" s="1"/>
  <c r="L90" i="2" s="1"/>
  <c r="H104" i="7" l="1"/>
  <c r="L103" i="7"/>
  <c r="K103" i="7"/>
  <c r="G16" i="7"/>
  <c r="J16" i="7"/>
  <c r="C30" i="6"/>
  <c r="D30" i="6" s="1"/>
  <c r="G30" i="6" s="1"/>
  <c r="U26" i="5"/>
  <c r="W26" i="5" s="1"/>
  <c r="X26" i="5"/>
  <c r="D27" i="5"/>
  <c r="F27" i="5" s="1"/>
  <c r="C28" i="5" s="1"/>
  <c r="D28" i="5" s="1"/>
  <c r="F28" i="5" s="1"/>
  <c r="I91" i="2"/>
  <c r="J91" i="2" s="1"/>
  <c r="L91" i="2" s="1"/>
  <c r="C17" i="7" l="1"/>
  <c r="M16" i="7"/>
  <c r="H105" i="7"/>
  <c r="L104" i="7"/>
  <c r="K104" i="7"/>
  <c r="C31" i="6"/>
  <c r="D31" i="6" s="1"/>
  <c r="G31" i="6"/>
  <c r="X27" i="5"/>
  <c r="U27" i="5"/>
  <c r="W27" i="5" s="1"/>
  <c r="C29" i="5"/>
  <c r="D29" i="5" s="1"/>
  <c r="F29" i="5" s="1"/>
  <c r="I92" i="2"/>
  <c r="J92" i="2" s="1"/>
  <c r="L92" i="2" s="1"/>
  <c r="H106" i="7" l="1"/>
  <c r="L105" i="7"/>
  <c r="K105" i="7"/>
  <c r="I17" i="7"/>
  <c r="D17" i="7"/>
  <c r="C32" i="6"/>
  <c r="D32" i="6" s="1"/>
  <c r="G32" i="6"/>
  <c r="X28" i="5"/>
  <c r="U28" i="5"/>
  <c r="W28" i="5" s="1"/>
  <c r="C30" i="5"/>
  <c r="D30" i="5" s="1"/>
  <c r="F30" i="5" s="1"/>
  <c r="I93" i="2"/>
  <c r="J93" i="2" s="1"/>
  <c r="L93" i="2" s="1"/>
  <c r="G17" i="7" l="1"/>
  <c r="J17" i="7"/>
  <c r="H107" i="7"/>
  <c r="L106" i="7"/>
  <c r="K106" i="7"/>
  <c r="C33" i="6"/>
  <c r="D33" i="6" s="1"/>
  <c r="G33" i="6"/>
  <c r="U29" i="5"/>
  <c r="W29" i="5" s="1"/>
  <c r="X29" i="5"/>
  <c r="C31" i="5"/>
  <c r="D31" i="5" s="1"/>
  <c r="F31" i="5" s="1"/>
  <c r="I94" i="2"/>
  <c r="J94" i="2" s="1"/>
  <c r="L94" i="2" s="1"/>
  <c r="C18" i="7" l="1"/>
  <c r="M17" i="7"/>
  <c r="H108" i="7"/>
  <c r="L107" i="7"/>
  <c r="K107" i="7"/>
  <c r="C34" i="6"/>
  <c r="D34" i="6" s="1"/>
  <c r="G34" i="6" s="1"/>
  <c r="U30" i="5"/>
  <c r="W30" i="5" s="1"/>
  <c r="X30" i="5"/>
  <c r="C32" i="5"/>
  <c r="D32" i="5" s="1"/>
  <c r="F32" i="5" s="1"/>
  <c r="I95" i="2"/>
  <c r="J95" i="2" s="1"/>
  <c r="L95" i="2" s="1"/>
  <c r="H109" i="7" l="1"/>
  <c r="L108" i="7"/>
  <c r="K108" i="7"/>
  <c r="I18" i="7"/>
  <c r="D18" i="7"/>
  <c r="C35" i="6"/>
  <c r="D35" i="6" s="1"/>
  <c r="G35" i="6"/>
  <c r="U31" i="5"/>
  <c r="W31" i="5" s="1"/>
  <c r="X31" i="5"/>
  <c r="C33" i="5"/>
  <c r="D33" i="5" s="1"/>
  <c r="F33" i="5" s="1"/>
  <c r="I96" i="2"/>
  <c r="J96" i="2" s="1"/>
  <c r="L96" i="2" s="1"/>
  <c r="G18" i="7" l="1"/>
  <c r="J18" i="7"/>
  <c r="H110" i="7"/>
  <c r="L109" i="7"/>
  <c r="K109" i="7"/>
  <c r="C36" i="6"/>
  <c r="D36" i="6" s="1"/>
  <c r="G36" i="6"/>
  <c r="U32" i="5"/>
  <c r="W32" i="5" s="1"/>
  <c r="X32" i="5"/>
  <c r="C34" i="5"/>
  <c r="D34" i="5" s="1"/>
  <c r="F34" i="5" s="1"/>
  <c r="I97" i="2"/>
  <c r="J97" i="2" s="1"/>
  <c r="L97" i="2" s="1"/>
  <c r="H111" i="7" l="1"/>
  <c r="L110" i="7"/>
  <c r="K110" i="7"/>
  <c r="C19" i="7"/>
  <c r="M18" i="7"/>
  <c r="C37" i="6"/>
  <c r="D37" i="6" s="1"/>
  <c r="G37" i="6"/>
  <c r="X33" i="5"/>
  <c r="U33" i="5"/>
  <c r="W33" i="5" s="1"/>
  <c r="C35" i="5"/>
  <c r="D35" i="5" s="1"/>
  <c r="F35" i="5" s="1"/>
  <c r="I98" i="2"/>
  <c r="J98" i="2" s="1"/>
  <c r="L98" i="2" s="1"/>
  <c r="I19" i="7" l="1"/>
  <c r="D19" i="7"/>
  <c r="H112" i="7"/>
  <c r="L111" i="7"/>
  <c r="K111" i="7"/>
  <c r="C38" i="6"/>
  <c r="D38" i="6" s="1"/>
  <c r="G38" i="6" s="1"/>
  <c r="U34" i="5"/>
  <c r="W34" i="5" s="1"/>
  <c r="X34" i="5"/>
  <c r="C36" i="5"/>
  <c r="D36" i="5" s="1"/>
  <c r="F36" i="5" s="1"/>
  <c r="I99" i="2"/>
  <c r="J99" i="2" s="1"/>
  <c r="L99" i="2" s="1"/>
  <c r="H113" i="7" l="1"/>
  <c r="L112" i="7"/>
  <c r="K112" i="7"/>
  <c r="G19" i="7"/>
  <c r="J19" i="7"/>
  <c r="C39" i="6"/>
  <c r="D39" i="6" s="1"/>
  <c r="G39" i="6"/>
  <c r="U35" i="5"/>
  <c r="W35" i="5" s="1"/>
  <c r="X35" i="5"/>
  <c r="C37" i="5"/>
  <c r="D37" i="5" s="1"/>
  <c r="F37" i="5" s="1"/>
  <c r="I100" i="2"/>
  <c r="J100" i="2" s="1"/>
  <c r="L100" i="2" s="1"/>
  <c r="C20" i="7" l="1"/>
  <c r="M19" i="7"/>
  <c r="H114" i="7"/>
  <c r="L113" i="7"/>
  <c r="K113" i="7"/>
  <c r="C40" i="6"/>
  <c r="D40" i="6" s="1"/>
  <c r="G40" i="6"/>
  <c r="U36" i="5"/>
  <c r="W36" i="5" s="1"/>
  <c r="X36" i="5"/>
  <c r="C38" i="5"/>
  <c r="D38" i="5" s="1"/>
  <c r="F38" i="5" s="1"/>
  <c r="I101" i="2"/>
  <c r="J101" i="2" s="1"/>
  <c r="L101" i="2" s="1"/>
  <c r="H115" i="7" l="1"/>
  <c r="L114" i="7"/>
  <c r="K114" i="7"/>
  <c r="I20" i="7"/>
  <c r="D20" i="7"/>
  <c r="C41" i="6"/>
  <c r="D41" i="6" s="1"/>
  <c r="G41" i="6"/>
  <c r="U37" i="5"/>
  <c r="W37" i="5" s="1"/>
  <c r="X37" i="5"/>
  <c r="C39" i="5"/>
  <c r="D39" i="5" s="1"/>
  <c r="F39" i="5" s="1"/>
  <c r="I102" i="2"/>
  <c r="J102" i="2" s="1"/>
  <c r="L102" i="2" s="1"/>
  <c r="G20" i="7" l="1"/>
  <c r="J20" i="7"/>
  <c r="H116" i="7"/>
  <c r="L115" i="7"/>
  <c r="K115" i="7"/>
  <c r="G42" i="6"/>
  <c r="C42" i="6"/>
  <c r="D42" i="6" s="1"/>
  <c r="U38" i="5"/>
  <c r="W38" i="5" s="1"/>
  <c r="X38" i="5"/>
  <c r="C40" i="5"/>
  <c r="D40" i="5" s="1"/>
  <c r="F40" i="5" s="1"/>
  <c r="I103" i="2"/>
  <c r="J103" i="2" s="1"/>
  <c r="L103" i="2" s="1"/>
  <c r="H117" i="7" l="1"/>
  <c r="L116" i="7"/>
  <c r="K116" i="7"/>
  <c r="C21" i="7"/>
  <c r="M20" i="7"/>
  <c r="C43" i="6"/>
  <c r="D43" i="6" s="1"/>
  <c r="G43" i="6" s="1"/>
  <c r="X39" i="5"/>
  <c r="U39" i="5"/>
  <c r="W39" i="5" s="1"/>
  <c r="C41" i="5"/>
  <c r="D41" i="5" s="1"/>
  <c r="F41" i="5" s="1"/>
  <c r="I104" i="2"/>
  <c r="J104" i="2" s="1"/>
  <c r="L104" i="2"/>
  <c r="I21" i="7" l="1"/>
  <c r="D21" i="7"/>
  <c r="H118" i="7"/>
  <c r="L117" i="7"/>
  <c r="K117" i="7"/>
  <c r="C44" i="6"/>
  <c r="D44" i="6" s="1"/>
  <c r="G44" i="6"/>
  <c r="X40" i="5"/>
  <c r="U40" i="5"/>
  <c r="W40" i="5" s="1"/>
  <c r="C42" i="5"/>
  <c r="D42" i="5" s="1"/>
  <c r="F42" i="5" s="1"/>
  <c r="I105" i="2"/>
  <c r="J105" i="2" s="1"/>
  <c r="L105" i="2" s="1"/>
  <c r="H119" i="7" l="1"/>
  <c r="L118" i="7"/>
  <c r="K118" i="7"/>
  <c r="G21" i="7"/>
  <c r="J21" i="7"/>
  <c r="C45" i="6"/>
  <c r="D45" i="6" s="1"/>
  <c r="G45" i="6"/>
  <c r="X41" i="5"/>
  <c r="U41" i="5"/>
  <c r="W41" i="5" s="1"/>
  <c r="C43" i="5"/>
  <c r="D43" i="5" s="1"/>
  <c r="F43" i="5" s="1"/>
  <c r="I106" i="2"/>
  <c r="J106" i="2" s="1"/>
  <c r="L106" i="2" s="1"/>
  <c r="C22" i="7" l="1"/>
  <c r="M21" i="7"/>
  <c r="H120" i="7"/>
  <c r="L119" i="7"/>
  <c r="K119" i="7"/>
  <c r="C46" i="6"/>
  <c r="D46" i="6" s="1"/>
  <c r="G46" i="6" s="1"/>
  <c r="X42" i="5"/>
  <c r="U42" i="5"/>
  <c r="W42" i="5" s="1"/>
  <c r="C44" i="5"/>
  <c r="D44" i="5" s="1"/>
  <c r="F44" i="5" s="1"/>
  <c r="I107" i="2"/>
  <c r="J107" i="2" s="1"/>
  <c r="L107" i="2" s="1"/>
  <c r="H121" i="7" l="1"/>
  <c r="L120" i="7"/>
  <c r="K120" i="7"/>
  <c r="I22" i="7"/>
  <c r="D22" i="7"/>
  <c r="C47" i="6"/>
  <c r="D47" i="6" s="1"/>
  <c r="G47" i="6"/>
  <c r="X43" i="5"/>
  <c r="U43" i="5"/>
  <c r="W43" i="5" s="1"/>
  <c r="C45" i="5"/>
  <c r="D45" i="5" s="1"/>
  <c r="F45" i="5" s="1"/>
  <c r="G22" i="7" l="1"/>
  <c r="J22" i="7"/>
  <c r="H122" i="7"/>
  <c r="L121" i="7"/>
  <c r="K121" i="7"/>
  <c r="C48" i="6"/>
  <c r="D48" i="6" s="1"/>
  <c r="G48" i="6"/>
  <c r="U44" i="5"/>
  <c r="W44" i="5" s="1"/>
  <c r="X44" i="5"/>
  <c r="C46" i="5"/>
  <c r="D46" i="5" s="1"/>
  <c r="F46" i="5" s="1"/>
  <c r="H123" i="7" l="1"/>
  <c r="L122" i="7"/>
  <c r="K122" i="7"/>
  <c r="C23" i="7"/>
  <c r="M22" i="7"/>
  <c r="C49" i="6"/>
  <c r="D49" i="6" s="1"/>
  <c r="G49" i="6" s="1"/>
  <c r="U45" i="5"/>
  <c r="W45" i="5" s="1"/>
  <c r="X45" i="5"/>
  <c r="C47" i="5"/>
  <c r="D47" i="5" s="1"/>
  <c r="F47" i="5" s="1"/>
  <c r="I23" i="7" l="1"/>
  <c r="D23" i="7"/>
  <c r="H124" i="7"/>
  <c r="L123" i="7"/>
  <c r="K123" i="7"/>
  <c r="C50" i="6"/>
  <c r="D50" i="6" s="1"/>
  <c r="G50" i="6" s="1"/>
  <c r="X46" i="5"/>
  <c r="U46" i="5"/>
  <c r="W46" i="5" s="1"/>
  <c r="C48" i="5"/>
  <c r="D48" i="5" s="1"/>
  <c r="F48" i="5" s="1"/>
  <c r="H125" i="7" l="1"/>
  <c r="L124" i="7"/>
  <c r="K124" i="7"/>
  <c r="G23" i="7"/>
  <c r="J23" i="7"/>
  <c r="C51" i="6"/>
  <c r="D51" i="6" s="1"/>
  <c r="G51" i="6"/>
  <c r="X47" i="5"/>
  <c r="U47" i="5"/>
  <c r="W47" i="5" s="1"/>
  <c r="C49" i="5"/>
  <c r="D49" i="5" s="1"/>
  <c r="F49" i="5" s="1"/>
  <c r="C24" i="7" l="1"/>
  <c r="M23" i="7"/>
  <c r="H126" i="7"/>
  <c r="L125" i="7"/>
  <c r="K125" i="7"/>
  <c r="C52" i="6"/>
  <c r="D52" i="6" s="1"/>
  <c r="G52" i="6"/>
  <c r="X48" i="5"/>
  <c r="U48" i="5"/>
  <c r="W48" i="5" s="1"/>
  <c r="C50" i="5"/>
  <c r="D50" i="5" s="1"/>
  <c r="F50" i="5" s="1"/>
  <c r="H127" i="7" l="1"/>
  <c r="L126" i="7"/>
  <c r="K126" i="7"/>
  <c r="I24" i="7"/>
  <c r="D24" i="7"/>
  <c r="C53" i="6"/>
  <c r="D53" i="6" s="1"/>
  <c r="G53" i="6"/>
  <c r="U49" i="5"/>
  <c r="W49" i="5" s="1"/>
  <c r="X49" i="5"/>
  <c r="C51" i="5"/>
  <c r="D51" i="5" s="1"/>
  <c r="F51" i="5" s="1"/>
  <c r="G24" i="7" l="1"/>
  <c r="J24" i="7"/>
  <c r="H128" i="7"/>
  <c r="L127" i="7"/>
  <c r="K127" i="7"/>
  <c r="G54" i="6"/>
  <c r="C54" i="6"/>
  <c r="D54" i="6" s="1"/>
  <c r="X50" i="5"/>
  <c r="U50" i="5"/>
  <c r="W50" i="5" s="1"/>
  <c r="C52" i="5"/>
  <c r="D52" i="5" s="1"/>
  <c r="F52" i="5" s="1"/>
  <c r="H129" i="7" l="1"/>
  <c r="L128" i="7"/>
  <c r="K128" i="7"/>
  <c r="C25" i="7"/>
  <c r="M24" i="7"/>
  <c r="C55" i="6"/>
  <c r="D55" i="6" s="1"/>
  <c r="G55" i="6"/>
  <c r="U51" i="5"/>
  <c r="W51" i="5" s="1"/>
  <c r="X51" i="5"/>
  <c r="C53" i="5"/>
  <c r="D53" i="5" s="1"/>
  <c r="F53" i="5" s="1"/>
  <c r="I25" i="7" l="1"/>
  <c r="D25" i="7"/>
  <c r="H130" i="7"/>
  <c r="L129" i="7"/>
  <c r="K129" i="7"/>
  <c r="C56" i="6"/>
  <c r="D56" i="6" s="1"/>
  <c r="G56" i="6"/>
  <c r="U52" i="5"/>
  <c r="W52" i="5" s="1"/>
  <c r="X52" i="5"/>
  <c r="C54" i="5"/>
  <c r="D54" i="5" s="1"/>
  <c r="F54" i="5" s="1"/>
  <c r="H131" i="7" l="1"/>
  <c r="L130" i="7"/>
  <c r="K130" i="7"/>
  <c r="G25" i="7"/>
  <c r="J25" i="7"/>
  <c r="C57" i="6"/>
  <c r="D57" i="6" s="1"/>
  <c r="G57" i="6"/>
  <c r="U53" i="5"/>
  <c r="W53" i="5" s="1"/>
  <c r="X53" i="5"/>
  <c r="C55" i="5"/>
  <c r="D55" i="5" s="1"/>
  <c r="F55" i="5" s="1"/>
  <c r="C26" i="7" l="1"/>
  <c r="M25" i="7"/>
  <c r="H132" i="7"/>
  <c r="L131" i="7"/>
  <c r="K131" i="7"/>
  <c r="C58" i="6"/>
  <c r="D58" i="6" s="1"/>
  <c r="G58" i="6" s="1"/>
  <c r="U54" i="5"/>
  <c r="W54" i="5" s="1"/>
  <c r="X54" i="5"/>
  <c r="C56" i="5"/>
  <c r="D56" i="5" s="1"/>
  <c r="F56" i="5" s="1"/>
  <c r="H133" i="7" l="1"/>
  <c r="L132" i="7"/>
  <c r="K132" i="7"/>
  <c r="I26" i="7"/>
  <c r="D26" i="7"/>
  <c r="C59" i="6"/>
  <c r="D59" i="6" s="1"/>
  <c r="G59" i="6"/>
  <c r="X55" i="5"/>
  <c r="U55" i="5"/>
  <c r="W55" i="5" s="1"/>
  <c r="C57" i="5"/>
  <c r="D57" i="5" s="1"/>
  <c r="F57" i="5" s="1"/>
  <c r="G26" i="7" l="1"/>
  <c r="J26" i="7"/>
  <c r="H134" i="7"/>
  <c r="L133" i="7"/>
  <c r="K133" i="7"/>
  <c r="C60" i="6"/>
  <c r="D60" i="6" s="1"/>
  <c r="G60" i="6" s="1"/>
  <c r="U56" i="5"/>
  <c r="W56" i="5" s="1"/>
  <c r="X56" i="5"/>
  <c r="C58" i="5"/>
  <c r="D58" i="5" s="1"/>
  <c r="F58" i="5" s="1"/>
  <c r="H135" i="7" l="1"/>
  <c r="L134" i="7"/>
  <c r="K134" i="7"/>
  <c r="C27" i="7"/>
  <c r="M26" i="7"/>
  <c r="C61" i="6"/>
  <c r="D61" i="6" s="1"/>
  <c r="G61" i="6"/>
  <c r="X57" i="5"/>
  <c r="U57" i="5"/>
  <c r="W57" i="5" s="1"/>
  <c r="C59" i="5"/>
  <c r="D59" i="5" s="1"/>
  <c r="F59" i="5" s="1"/>
  <c r="I27" i="7" l="1"/>
  <c r="D27" i="7"/>
  <c r="H136" i="7"/>
  <c r="L135" i="7"/>
  <c r="K135" i="7"/>
  <c r="C62" i="6"/>
  <c r="D62" i="6" s="1"/>
  <c r="G62" i="6"/>
  <c r="U58" i="5"/>
  <c r="W58" i="5" s="1"/>
  <c r="X58" i="5"/>
  <c r="C60" i="5"/>
  <c r="D60" i="5" s="1"/>
  <c r="F60" i="5" s="1"/>
  <c r="H137" i="7" l="1"/>
  <c r="L136" i="7"/>
  <c r="K136" i="7"/>
  <c r="G27" i="7"/>
  <c r="J27" i="7"/>
  <c r="C63" i="6"/>
  <c r="D63" i="6" s="1"/>
  <c r="G63" i="6"/>
  <c r="X59" i="5"/>
  <c r="U59" i="5"/>
  <c r="W59" i="5" s="1"/>
  <c r="C61" i="5"/>
  <c r="D61" i="5" s="1"/>
  <c r="F61" i="5" s="1"/>
  <c r="C28" i="7" l="1"/>
  <c r="M27" i="7"/>
  <c r="H138" i="7"/>
  <c r="L137" i="7"/>
  <c r="K137" i="7"/>
  <c r="C64" i="6"/>
  <c r="D64" i="6" s="1"/>
  <c r="G64" i="6"/>
  <c r="X60" i="5"/>
  <c r="U60" i="5"/>
  <c r="W60" i="5" s="1"/>
  <c r="C62" i="5"/>
  <c r="D62" i="5" s="1"/>
  <c r="F62" i="5" s="1"/>
  <c r="H139" i="7" l="1"/>
  <c r="L138" i="7"/>
  <c r="K138" i="7"/>
  <c r="I28" i="7"/>
  <c r="D28" i="7"/>
  <c r="C65" i="6"/>
  <c r="D65" i="6" s="1"/>
  <c r="G65" i="6"/>
  <c r="U61" i="5"/>
  <c r="W61" i="5" s="1"/>
  <c r="X61" i="5"/>
  <c r="C63" i="5"/>
  <c r="D63" i="5" s="1"/>
  <c r="F63" i="5" s="1"/>
  <c r="G28" i="7" l="1"/>
  <c r="J28" i="7"/>
  <c r="H140" i="7"/>
  <c r="L139" i="7"/>
  <c r="K139" i="7"/>
  <c r="C66" i="6"/>
  <c r="D66" i="6" s="1"/>
  <c r="G66" i="6"/>
  <c r="U62" i="5"/>
  <c r="W62" i="5" s="1"/>
  <c r="X62" i="5"/>
  <c r="C64" i="5"/>
  <c r="D64" i="5" s="1"/>
  <c r="F64" i="5" s="1"/>
  <c r="H141" i="7" l="1"/>
  <c r="L140" i="7"/>
  <c r="K140" i="7"/>
  <c r="C29" i="7"/>
  <c r="M28" i="7"/>
  <c r="C67" i="6"/>
  <c r="D67" i="6" s="1"/>
  <c r="G67" i="6"/>
  <c r="X63" i="5"/>
  <c r="U63" i="5"/>
  <c r="W63" i="5" s="1"/>
  <c r="C65" i="5"/>
  <c r="D65" i="5" s="1"/>
  <c r="F65" i="5" s="1"/>
  <c r="I29" i="7" l="1"/>
  <c r="D29" i="7"/>
  <c r="H142" i="7"/>
  <c r="L141" i="7"/>
  <c r="K141" i="7"/>
  <c r="C68" i="6"/>
  <c r="D68" i="6" s="1"/>
  <c r="G68" i="6"/>
  <c r="U64" i="5"/>
  <c r="W64" i="5" s="1"/>
  <c r="X64" i="5"/>
  <c r="C66" i="5"/>
  <c r="D66" i="5" s="1"/>
  <c r="F66" i="5" s="1"/>
  <c r="H143" i="7" l="1"/>
  <c r="L142" i="7"/>
  <c r="K142" i="7"/>
  <c r="G29" i="7"/>
  <c r="J29" i="7"/>
  <c r="C69" i="6"/>
  <c r="D69" i="6" s="1"/>
  <c r="G69" i="6"/>
  <c r="X65" i="5"/>
  <c r="U65" i="5"/>
  <c r="W65" i="5" s="1"/>
  <c r="C67" i="5"/>
  <c r="D67" i="5" s="1"/>
  <c r="F67" i="5" s="1"/>
  <c r="C30" i="7" l="1"/>
  <c r="M29" i="7"/>
  <c r="H144" i="7"/>
  <c r="L143" i="7"/>
  <c r="K143" i="7"/>
  <c r="U66" i="5"/>
  <c r="W66" i="5" s="1"/>
  <c r="X66" i="5"/>
  <c r="C68" i="5"/>
  <c r="D68" i="5" s="1"/>
  <c r="F68" i="5" s="1"/>
  <c r="H145" i="7" l="1"/>
  <c r="L144" i="7"/>
  <c r="K144" i="7"/>
  <c r="I30" i="7"/>
  <c r="D30" i="7"/>
  <c r="U67" i="5"/>
  <c r="W67" i="5" s="1"/>
  <c r="X67" i="5"/>
  <c r="C69" i="5"/>
  <c r="D69" i="5" s="1"/>
  <c r="F69" i="5" s="1"/>
  <c r="G30" i="7" l="1"/>
  <c r="J30" i="7"/>
  <c r="H146" i="7"/>
  <c r="L145" i="7"/>
  <c r="K145" i="7"/>
  <c r="X68" i="5"/>
  <c r="U68" i="5"/>
  <c r="W68" i="5" s="1"/>
  <c r="C70" i="5"/>
  <c r="D70" i="5" s="1"/>
  <c r="F70" i="5"/>
  <c r="H147" i="7" l="1"/>
  <c r="L146" i="7"/>
  <c r="K146" i="7"/>
  <c r="C31" i="7"/>
  <c r="M30" i="7"/>
  <c r="C71" i="5"/>
  <c r="D71" i="5" s="1"/>
  <c r="F71" i="5"/>
  <c r="I31" i="7" l="1"/>
  <c r="D31" i="7"/>
  <c r="H148" i="7"/>
  <c r="L147" i="7"/>
  <c r="K147" i="7"/>
  <c r="C72" i="5"/>
  <c r="D72" i="5" s="1"/>
  <c r="F72" i="5" s="1"/>
  <c r="H149" i="7" l="1"/>
  <c r="L148" i="7"/>
  <c r="K148" i="7"/>
  <c r="G31" i="7"/>
  <c r="J31" i="7"/>
  <c r="C73" i="5"/>
  <c r="D73" i="5" s="1"/>
  <c r="F73" i="5"/>
  <c r="C32" i="7" l="1"/>
  <c r="M31" i="7"/>
  <c r="H150" i="7"/>
  <c r="L149" i="7"/>
  <c r="K149" i="7"/>
  <c r="C74" i="5"/>
  <c r="D74" i="5" s="1"/>
  <c r="F74" i="5"/>
  <c r="H151" i="7" l="1"/>
  <c r="L150" i="7"/>
  <c r="K150" i="7"/>
  <c r="I32" i="7"/>
  <c r="D32" i="7"/>
  <c r="C75" i="5"/>
  <c r="D75" i="5" s="1"/>
  <c r="F75" i="5" s="1"/>
  <c r="G32" i="7" l="1"/>
  <c r="J32" i="7"/>
  <c r="H152" i="7"/>
  <c r="L151" i="7"/>
  <c r="K151" i="7"/>
  <c r="C76" i="5"/>
  <c r="D76" i="5" s="1"/>
  <c r="F76" i="5"/>
  <c r="H153" i="7" l="1"/>
  <c r="L152" i="7"/>
  <c r="K152" i="7"/>
  <c r="C33" i="7"/>
  <c r="M32" i="7"/>
  <c r="C77" i="5"/>
  <c r="D77" i="5" s="1"/>
  <c r="F77" i="5" s="1"/>
  <c r="I33" i="7" l="1"/>
  <c r="D33" i="7"/>
  <c r="H154" i="7"/>
  <c r="L153" i="7"/>
  <c r="K153" i="7"/>
  <c r="C78" i="5"/>
  <c r="D78" i="5" s="1"/>
  <c r="F78" i="5"/>
  <c r="H155" i="7" l="1"/>
  <c r="L154" i="7"/>
  <c r="K154" i="7"/>
  <c r="G33" i="7"/>
  <c r="J33" i="7"/>
  <c r="C79" i="5"/>
  <c r="D79" i="5" s="1"/>
  <c r="F79" i="5" s="1"/>
  <c r="C34" i="7" l="1"/>
  <c r="M33" i="7"/>
  <c r="H156" i="7"/>
  <c r="L155" i="7"/>
  <c r="K155" i="7"/>
  <c r="C80" i="5"/>
  <c r="D80" i="5" s="1"/>
  <c r="F80" i="5" s="1"/>
  <c r="H157" i="7" l="1"/>
  <c r="L156" i="7"/>
  <c r="K156" i="7"/>
  <c r="I34" i="7"/>
  <c r="D34" i="7"/>
  <c r="C81" i="5"/>
  <c r="D81" i="5" s="1"/>
  <c r="F81" i="5" s="1"/>
  <c r="G34" i="7" l="1"/>
  <c r="J34" i="7"/>
  <c r="H158" i="7"/>
  <c r="L157" i="7"/>
  <c r="K157" i="7"/>
  <c r="C82" i="5"/>
  <c r="D82" i="5" s="1"/>
  <c r="F82" i="5" s="1"/>
  <c r="H159" i="7" l="1"/>
  <c r="L158" i="7"/>
  <c r="K158" i="7"/>
  <c r="C35" i="7"/>
  <c r="M34" i="7"/>
  <c r="C83" i="5"/>
  <c r="D83" i="5" s="1"/>
  <c r="F83" i="5"/>
  <c r="C84" i="5" s="1"/>
  <c r="D84" i="5" s="1"/>
  <c r="F84" i="5" s="1"/>
  <c r="I35" i="7" l="1"/>
  <c r="D35" i="7"/>
  <c r="H160" i="7"/>
  <c r="L159" i="7"/>
  <c r="K159" i="7"/>
  <c r="C85" i="5"/>
  <c r="D85" i="5" s="1"/>
  <c r="F85" i="5" s="1"/>
  <c r="H161" i="7" l="1"/>
  <c r="L160" i="7"/>
  <c r="K160" i="7"/>
  <c r="G35" i="7"/>
  <c r="J35" i="7"/>
  <c r="C86" i="5"/>
  <c r="D86" i="5" s="1"/>
  <c r="F86" i="5" s="1"/>
  <c r="C36" i="7" l="1"/>
  <c r="M35" i="7"/>
  <c r="H162" i="7"/>
  <c r="L161" i="7"/>
  <c r="K161" i="7"/>
  <c r="C87" i="5"/>
  <c r="D87" i="5" s="1"/>
  <c r="F87" i="5"/>
  <c r="H163" i="7" l="1"/>
  <c r="L162" i="7"/>
  <c r="K162" i="7"/>
  <c r="I36" i="7"/>
  <c r="D36" i="7"/>
  <c r="C88" i="5"/>
  <c r="D88" i="5" s="1"/>
  <c r="F88" i="5" s="1"/>
  <c r="G36" i="7" l="1"/>
  <c r="J36" i="7"/>
  <c r="H164" i="7"/>
  <c r="L163" i="7"/>
  <c r="K163" i="7"/>
  <c r="C89" i="5"/>
  <c r="D89" i="5" s="1"/>
  <c r="F89" i="5"/>
  <c r="H165" i="7" l="1"/>
  <c r="L164" i="7"/>
  <c r="K164" i="7"/>
  <c r="C37" i="7"/>
  <c r="M36" i="7"/>
  <c r="C90" i="5"/>
  <c r="D90" i="5" s="1"/>
  <c r="F90" i="5" s="1"/>
  <c r="C91" i="5" s="1"/>
  <c r="D91" i="5" s="1"/>
  <c r="F91" i="5" s="1"/>
  <c r="C92" i="5" s="1"/>
  <c r="D92" i="5" s="1"/>
  <c r="F92" i="5" s="1"/>
  <c r="H166" i="7" l="1"/>
  <c r="L165" i="7"/>
  <c r="K165" i="7"/>
  <c r="I37" i="7"/>
  <c r="D37" i="7"/>
  <c r="C93" i="5"/>
  <c r="D93" i="5" s="1"/>
  <c r="F93" i="5" s="1"/>
  <c r="G37" i="7" l="1"/>
  <c r="J37" i="7"/>
  <c r="H167" i="7"/>
  <c r="L166" i="7"/>
  <c r="K166" i="7"/>
  <c r="C94" i="5"/>
  <c r="D94" i="5" s="1"/>
  <c r="F94" i="5"/>
  <c r="H168" i="7" l="1"/>
  <c r="L167" i="7"/>
  <c r="K167" i="7"/>
  <c r="C38" i="7"/>
  <c r="M37" i="7"/>
  <c r="C95" i="5"/>
  <c r="D95" i="5" s="1"/>
  <c r="F95" i="5"/>
  <c r="H169" i="7" l="1"/>
  <c r="L168" i="7"/>
  <c r="K168" i="7"/>
  <c r="I38" i="7"/>
  <c r="D38" i="7"/>
  <c r="C96" i="5"/>
  <c r="D96" i="5" s="1"/>
  <c r="F96" i="5"/>
  <c r="H170" i="7" l="1"/>
  <c r="L169" i="7"/>
  <c r="K169" i="7"/>
  <c r="G38" i="7"/>
  <c r="J38" i="7"/>
  <c r="C97" i="5"/>
  <c r="D97" i="5" s="1"/>
  <c r="F97" i="5"/>
  <c r="C39" i="7" l="1"/>
  <c r="M38" i="7"/>
  <c r="H171" i="7"/>
  <c r="L170" i="7"/>
  <c r="K170" i="7"/>
  <c r="C98" i="5"/>
  <c r="D98" i="5" s="1"/>
  <c r="F98" i="5" s="1"/>
  <c r="C99" i="5" s="1"/>
  <c r="D99" i="5" s="1"/>
  <c r="F99" i="5" s="1"/>
  <c r="H172" i="7" l="1"/>
  <c r="L171" i="7"/>
  <c r="K171" i="7"/>
  <c r="I39" i="7"/>
  <c r="D39" i="7"/>
  <c r="C100" i="5"/>
  <c r="D100" i="5" s="1"/>
  <c r="F100" i="5" s="1"/>
  <c r="C101" i="5" s="1"/>
  <c r="D101" i="5" s="1"/>
  <c r="F101" i="5" s="1"/>
  <c r="G39" i="7" l="1"/>
  <c r="J39" i="7"/>
  <c r="H173" i="7"/>
  <c r="L172" i="7"/>
  <c r="K172" i="7"/>
  <c r="C102" i="5"/>
  <c r="D102" i="5" s="1"/>
  <c r="F102" i="5" s="1"/>
  <c r="H174" i="7" l="1"/>
  <c r="L173" i="7"/>
  <c r="K173" i="7"/>
  <c r="C40" i="7"/>
  <c r="M39" i="7"/>
  <c r="C103" i="5"/>
  <c r="D103" i="5" s="1"/>
  <c r="F103" i="5"/>
  <c r="I40" i="7" l="1"/>
  <c r="D40" i="7"/>
  <c r="H175" i="7"/>
  <c r="L174" i="7"/>
  <c r="K174" i="7"/>
  <c r="C104" i="5"/>
  <c r="D104" i="5" s="1"/>
  <c r="F104" i="5"/>
  <c r="H176" i="7" l="1"/>
  <c r="L175" i="7"/>
  <c r="K175" i="7"/>
  <c r="G40" i="7"/>
  <c r="J40" i="7"/>
  <c r="C105" i="5"/>
  <c r="D105" i="5" s="1"/>
  <c r="F105" i="5" s="1"/>
  <c r="C41" i="7" l="1"/>
  <c r="M40" i="7"/>
  <c r="H177" i="7"/>
  <c r="L176" i="7"/>
  <c r="K176" i="7"/>
  <c r="C106" i="5"/>
  <c r="D106" i="5" s="1"/>
  <c r="F106" i="5" s="1"/>
  <c r="C107" i="5" s="1"/>
  <c r="D107" i="5" s="1"/>
  <c r="F107" i="5" s="1"/>
  <c r="H178" i="7" l="1"/>
  <c r="L177" i="7"/>
  <c r="K177" i="7"/>
  <c r="I41" i="7"/>
  <c r="D41" i="7"/>
  <c r="C108" i="5"/>
  <c r="D108" i="5" s="1"/>
  <c r="F108" i="5"/>
  <c r="G41" i="7" l="1"/>
  <c r="J41" i="7"/>
  <c r="H179" i="7"/>
  <c r="L178" i="7"/>
  <c r="K178" i="7"/>
  <c r="C109" i="5"/>
  <c r="D109" i="5" s="1"/>
  <c r="F109" i="5"/>
  <c r="C110" i="5" s="1"/>
  <c r="D110" i="5" s="1"/>
  <c r="F110" i="5" s="1"/>
  <c r="H180" i="7" l="1"/>
  <c r="L179" i="7"/>
  <c r="K179" i="7"/>
  <c r="C42" i="7"/>
  <c r="M41" i="7"/>
  <c r="C111" i="5"/>
  <c r="D111" i="5" s="1"/>
  <c r="F111" i="5" s="1"/>
  <c r="I42" i="7" l="1"/>
  <c r="D42" i="7"/>
  <c r="H181" i="7"/>
  <c r="L180" i="7"/>
  <c r="K180" i="7"/>
  <c r="C112" i="5"/>
  <c r="D112" i="5" s="1"/>
  <c r="F112" i="5"/>
  <c r="C113" i="5" s="1"/>
  <c r="D113" i="5" s="1"/>
  <c r="F113" i="5" s="1"/>
  <c r="H182" i="7" l="1"/>
  <c r="L181" i="7"/>
  <c r="K181" i="7"/>
  <c r="G42" i="7"/>
  <c r="J42" i="7"/>
  <c r="C114" i="5"/>
  <c r="D114" i="5" s="1"/>
  <c r="F114" i="5" s="1"/>
  <c r="C43" i="7" l="1"/>
  <c r="M42" i="7"/>
  <c r="H183" i="7"/>
  <c r="L182" i="7"/>
  <c r="K182" i="7"/>
  <c r="C115" i="5"/>
  <c r="D115" i="5" s="1"/>
  <c r="F115" i="5"/>
  <c r="H184" i="7" l="1"/>
  <c r="L183" i="7"/>
  <c r="K183" i="7"/>
  <c r="I43" i="7"/>
  <c r="D43" i="7"/>
  <c r="C116" i="5"/>
  <c r="D116" i="5" s="1"/>
  <c r="F116" i="5"/>
  <c r="G43" i="7" l="1"/>
  <c r="J43" i="7"/>
  <c r="H185" i="7"/>
  <c r="L184" i="7"/>
  <c r="K184" i="7"/>
  <c r="C117" i="5"/>
  <c r="D117" i="5" s="1"/>
  <c r="F117" i="5"/>
  <c r="H186" i="7" l="1"/>
  <c r="L185" i="7"/>
  <c r="K185" i="7"/>
  <c r="C44" i="7"/>
  <c r="M43" i="7"/>
  <c r="C118" i="5"/>
  <c r="D118" i="5" s="1"/>
  <c r="F118" i="5"/>
  <c r="I44" i="7" l="1"/>
  <c r="D44" i="7"/>
  <c r="H187" i="7"/>
  <c r="L186" i="7"/>
  <c r="K186" i="7"/>
  <c r="C119" i="5"/>
  <c r="D119" i="5" s="1"/>
  <c r="F119" i="5"/>
  <c r="H188" i="7" l="1"/>
  <c r="L187" i="7"/>
  <c r="K187" i="7"/>
  <c r="G44" i="7"/>
  <c r="J44" i="7"/>
  <c r="C120" i="5"/>
  <c r="D120" i="5" s="1"/>
  <c r="F120" i="5"/>
  <c r="C121" i="5" s="1"/>
  <c r="D121" i="5" s="1"/>
  <c r="F121" i="5" s="1"/>
  <c r="C45" i="7" l="1"/>
  <c r="M44" i="7"/>
  <c r="H189" i="7"/>
  <c r="L188" i="7"/>
  <c r="K188" i="7"/>
  <c r="C122" i="5"/>
  <c r="D122" i="5" s="1"/>
  <c r="F122" i="5"/>
  <c r="H190" i="7" l="1"/>
  <c r="L189" i="7"/>
  <c r="K189" i="7"/>
  <c r="I45" i="7"/>
  <c r="D45" i="7"/>
  <c r="C123" i="5"/>
  <c r="D123" i="5" s="1"/>
  <c r="F123" i="5"/>
  <c r="G45" i="7" l="1"/>
  <c r="J45" i="7"/>
  <c r="H191" i="7"/>
  <c r="L190" i="7"/>
  <c r="K190" i="7"/>
  <c r="C124" i="5"/>
  <c r="D124" i="5" s="1"/>
  <c r="F124" i="5"/>
  <c r="H192" i="7" l="1"/>
  <c r="L191" i="7"/>
  <c r="K191" i="7"/>
  <c r="C46" i="7"/>
  <c r="M45" i="7"/>
  <c r="C125" i="5"/>
  <c r="D125" i="5" s="1"/>
  <c r="F125" i="5"/>
  <c r="C126" i="5" s="1"/>
  <c r="D126" i="5" s="1"/>
  <c r="F126" i="5" s="1"/>
  <c r="I46" i="7" l="1"/>
  <c r="D46" i="7"/>
  <c r="H193" i="7"/>
  <c r="L192" i="7"/>
  <c r="K192" i="7"/>
  <c r="C127" i="5"/>
  <c r="D127" i="5" s="1"/>
  <c r="F127" i="5"/>
  <c r="C128" i="5" s="1"/>
  <c r="D128" i="5" s="1"/>
  <c r="F128" i="5" s="1"/>
  <c r="H194" i="7" l="1"/>
  <c r="L193" i="7"/>
  <c r="K193" i="7"/>
  <c r="G46" i="7"/>
  <c r="J46" i="7"/>
  <c r="C129" i="5"/>
  <c r="D129" i="5" s="1"/>
  <c r="F129" i="5" s="1"/>
  <c r="C47" i="7" l="1"/>
  <c r="M46" i="7"/>
  <c r="H195" i="7"/>
  <c r="L194" i="7"/>
  <c r="K194" i="7"/>
  <c r="C130" i="5"/>
  <c r="D130" i="5" s="1"/>
  <c r="F130" i="5" s="1"/>
  <c r="H196" i="7" l="1"/>
  <c r="L195" i="7"/>
  <c r="K195" i="7"/>
  <c r="I47" i="7"/>
  <c r="D47" i="7"/>
  <c r="C131" i="5"/>
  <c r="D131" i="5" s="1"/>
  <c r="F131" i="5"/>
  <c r="G47" i="7" l="1"/>
  <c r="J47" i="7"/>
  <c r="H197" i="7"/>
  <c r="L196" i="7"/>
  <c r="K196" i="7"/>
  <c r="C132" i="5"/>
  <c r="D132" i="5" s="1"/>
  <c r="F132" i="5"/>
  <c r="H198" i="7" l="1"/>
  <c r="L197" i="7"/>
  <c r="K197" i="7"/>
  <c r="C48" i="7"/>
  <c r="M47" i="7"/>
  <c r="C133" i="5"/>
  <c r="D133" i="5" s="1"/>
  <c r="F133" i="5"/>
  <c r="I48" i="7" l="1"/>
  <c r="D48" i="7"/>
  <c r="H199" i="7"/>
  <c r="L198" i="7"/>
  <c r="K198" i="7"/>
  <c r="C134" i="5"/>
  <c r="D134" i="5" s="1"/>
  <c r="F134" i="5"/>
  <c r="H200" i="7" l="1"/>
  <c r="L199" i="7"/>
  <c r="K199" i="7"/>
  <c r="G48" i="7"/>
  <c r="J48" i="7"/>
  <c r="C135" i="5"/>
  <c r="D135" i="5" s="1"/>
  <c r="F135" i="5" s="1"/>
  <c r="C49" i="7" l="1"/>
  <c r="M48" i="7"/>
  <c r="H201" i="7"/>
  <c r="L200" i="7"/>
  <c r="K200" i="7"/>
  <c r="C136" i="5"/>
  <c r="D136" i="5" s="1"/>
  <c r="F136" i="5"/>
  <c r="H202" i="7" l="1"/>
  <c r="L201" i="7"/>
  <c r="K201" i="7"/>
  <c r="I49" i="7"/>
  <c r="D49" i="7"/>
  <c r="C137" i="5"/>
  <c r="D137" i="5" s="1"/>
  <c r="F137" i="5"/>
  <c r="G49" i="7" l="1"/>
  <c r="J49" i="7"/>
  <c r="H203" i="7"/>
  <c r="L202" i="7"/>
  <c r="K202" i="7"/>
  <c r="C138" i="5"/>
  <c r="D138" i="5" s="1"/>
  <c r="F138" i="5" s="1"/>
  <c r="H204" i="7" l="1"/>
  <c r="L203" i="7"/>
  <c r="K203" i="7"/>
  <c r="C50" i="7"/>
  <c r="M49" i="7"/>
  <c r="C139" i="5"/>
  <c r="D139" i="5" s="1"/>
  <c r="F139" i="5"/>
  <c r="I50" i="7" l="1"/>
  <c r="D50" i="7"/>
  <c r="H205" i="7"/>
  <c r="L204" i="7"/>
  <c r="K204" i="7"/>
  <c r="C140" i="5"/>
  <c r="D140" i="5" s="1"/>
  <c r="F140" i="5"/>
  <c r="G50" i="7" l="1"/>
  <c r="J50" i="7"/>
  <c r="H206" i="7"/>
  <c r="L205" i="7"/>
  <c r="K205" i="7"/>
  <c r="C141" i="5"/>
  <c r="D141" i="5" s="1"/>
  <c r="F141" i="5"/>
  <c r="H207" i="7" l="1"/>
  <c r="L206" i="7"/>
  <c r="K206" i="7"/>
  <c r="C51" i="7"/>
  <c r="M50" i="7"/>
  <c r="C142" i="5"/>
  <c r="D142" i="5" s="1"/>
  <c r="F142" i="5"/>
  <c r="I51" i="7" l="1"/>
  <c r="D51" i="7"/>
  <c r="H208" i="7"/>
  <c r="L207" i="7"/>
  <c r="K207" i="7"/>
  <c r="C143" i="5"/>
  <c r="D143" i="5" s="1"/>
  <c r="F143" i="5"/>
  <c r="H209" i="7" l="1"/>
  <c r="L208" i="7"/>
  <c r="K208" i="7"/>
  <c r="G51" i="7"/>
  <c r="J51" i="7"/>
  <c r="C144" i="5"/>
  <c r="D144" i="5" s="1"/>
  <c r="F144" i="5"/>
  <c r="C52" i="7" l="1"/>
  <c r="M51" i="7"/>
  <c r="H210" i="7"/>
  <c r="L209" i="7"/>
  <c r="K209" i="7"/>
  <c r="C145" i="5"/>
  <c r="D145" i="5" s="1"/>
  <c r="F145" i="5"/>
  <c r="H211" i="7" l="1"/>
  <c r="L210" i="7"/>
  <c r="K210" i="7"/>
  <c r="I52" i="7"/>
  <c r="D52" i="7"/>
  <c r="C146" i="5"/>
  <c r="D146" i="5" s="1"/>
  <c r="F146" i="5"/>
  <c r="G52" i="7" l="1"/>
  <c r="J52" i="7"/>
  <c r="H212" i="7"/>
  <c r="L211" i="7"/>
  <c r="K211" i="7"/>
  <c r="C147" i="5"/>
  <c r="D147" i="5" s="1"/>
  <c r="F147" i="5"/>
  <c r="H213" i="7" l="1"/>
  <c r="L212" i="7"/>
  <c r="K212" i="7"/>
  <c r="C53" i="7"/>
  <c r="M52" i="7"/>
  <c r="C148" i="5"/>
  <c r="D148" i="5" s="1"/>
  <c r="F148" i="5"/>
  <c r="I53" i="7" l="1"/>
  <c r="D53" i="7"/>
  <c r="H214" i="7"/>
  <c r="L213" i="7"/>
  <c r="K213" i="7"/>
  <c r="C149" i="5"/>
  <c r="D149" i="5" s="1"/>
  <c r="F149" i="5" s="1"/>
  <c r="G53" i="7" l="1"/>
  <c r="J53" i="7"/>
  <c r="H215" i="7"/>
  <c r="L214" i="7"/>
  <c r="K214" i="7"/>
  <c r="C150" i="5"/>
  <c r="D150" i="5" s="1"/>
  <c r="F150" i="5"/>
  <c r="H216" i="7" l="1"/>
  <c r="L215" i="7"/>
  <c r="K215" i="7"/>
  <c r="C54" i="7"/>
  <c r="M53" i="7"/>
  <c r="C151" i="5"/>
  <c r="D151" i="5" s="1"/>
  <c r="F151" i="5"/>
  <c r="I54" i="7" l="1"/>
  <c r="D54" i="7"/>
  <c r="H217" i="7"/>
  <c r="L216" i="7"/>
  <c r="K216" i="7"/>
  <c r="C152" i="5"/>
  <c r="D152" i="5" s="1"/>
  <c r="F152" i="5" s="1"/>
  <c r="H218" i="7" l="1"/>
  <c r="L217" i="7"/>
  <c r="K217" i="7"/>
  <c r="G54" i="7"/>
  <c r="J54" i="7"/>
  <c r="C153" i="5"/>
  <c r="D153" i="5" s="1"/>
  <c r="F153" i="5" s="1"/>
  <c r="C55" i="7" l="1"/>
  <c r="M54" i="7"/>
  <c r="H219" i="7"/>
  <c r="L218" i="7"/>
  <c r="K218" i="7"/>
  <c r="C154" i="5"/>
  <c r="D154" i="5" s="1"/>
  <c r="F154" i="5"/>
  <c r="H220" i="7" l="1"/>
  <c r="L219" i="7"/>
  <c r="K219" i="7"/>
  <c r="I55" i="7"/>
  <c r="D55" i="7"/>
  <c r="C155" i="5"/>
  <c r="D155" i="5" s="1"/>
  <c r="F155" i="5" s="1"/>
  <c r="G55" i="7" l="1"/>
  <c r="J55" i="7"/>
  <c r="H221" i="7"/>
  <c r="L220" i="7"/>
  <c r="K220" i="7"/>
  <c r="C156" i="5"/>
  <c r="D156" i="5" s="1"/>
  <c r="F156" i="5"/>
  <c r="H222" i="7" l="1"/>
  <c r="L221" i="7"/>
  <c r="K221" i="7"/>
  <c r="C56" i="7"/>
  <c r="M55" i="7"/>
  <c r="C157" i="5"/>
  <c r="D157" i="5" s="1"/>
  <c r="F157" i="5" s="1"/>
  <c r="I56" i="7" l="1"/>
  <c r="D56" i="7"/>
  <c r="H223" i="7"/>
  <c r="L222" i="7"/>
  <c r="K222" i="7"/>
  <c r="C158" i="5"/>
  <c r="D158" i="5" s="1"/>
  <c r="F158" i="5"/>
  <c r="G56" i="7" l="1"/>
  <c r="J56" i="7"/>
  <c r="H224" i="7"/>
  <c r="L223" i="7"/>
  <c r="K223" i="7"/>
  <c r="C159" i="5"/>
  <c r="D159" i="5" s="1"/>
  <c r="F159" i="5" s="1"/>
  <c r="C57" i="7" l="1"/>
  <c r="M56" i="7"/>
  <c r="H225" i="7"/>
  <c r="L224" i="7"/>
  <c r="K224" i="7"/>
  <c r="C160" i="5"/>
  <c r="D160" i="5" s="1"/>
  <c r="F160" i="5"/>
  <c r="H226" i="7" l="1"/>
  <c r="L225" i="7"/>
  <c r="K225" i="7"/>
  <c r="I57" i="7"/>
  <c r="D57" i="7"/>
  <c r="C161" i="5"/>
  <c r="D161" i="5" s="1"/>
  <c r="F161" i="5" s="1"/>
  <c r="G57" i="7" l="1"/>
  <c r="J57" i="7"/>
  <c r="H227" i="7"/>
  <c r="L226" i="7"/>
  <c r="K226" i="7"/>
  <c r="C162" i="5"/>
  <c r="D162" i="5" s="1"/>
  <c r="F162" i="5" s="1"/>
  <c r="H228" i="7" l="1"/>
  <c r="L227" i="7"/>
  <c r="K227" i="7"/>
  <c r="C58" i="7"/>
  <c r="M57" i="7"/>
  <c r="C163" i="5"/>
  <c r="D163" i="5" s="1"/>
  <c r="F163" i="5"/>
  <c r="H229" i="7" l="1"/>
  <c r="L228" i="7"/>
  <c r="K228" i="7"/>
  <c r="I58" i="7"/>
  <c r="D58" i="7"/>
  <c r="C164" i="5"/>
  <c r="D164" i="5" s="1"/>
  <c r="F164" i="5"/>
  <c r="H230" i="7" l="1"/>
  <c r="L229" i="7"/>
  <c r="K229" i="7"/>
  <c r="G58" i="7"/>
  <c r="J58" i="7"/>
  <c r="C165" i="5"/>
  <c r="D165" i="5" s="1"/>
  <c r="F165" i="5"/>
  <c r="C59" i="7" l="1"/>
  <c r="M58" i="7"/>
  <c r="H231" i="7"/>
  <c r="L230" i="7"/>
  <c r="K230" i="7"/>
  <c r="C166" i="5"/>
  <c r="D166" i="5" s="1"/>
  <c r="F166" i="5"/>
  <c r="H232" i="7" l="1"/>
  <c r="L231" i="7"/>
  <c r="K231" i="7"/>
  <c r="I59" i="7"/>
  <c r="D59" i="7"/>
  <c r="C167" i="5"/>
  <c r="D167" i="5" s="1"/>
  <c r="F167" i="5" s="1"/>
  <c r="G59" i="7" l="1"/>
  <c r="J59" i="7"/>
  <c r="H233" i="7"/>
  <c r="L232" i="7"/>
  <c r="K232" i="7"/>
  <c r="C168" i="5"/>
  <c r="D168" i="5" s="1"/>
  <c r="F168" i="5"/>
  <c r="H234" i="7" l="1"/>
  <c r="L233" i="7"/>
  <c r="K233" i="7"/>
  <c r="C60" i="7"/>
  <c r="M59" i="7"/>
  <c r="C169" i="5"/>
  <c r="D169" i="5" s="1"/>
  <c r="F169" i="5"/>
  <c r="H235" i="7" l="1"/>
  <c r="L234" i="7"/>
  <c r="K234" i="7"/>
  <c r="I60" i="7"/>
  <c r="D60" i="7"/>
  <c r="C170" i="5"/>
  <c r="D170" i="5" s="1"/>
  <c r="F170" i="5"/>
  <c r="G60" i="7" l="1"/>
  <c r="J60" i="7"/>
  <c r="H236" i="7"/>
  <c r="L235" i="7"/>
  <c r="K235" i="7"/>
  <c r="C171" i="5"/>
  <c r="D171" i="5" s="1"/>
  <c r="F171" i="5"/>
  <c r="H237" i="7" l="1"/>
  <c r="L236" i="7"/>
  <c r="K236" i="7"/>
  <c r="C61" i="7"/>
  <c r="M60" i="7"/>
  <c r="C172" i="5"/>
  <c r="D172" i="5" s="1"/>
  <c r="F172" i="5"/>
  <c r="I61" i="7" l="1"/>
  <c r="D61" i="7"/>
  <c r="H238" i="7"/>
  <c r="L237" i="7"/>
  <c r="K237" i="7"/>
  <c r="C173" i="5"/>
  <c r="D173" i="5" s="1"/>
  <c r="F173" i="5"/>
  <c r="G61" i="7" l="1"/>
  <c r="J61" i="7"/>
  <c r="H239" i="7"/>
  <c r="L238" i="7"/>
  <c r="K238" i="7"/>
  <c r="C174" i="5"/>
  <c r="D174" i="5" s="1"/>
  <c r="F174" i="5"/>
  <c r="H240" i="7" l="1"/>
  <c r="L239" i="7"/>
  <c r="K239" i="7"/>
  <c r="C62" i="7"/>
  <c r="M61" i="7"/>
  <c r="C175" i="5"/>
  <c r="D175" i="5" s="1"/>
  <c r="F175" i="5"/>
  <c r="H241" i="7" l="1"/>
  <c r="L240" i="7"/>
  <c r="K240" i="7"/>
  <c r="I62" i="7"/>
  <c r="D62" i="7"/>
  <c r="C176" i="5"/>
  <c r="D176" i="5" s="1"/>
  <c r="F176" i="5"/>
  <c r="G62" i="7" l="1"/>
  <c r="J62" i="7"/>
  <c r="H242" i="7"/>
  <c r="L241" i="7"/>
  <c r="K241" i="7"/>
  <c r="C177" i="5"/>
  <c r="D177" i="5" s="1"/>
  <c r="F177" i="5" s="1"/>
  <c r="C63" i="7" l="1"/>
  <c r="M62" i="7"/>
  <c r="H243" i="7"/>
  <c r="L242" i="7"/>
  <c r="K242" i="7"/>
  <c r="C178" i="5"/>
  <c r="D178" i="5" s="1"/>
  <c r="F178" i="5"/>
  <c r="H244" i="7" l="1"/>
  <c r="L243" i="7"/>
  <c r="K243" i="7"/>
  <c r="I63" i="7"/>
  <c r="D63" i="7"/>
  <c r="C179" i="5"/>
  <c r="D179" i="5" s="1"/>
  <c r="F179" i="5" s="1"/>
  <c r="G63" i="7" l="1"/>
  <c r="J63" i="7"/>
  <c r="H245" i="7"/>
  <c r="L244" i="7"/>
  <c r="K244" i="7"/>
  <c r="C180" i="5"/>
  <c r="D180" i="5" s="1"/>
  <c r="F180" i="5"/>
  <c r="H246" i="7" l="1"/>
  <c r="L245" i="7"/>
  <c r="K245" i="7"/>
  <c r="C64" i="7"/>
  <c r="M63" i="7"/>
  <c r="C181" i="5"/>
  <c r="D181" i="5" s="1"/>
  <c r="F181" i="5" s="1"/>
  <c r="H247" i="7" l="1"/>
  <c r="L246" i="7"/>
  <c r="K246" i="7"/>
  <c r="I64" i="7"/>
  <c r="D64" i="7"/>
  <c r="C182" i="5"/>
  <c r="D182" i="5" s="1"/>
  <c r="F182" i="5" s="1"/>
  <c r="G64" i="7" l="1"/>
  <c r="J64" i="7"/>
  <c r="H248" i="7"/>
  <c r="L247" i="7"/>
  <c r="K247" i="7"/>
  <c r="C183" i="5"/>
  <c r="D183" i="5" s="1"/>
  <c r="F183" i="5" s="1"/>
  <c r="H249" i="7" l="1"/>
  <c r="L248" i="7"/>
  <c r="K248" i="7"/>
  <c r="C65" i="7"/>
  <c r="M64" i="7"/>
  <c r="C184" i="5"/>
  <c r="D184" i="5" s="1"/>
  <c r="F184" i="5"/>
  <c r="I65" i="7" l="1"/>
  <c r="D65" i="7"/>
  <c r="H250" i="7"/>
  <c r="L249" i="7"/>
  <c r="K249" i="7"/>
  <c r="C185" i="5"/>
  <c r="D185" i="5" s="1"/>
  <c r="F185" i="5"/>
  <c r="G65" i="7" l="1"/>
  <c r="J65" i="7"/>
  <c r="L250" i="7"/>
  <c r="K250" i="7"/>
  <c r="C186" i="5"/>
  <c r="D186" i="5" s="1"/>
  <c r="F186" i="5" s="1"/>
  <c r="C66" i="7" l="1"/>
  <c r="M65" i="7"/>
  <c r="C187" i="5"/>
  <c r="D187" i="5" s="1"/>
  <c r="F187" i="5"/>
  <c r="I66" i="7" l="1"/>
  <c r="D66" i="7"/>
  <c r="C188" i="5"/>
  <c r="D188" i="5" s="1"/>
  <c r="F188" i="5" s="1"/>
  <c r="G66" i="7" l="1"/>
  <c r="J66" i="7"/>
  <c r="C189" i="5"/>
  <c r="D189" i="5" s="1"/>
  <c r="F189" i="5"/>
  <c r="C67" i="7" l="1"/>
  <c r="M66" i="7"/>
  <c r="C190" i="5"/>
  <c r="D190" i="5" s="1"/>
  <c r="F190" i="5" s="1"/>
  <c r="I67" i="7" l="1"/>
  <c r="D67" i="7"/>
  <c r="C191" i="5"/>
  <c r="D191" i="5" s="1"/>
  <c r="F191" i="5"/>
  <c r="G67" i="7" l="1"/>
  <c r="J67" i="7"/>
  <c r="C192" i="5"/>
  <c r="D192" i="5" s="1"/>
  <c r="F192" i="5" s="1"/>
  <c r="C68" i="7" l="1"/>
  <c r="M67" i="7"/>
  <c r="C193" i="5"/>
  <c r="D193" i="5" s="1"/>
  <c r="F193" i="5"/>
  <c r="I68" i="7" l="1"/>
  <c r="D68" i="7"/>
  <c r="C194" i="5"/>
  <c r="D194" i="5" s="1"/>
  <c r="F194" i="5"/>
  <c r="G68" i="7" l="1"/>
  <c r="J68" i="7"/>
  <c r="C195" i="5"/>
  <c r="D195" i="5" s="1"/>
  <c r="F195" i="5"/>
  <c r="C69" i="7" l="1"/>
  <c r="M68" i="7"/>
  <c r="C196" i="5"/>
  <c r="D196" i="5" s="1"/>
  <c r="F196" i="5" s="1"/>
  <c r="I69" i="7" l="1"/>
  <c r="D69" i="7"/>
  <c r="C197" i="5"/>
  <c r="D197" i="5" s="1"/>
  <c r="F197" i="5" s="1"/>
  <c r="G69" i="7" l="1"/>
  <c r="J69" i="7"/>
  <c r="C198" i="5"/>
  <c r="D198" i="5" s="1"/>
  <c r="F198" i="5"/>
  <c r="C70" i="7" l="1"/>
  <c r="M69" i="7"/>
  <c r="C199" i="5"/>
  <c r="D199" i="5" s="1"/>
  <c r="F199" i="5"/>
  <c r="I70" i="7" l="1"/>
  <c r="D70" i="7"/>
  <c r="C200" i="5"/>
  <c r="D200" i="5" s="1"/>
  <c r="F200" i="5" s="1"/>
  <c r="G70" i="7" l="1"/>
  <c r="J70" i="7"/>
  <c r="C201" i="5"/>
  <c r="D201" i="5" s="1"/>
  <c r="F201" i="5"/>
  <c r="C71" i="7" l="1"/>
  <c r="M70" i="7"/>
  <c r="C202" i="5"/>
  <c r="D202" i="5" s="1"/>
  <c r="F202" i="5"/>
  <c r="I71" i="7" l="1"/>
  <c r="D71" i="7"/>
  <c r="C203" i="5"/>
  <c r="D203" i="5" s="1"/>
  <c r="F203" i="5" s="1"/>
  <c r="G71" i="7" l="1"/>
  <c r="J71" i="7"/>
  <c r="C204" i="5"/>
  <c r="D204" i="5" s="1"/>
  <c r="F204" i="5"/>
  <c r="C72" i="7" l="1"/>
  <c r="M71" i="7"/>
  <c r="C205" i="5"/>
  <c r="D205" i="5" s="1"/>
  <c r="F205" i="5" s="1"/>
  <c r="I72" i="7" l="1"/>
  <c r="D72" i="7"/>
  <c r="C206" i="5"/>
  <c r="D206" i="5" s="1"/>
  <c r="F206" i="5" s="1"/>
  <c r="G72" i="7" l="1"/>
  <c r="J72" i="7"/>
  <c r="C207" i="5"/>
  <c r="D207" i="5" s="1"/>
  <c r="F207" i="5" s="1"/>
  <c r="C73" i="7" l="1"/>
  <c r="M72" i="7"/>
  <c r="C208" i="5"/>
  <c r="D208" i="5" s="1"/>
  <c r="F208" i="5"/>
  <c r="I73" i="7" l="1"/>
  <c r="D73" i="7"/>
  <c r="C209" i="5"/>
  <c r="D209" i="5" s="1"/>
  <c r="F209" i="5" s="1"/>
  <c r="G73" i="7" l="1"/>
  <c r="J73" i="7"/>
  <c r="C210" i="5"/>
  <c r="D210" i="5" s="1"/>
  <c r="F210" i="5"/>
  <c r="C74" i="7" l="1"/>
  <c r="M73" i="7"/>
  <c r="C211" i="5"/>
  <c r="D211" i="5" s="1"/>
  <c r="F211" i="5" s="1"/>
  <c r="I74" i="7" l="1"/>
  <c r="D74" i="7"/>
  <c r="C212" i="5"/>
  <c r="D212" i="5" s="1"/>
  <c r="F212" i="5"/>
  <c r="G74" i="7" l="1"/>
  <c r="J74" i="7"/>
  <c r="C213" i="5"/>
  <c r="D213" i="5" s="1"/>
  <c r="F213" i="5"/>
  <c r="C75" i="7" l="1"/>
  <c r="M74" i="7"/>
  <c r="C214" i="5"/>
  <c r="D214" i="5" s="1"/>
  <c r="F214" i="5"/>
  <c r="I75" i="7" l="1"/>
  <c r="D75" i="7"/>
  <c r="C215" i="5"/>
  <c r="D215" i="5" s="1"/>
  <c r="F215" i="5" s="1"/>
  <c r="G75" i="7" l="1"/>
  <c r="J75" i="7"/>
  <c r="C216" i="5"/>
  <c r="D216" i="5" s="1"/>
  <c r="F216" i="5"/>
  <c r="C76" i="7" l="1"/>
  <c r="M75" i="7"/>
  <c r="C217" i="5"/>
  <c r="D217" i="5" s="1"/>
  <c r="F217" i="5"/>
  <c r="I76" i="7" l="1"/>
  <c r="D76" i="7"/>
  <c r="C218" i="5"/>
  <c r="D218" i="5" s="1"/>
  <c r="F218" i="5"/>
  <c r="G76" i="7" l="1"/>
  <c r="J76" i="7"/>
  <c r="C219" i="5"/>
  <c r="D219" i="5" s="1"/>
  <c r="F219" i="5" s="1"/>
  <c r="C77" i="7" l="1"/>
  <c r="M76" i="7"/>
  <c r="C220" i="5"/>
  <c r="D220" i="5" s="1"/>
  <c r="F220" i="5" s="1"/>
  <c r="I77" i="7" l="1"/>
  <c r="D77" i="7"/>
  <c r="C221" i="5"/>
  <c r="D221" i="5" s="1"/>
  <c r="F221" i="5"/>
  <c r="G77" i="7" l="1"/>
  <c r="J77" i="7"/>
  <c r="C222" i="5"/>
  <c r="D222" i="5" s="1"/>
  <c r="F222" i="5"/>
  <c r="C78" i="7" l="1"/>
  <c r="M77" i="7"/>
  <c r="C223" i="5"/>
  <c r="D223" i="5" s="1"/>
  <c r="F223" i="5"/>
  <c r="I78" i="7" l="1"/>
  <c r="D78" i="7"/>
  <c r="C224" i="5"/>
  <c r="D224" i="5" s="1"/>
  <c r="F224" i="5"/>
  <c r="G78" i="7" l="1"/>
  <c r="J78" i="7"/>
  <c r="C225" i="5"/>
  <c r="D225" i="5" s="1"/>
  <c r="F225" i="5"/>
  <c r="C79" i="7" l="1"/>
  <c r="M78" i="7"/>
  <c r="C226" i="5"/>
  <c r="D226" i="5" s="1"/>
  <c r="F226" i="5"/>
  <c r="I79" i="7" l="1"/>
  <c r="D79" i="7"/>
  <c r="C227" i="5"/>
  <c r="D227" i="5" s="1"/>
  <c r="F227" i="5"/>
  <c r="G79" i="7" l="1"/>
  <c r="J79" i="7"/>
  <c r="C228" i="5"/>
  <c r="D228" i="5" s="1"/>
  <c r="F228" i="5" s="1"/>
  <c r="C80" i="7" l="1"/>
  <c r="M79" i="7"/>
  <c r="C229" i="5"/>
  <c r="D229" i="5" s="1"/>
  <c r="F229" i="5"/>
  <c r="I80" i="7" l="1"/>
  <c r="D80" i="7"/>
  <c r="C230" i="5"/>
  <c r="D230" i="5" s="1"/>
  <c r="F230" i="5"/>
  <c r="G80" i="7" l="1"/>
  <c r="J80" i="7"/>
  <c r="C231" i="5"/>
  <c r="D231" i="5" s="1"/>
  <c r="F231" i="5"/>
  <c r="C81" i="7" l="1"/>
  <c r="M80" i="7"/>
  <c r="C232" i="5"/>
  <c r="D232" i="5" s="1"/>
  <c r="F232" i="5" s="1"/>
  <c r="I81" i="7" l="1"/>
  <c r="D81" i="7"/>
  <c r="C233" i="5"/>
  <c r="D233" i="5" s="1"/>
  <c r="F233" i="5"/>
  <c r="G81" i="7" l="1"/>
  <c r="J81" i="7"/>
  <c r="C234" i="5"/>
  <c r="D234" i="5" s="1"/>
  <c r="F234" i="5"/>
  <c r="C82" i="7" l="1"/>
  <c r="M81" i="7"/>
  <c r="C235" i="5"/>
  <c r="D235" i="5" s="1"/>
  <c r="F235" i="5"/>
  <c r="I82" i="7" l="1"/>
  <c r="D82" i="7"/>
  <c r="C236" i="5"/>
  <c r="D236" i="5" s="1"/>
  <c r="F236" i="5" s="1"/>
  <c r="G82" i="7" l="1"/>
  <c r="J82" i="7"/>
  <c r="C237" i="5"/>
  <c r="D237" i="5" s="1"/>
  <c r="F237" i="5"/>
  <c r="C83" i="7" l="1"/>
  <c r="M82" i="7"/>
  <c r="C238" i="5"/>
  <c r="D238" i="5" s="1"/>
  <c r="F238" i="5"/>
  <c r="I83" i="7" l="1"/>
  <c r="D83" i="7"/>
  <c r="C239" i="5"/>
  <c r="D239" i="5" s="1"/>
  <c r="F239" i="5" s="1"/>
  <c r="G83" i="7" l="1"/>
  <c r="J83" i="7"/>
  <c r="C240" i="5"/>
  <c r="D240" i="5" s="1"/>
  <c r="F240" i="5"/>
  <c r="C84" i="7" l="1"/>
  <c r="M83" i="7"/>
  <c r="C241" i="5"/>
  <c r="D241" i="5" s="1"/>
  <c r="F241" i="5"/>
  <c r="I84" i="7" l="1"/>
  <c r="D84" i="7"/>
  <c r="C242" i="5"/>
  <c r="D242" i="5" s="1"/>
  <c r="F242" i="5"/>
  <c r="G84" i="7" l="1"/>
  <c r="J84" i="7"/>
  <c r="C243" i="5"/>
  <c r="D243" i="5" s="1"/>
  <c r="F243" i="5"/>
  <c r="C85" i="7" l="1"/>
  <c r="M84" i="7"/>
  <c r="C244" i="5"/>
  <c r="D244" i="5" s="1"/>
  <c r="F244" i="5" s="1"/>
  <c r="I85" i="7" l="1"/>
  <c r="D85" i="7"/>
  <c r="C245" i="5"/>
  <c r="D245" i="5" s="1"/>
  <c r="F245" i="5"/>
  <c r="G85" i="7" l="1"/>
  <c r="J85" i="7"/>
  <c r="C246" i="5"/>
  <c r="D246" i="5" s="1"/>
  <c r="F246" i="5"/>
  <c r="C86" i="7" l="1"/>
  <c r="M85" i="7"/>
  <c r="C247" i="5"/>
  <c r="D247" i="5" s="1"/>
  <c r="F247" i="5"/>
  <c r="I86" i="7" l="1"/>
  <c r="D86" i="7"/>
  <c r="C248" i="5"/>
  <c r="D248" i="5" s="1"/>
  <c r="F248" i="5"/>
  <c r="G86" i="7" l="1"/>
  <c r="J86" i="7"/>
  <c r="C249" i="5"/>
  <c r="D249" i="5" s="1"/>
  <c r="F249" i="5"/>
  <c r="C87" i="7" l="1"/>
  <c r="M86" i="7"/>
  <c r="C250" i="5"/>
  <c r="D250" i="5" s="1"/>
  <c r="F250" i="5"/>
  <c r="I87" i="7" l="1"/>
  <c r="D87" i="7"/>
  <c r="C251" i="5"/>
  <c r="D251" i="5" s="1"/>
  <c r="F251" i="5"/>
  <c r="G87" i="7" l="1"/>
  <c r="J87" i="7"/>
  <c r="C252" i="5"/>
  <c r="D252" i="5" s="1"/>
  <c r="F252" i="5" s="1"/>
  <c r="C88" i="7" l="1"/>
  <c r="M87" i="7"/>
  <c r="C253" i="5"/>
  <c r="D253" i="5" s="1"/>
  <c r="F253" i="5"/>
  <c r="I88" i="7" l="1"/>
  <c r="D88" i="7"/>
  <c r="C254" i="5"/>
  <c r="D254" i="5" s="1"/>
  <c r="F254" i="5"/>
  <c r="G88" i="7" l="1"/>
  <c r="J88" i="7"/>
  <c r="C255" i="5"/>
  <c r="D255" i="5" s="1"/>
  <c r="F255" i="5" s="1"/>
  <c r="C89" i="7" l="1"/>
  <c r="M88" i="7"/>
  <c r="C256" i="5"/>
  <c r="D256" i="5" s="1"/>
  <c r="F256" i="5" s="1"/>
  <c r="I89" i="7" l="1"/>
  <c r="D89" i="7"/>
  <c r="C257" i="5"/>
  <c r="D257" i="5" s="1"/>
  <c r="F257" i="5"/>
  <c r="G89" i="7" l="1"/>
  <c r="J89" i="7"/>
  <c r="C258" i="5"/>
  <c r="D258" i="5" s="1"/>
  <c r="F258" i="5"/>
  <c r="C90" i="7" l="1"/>
  <c r="M89" i="7"/>
  <c r="C259" i="5"/>
  <c r="D259" i="5" s="1"/>
  <c r="F259" i="5" s="1"/>
  <c r="I90" i="7" l="1"/>
  <c r="D90" i="7"/>
  <c r="C260" i="5"/>
  <c r="D260" i="5" s="1"/>
  <c r="F260" i="5" s="1"/>
  <c r="G90" i="7" l="1"/>
  <c r="J90" i="7"/>
  <c r="C261" i="5"/>
  <c r="D261" i="5" s="1"/>
  <c r="F261" i="5"/>
  <c r="C91" i="7" l="1"/>
  <c r="M90" i="7"/>
  <c r="C262" i="5"/>
  <c r="D262" i="5" s="1"/>
  <c r="F262" i="5" s="1"/>
  <c r="I91" i="7" l="1"/>
  <c r="D91" i="7"/>
  <c r="C263" i="5"/>
  <c r="D263" i="5" s="1"/>
  <c r="F263" i="5"/>
  <c r="G91" i="7" l="1"/>
  <c r="J91" i="7"/>
  <c r="C264" i="5"/>
  <c r="D264" i="5" s="1"/>
  <c r="F264" i="5" s="1"/>
  <c r="C92" i="7" l="1"/>
  <c r="M91" i="7"/>
  <c r="C265" i="5"/>
  <c r="D265" i="5" s="1"/>
  <c r="F265" i="5"/>
  <c r="I92" i="7" l="1"/>
  <c r="D92" i="7"/>
  <c r="C266" i="5"/>
  <c r="D266" i="5" s="1"/>
  <c r="F266" i="5"/>
  <c r="G92" i="7" l="1"/>
  <c r="J92" i="7"/>
  <c r="C267" i="5"/>
  <c r="D267" i="5" s="1"/>
  <c r="F267" i="5" s="1"/>
  <c r="C93" i="7" l="1"/>
  <c r="M92" i="7"/>
  <c r="C268" i="5"/>
  <c r="D268" i="5" s="1"/>
  <c r="F268" i="5" s="1"/>
  <c r="I93" i="7" l="1"/>
  <c r="D93" i="7"/>
  <c r="C269" i="5"/>
  <c r="D269" i="5" s="1"/>
  <c r="F269" i="5"/>
  <c r="G93" i="7" l="1"/>
  <c r="J93" i="7"/>
  <c r="C270" i="5"/>
  <c r="D270" i="5" s="1"/>
  <c r="F270" i="5"/>
  <c r="C94" i="7" l="1"/>
  <c r="M93" i="7"/>
  <c r="C271" i="5"/>
  <c r="D271" i="5" s="1"/>
  <c r="F271" i="5"/>
  <c r="I94" i="7" l="1"/>
  <c r="D94" i="7"/>
  <c r="C272" i="5"/>
  <c r="D272" i="5" s="1"/>
  <c r="F272" i="5"/>
  <c r="G94" i="7" l="1"/>
  <c r="J94" i="7"/>
  <c r="C273" i="5"/>
  <c r="D273" i="5" s="1"/>
  <c r="F273" i="5" s="1"/>
  <c r="C95" i="7" l="1"/>
  <c r="M94" i="7"/>
  <c r="C274" i="5"/>
  <c r="D274" i="5" s="1"/>
  <c r="F274" i="5"/>
  <c r="I95" i="7" l="1"/>
  <c r="D95" i="7"/>
  <c r="C275" i="5"/>
  <c r="D275" i="5" s="1"/>
  <c r="F275" i="5"/>
  <c r="G95" i="7" l="1"/>
  <c r="J95" i="7"/>
  <c r="C276" i="5"/>
  <c r="D276" i="5" s="1"/>
  <c r="F276" i="5" s="1"/>
  <c r="C96" i="7" l="1"/>
  <c r="M95" i="7"/>
  <c r="C277" i="5"/>
  <c r="D277" i="5" s="1"/>
  <c r="F277" i="5"/>
  <c r="I96" i="7" l="1"/>
  <c r="D96" i="7"/>
  <c r="C278" i="5"/>
  <c r="D278" i="5" s="1"/>
  <c r="F278" i="5" s="1"/>
  <c r="G96" i="7" l="1"/>
  <c r="J96" i="7"/>
  <c r="C279" i="5"/>
  <c r="D279" i="5" s="1"/>
  <c r="F279" i="5"/>
  <c r="C97" i="7" l="1"/>
  <c r="M96" i="7"/>
  <c r="C280" i="5"/>
  <c r="D280" i="5" s="1"/>
  <c r="F280" i="5"/>
  <c r="I97" i="7" l="1"/>
  <c r="D97" i="7"/>
  <c r="C281" i="5"/>
  <c r="D281" i="5" s="1"/>
  <c r="F281" i="5" s="1"/>
  <c r="G97" i="7" l="1"/>
  <c r="J97" i="7"/>
  <c r="C282" i="5"/>
  <c r="D282" i="5" s="1"/>
  <c r="F282" i="5" s="1"/>
  <c r="C98" i="7" l="1"/>
  <c r="M97" i="7"/>
  <c r="C283" i="5"/>
  <c r="D283" i="5" s="1"/>
  <c r="F283" i="5"/>
  <c r="I98" i="7" l="1"/>
  <c r="D98" i="7"/>
  <c r="C284" i="5"/>
  <c r="D284" i="5" s="1"/>
  <c r="F284" i="5" s="1"/>
  <c r="G98" i="7" l="1"/>
  <c r="J98" i="7"/>
  <c r="C285" i="5"/>
  <c r="D285" i="5" s="1"/>
  <c r="F285" i="5" s="1"/>
  <c r="C99" i="7" l="1"/>
  <c r="M98" i="7"/>
  <c r="C286" i="5"/>
  <c r="D286" i="5" s="1"/>
  <c r="F286" i="5" s="1"/>
  <c r="I99" i="7" l="1"/>
  <c r="D99" i="7"/>
  <c r="C287" i="5"/>
  <c r="D287" i="5" s="1"/>
  <c r="F287" i="5" s="1"/>
  <c r="G99" i="7" l="1"/>
  <c r="J99" i="7"/>
  <c r="C288" i="5"/>
  <c r="D288" i="5" s="1"/>
  <c r="F288" i="5"/>
  <c r="C100" i="7" l="1"/>
  <c r="M99" i="7"/>
  <c r="C289" i="5"/>
  <c r="D289" i="5" s="1"/>
  <c r="F289" i="5" s="1"/>
  <c r="I100" i="7" l="1"/>
  <c r="D100" i="7"/>
  <c r="C290" i="5"/>
  <c r="D290" i="5" s="1"/>
  <c r="F290" i="5" s="1"/>
  <c r="G100" i="7" l="1"/>
  <c r="J100" i="7"/>
  <c r="C291" i="5"/>
  <c r="D291" i="5" s="1"/>
  <c r="F291" i="5"/>
  <c r="C101" i="7" l="1"/>
  <c r="M100" i="7"/>
  <c r="C292" i="5"/>
  <c r="D292" i="5" s="1"/>
  <c r="F292" i="5" s="1"/>
  <c r="I101" i="7" l="1"/>
  <c r="D101" i="7"/>
  <c r="C293" i="5"/>
  <c r="D293" i="5" s="1"/>
  <c r="F293" i="5"/>
  <c r="G101" i="7" l="1"/>
  <c r="J101" i="7"/>
  <c r="C294" i="5"/>
  <c r="D294" i="5" s="1"/>
  <c r="F294" i="5"/>
  <c r="C102" i="7" l="1"/>
  <c r="M101" i="7"/>
  <c r="C295" i="5"/>
  <c r="D295" i="5" s="1"/>
  <c r="F295" i="5" s="1"/>
  <c r="I102" i="7" l="1"/>
  <c r="D102" i="7"/>
  <c r="C296" i="5"/>
  <c r="D296" i="5" s="1"/>
  <c r="F296" i="5" s="1"/>
  <c r="G102" i="7" l="1"/>
  <c r="J102" i="7"/>
  <c r="C297" i="5"/>
  <c r="D297" i="5" s="1"/>
  <c r="F297" i="5" s="1"/>
  <c r="C103" i="7" l="1"/>
  <c r="M102" i="7"/>
  <c r="C298" i="5"/>
  <c r="D298" i="5" s="1"/>
  <c r="F298" i="5" s="1"/>
  <c r="I103" i="7" l="1"/>
  <c r="D103" i="7"/>
  <c r="C299" i="5"/>
  <c r="D299" i="5" s="1"/>
  <c r="F299" i="5"/>
  <c r="G103" i="7" l="1"/>
  <c r="J103" i="7"/>
  <c r="C300" i="5"/>
  <c r="D300" i="5" s="1"/>
  <c r="F300" i="5"/>
  <c r="C104" i="7" l="1"/>
  <c r="M103" i="7"/>
  <c r="C301" i="5"/>
  <c r="D301" i="5" s="1"/>
  <c r="F301" i="5"/>
  <c r="I104" i="7" l="1"/>
  <c r="D104" i="7"/>
  <c r="C302" i="5"/>
  <c r="D302" i="5" s="1"/>
  <c r="F302" i="5"/>
  <c r="G104" i="7" l="1"/>
  <c r="J104" i="7"/>
  <c r="C303" i="5"/>
  <c r="D303" i="5" s="1"/>
  <c r="F303" i="5" s="1"/>
  <c r="C105" i="7" l="1"/>
  <c r="M104" i="7"/>
  <c r="C304" i="5"/>
  <c r="D304" i="5" s="1"/>
  <c r="F304" i="5"/>
  <c r="I105" i="7" l="1"/>
  <c r="D105" i="7"/>
  <c r="C305" i="5"/>
  <c r="D305" i="5" s="1"/>
  <c r="F305" i="5" s="1"/>
  <c r="G105" i="7" l="1"/>
  <c r="J105" i="7"/>
  <c r="C306" i="5"/>
  <c r="D306" i="5" s="1"/>
  <c r="F306" i="5" s="1"/>
  <c r="C106" i="7" l="1"/>
  <c r="M105" i="7"/>
  <c r="C307" i="5"/>
  <c r="D307" i="5" s="1"/>
  <c r="F307" i="5" s="1"/>
  <c r="I106" i="7" l="1"/>
  <c r="D106" i="7"/>
  <c r="C308" i="5"/>
  <c r="D308" i="5" s="1"/>
  <c r="F308" i="5" s="1"/>
  <c r="G106" i="7" l="1"/>
  <c r="J106" i="7"/>
  <c r="C309" i="5"/>
  <c r="D309" i="5" s="1"/>
  <c r="F309" i="5"/>
  <c r="C107" i="7" l="1"/>
  <c r="M106" i="7"/>
  <c r="C310" i="5"/>
  <c r="D310" i="5" s="1"/>
  <c r="F310" i="5"/>
  <c r="I107" i="7" l="1"/>
  <c r="D107" i="7"/>
  <c r="C311" i="5"/>
  <c r="D311" i="5" s="1"/>
  <c r="F311" i="5" s="1"/>
  <c r="G107" i="7" l="1"/>
  <c r="J107" i="7"/>
  <c r="C312" i="5"/>
  <c r="D312" i="5" s="1"/>
  <c r="F312" i="5" s="1"/>
  <c r="C108" i="7" l="1"/>
  <c r="M107" i="7"/>
  <c r="C313" i="5"/>
  <c r="D313" i="5" s="1"/>
  <c r="F313" i="5"/>
  <c r="I108" i="7" l="1"/>
  <c r="D108" i="7"/>
  <c r="C314" i="5"/>
  <c r="D314" i="5" s="1"/>
  <c r="F314" i="5"/>
  <c r="G108" i="7" l="1"/>
  <c r="J108" i="7"/>
  <c r="C315" i="5"/>
  <c r="D315" i="5" s="1"/>
  <c r="F315" i="5"/>
  <c r="C109" i="7" l="1"/>
  <c r="M108" i="7"/>
  <c r="C316" i="5"/>
  <c r="D316" i="5" s="1"/>
  <c r="F316" i="5" s="1"/>
  <c r="I109" i="7" l="1"/>
  <c r="D109" i="7"/>
  <c r="C317" i="5"/>
  <c r="D317" i="5" s="1"/>
  <c r="F317" i="5"/>
  <c r="G109" i="7" l="1"/>
  <c r="J109" i="7"/>
  <c r="C318" i="5"/>
  <c r="D318" i="5" s="1"/>
  <c r="F318" i="5"/>
  <c r="C110" i="7" l="1"/>
  <c r="M109" i="7"/>
  <c r="C319" i="5"/>
  <c r="D319" i="5" s="1"/>
  <c r="F319" i="5" s="1"/>
  <c r="I110" i="7" l="1"/>
  <c r="D110" i="7"/>
  <c r="C320" i="5"/>
  <c r="D320" i="5" s="1"/>
  <c r="F320" i="5" s="1"/>
  <c r="G110" i="7" l="1"/>
  <c r="J110" i="7"/>
  <c r="C321" i="5"/>
  <c r="D321" i="5" s="1"/>
  <c r="F321" i="5"/>
  <c r="C111" i="7" l="1"/>
  <c r="M110" i="7"/>
  <c r="C322" i="5"/>
  <c r="D322" i="5" s="1"/>
  <c r="F322" i="5"/>
  <c r="I111" i="7" l="1"/>
  <c r="D111" i="7"/>
  <c r="C323" i="5"/>
  <c r="D323" i="5" s="1"/>
  <c r="F323" i="5"/>
  <c r="G111" i="7" l="1"/>
  <c r="J111" i="7"/>
  <c r="C324" i="5"/>
  <c r="D324" i="5" s="1"/>
  <c r="F324" i="5"/>
  <c r="C112" i="7" l="1"/>
  <c r="M111" i="7"/>
  <c r="C325" i="5"/>
  <c r="D325" i="5" s="1"/>
  <c r="F325" i="5"/>
  <c r="I112" i="7" l="1"/>
  <c r="D112" i="7"/>
  <c r="C326" i="5"/>
  <c r="D326" i="5" s="1"/>
  <c r="F326" i="5"/>
  <c r="G112" i="7" l="1"/>
  <c r="J112" i="7"/>
  <c r="C327" i="5"/>
  <c r="D327" i="5" s="1"/>
  <c r="F327" i="5"/>
  <c r="C113" i="7" l="1"/>
  <c r="M112" i="7"/>
  <c r="C328" i="5"/>
  <c r="D328" i="5" s="1"/>
  <c r="F328" i="5"/>
  <c r="I113" i="7" l="1"/>
  <c r="D113" i="7"/>
  <c r="C329" i="5"/>
  <c r="D329" i="5" s="1"/>
  <c r="F329" i="5"/>
  <c r="G113" i="7" l="1"/>
  <c r="J113" i="7"/>
  <c r="C330" i="5"/>
  <c r="D330" i="5" s="1"/>
  <c r="F330" i="5" s="1"/>
  <c r="C114" i="7" l="1"/>
  <c r="M113" i="7"/>
  <c r="C331" i="5"/>
  <c r="D331" i="5" s="1"/>
  <c r="F331" i="5" s="1"/>
  <c r="I114" i="7" l="1"/>
  <c r="D114" i="7"/>
  <c r="C332" i="5"/>
  <c r="D332" i="5" s="1"/>
  <c r="F332" i="5"/>
  <c r="G114" i="7" l="1"/>
  <c r="J114" i="7"/>
  <c r="C333" i="5"/>
  <c r="D333" i="5" s="1"/>
  <c r="F333" i="5"/>
  <c r="C115" i="7" l="1"/>
  <c r="M114" i="7"/>
  <c r="C334" i="5"/>
  <c r="D334" i="5" s="1"/>
  <c r="F334" i="5"/>
  <c r="I115" i="7" l="1"/>
  <c r="D115" i="7"/>
  <c r="C335" i="5"/>
  <c r="D335" i="5" s="1"/>
  <c r="F335" i="5" s="1"/>
  <c r="G115" i="7" l="1"/>
  <c r="J115" i="7"/>
  <c r="C336" i="5"/>
  <c r="D336" i="5" s="1"/>
  <c r="F336" i="5"/>
  <c r="C116" i="7" l="1"/>
  <c r="M115" i="7"/>
  <c r="C337" i="5"/>
  <c r="D337" i="5" s="1"/>
  <c r="F337" i="5" s="1"/>
  <c r="I116" i="7" l="1"/>
  <c r="D116" i="7"/>
  <c r="C338" i="5"/>
  <c r="D338" i="5" s="1"/>
  <c r="F338" i="5" s="1"/>
  <c r="G116" i="7" l="1"/>
  <c r="J116" i="7"/>
  <c r="C339" i="5"/>
  <c r="D339" i="5" s="1"/>
  <c r="F339" i="5" s="1"/>
  <c r="C117" i="7" l="1"/>
  <c r="M116" i="7"/>
  <c r="C340" i="5"/>
  <c r="D340" i="5" s="1"/>
  <c r="F340" i="5"/>
  <c r="I117" i="7" l="1"/>
  <c r="D117" i="7"/>
  <c r="C341" i="5"/>
  <c r="D341" i="5" s="1"/>
  <c r="F341" i="5" s="1"/>
  <c r="G117" i="7" l="1"/>
  <c r="J117" i="7"/>
  <c r="C342" i="5"/>
  <c r="D342" i="5" s="1"/>
  <c r="F342" i="5"/>
  <c r="C118" i="7" l="1"/>
  <c r="M117" i="7"/>
  <c r="C343" i="5"/>
  <c r="D343" i="5" s="1"/>
  <c r="F343" i="5" s="1"/>
  <c r="I118" i="7" l="1"/>
  <c r="D118" i="7"/>
  <c r="C344" i="5"/>
  <c r="D344" i="5" s="1"/>
  <c r="F344" i="5" s="1"/>
  <c r="G118" i="7" l="1"/>
  <c r="J118" i="7"/>
  <c r="C345" i="5"/>
  <c r="D345" i="5" s="1"/>
  <c r="F345" i="5" s="1"/>
  <c r="C119" i="7" l="1"/>
  <c r="M118" i="7"/>
  <c r="C346" i="5"/>
  <c r="D346" i="5" s="1"/>
  <c r="F346" i="5"/>
  <c r="I119" i="7" l="1"/>
  <c r="D119" i="7"/>
  <c r="C347" i="5"/>
  <c r="D347" i="5" s="1"/>
  <c r="F347" i="5" s="1"/>
  <c r="G119" i="7" l="1"/>
  <c r="J119" i="7"/>
  <c r="C348" i="5"/>
  <c r="D348" i="5" s="1"/>
  <c r="F348" i="5"/>
  <c r="C120" i="7" l="1"/>
  <c r="M119" i="7"/>
  <c r="C349" i="5"/>
  <c r="D349" i="5" s="1"/>
  <c r="F349" i="5" s="1"/>
  <c r="I120" i="7" l="1"/>
  <c r="D120" i="7"/>
  <c r="C350" i="5"/>
  <c r="D350" i="5" s="1"/>
  <c r="F350" i="5"/>
  <c r="G120" i="7" l="1"/>
  <c r="J120" i="7"/>
  <c r="C351" i="5"/>
  <c r="D351" i="5" s="1"/>
  <c r="F351" i="5"/>
  <c r="C121" i="7" l="1"/>
  <c r="M120" i="7"/>
  <c r="C352" i="5"/>
  <c r="D352" i="5" s="1"/>
  <c r="F352" i="5" s="1"/>
  <c r="I121" i="7" l="1"/>
  <c r="D121" i="7"/>
  <c r="C353" i="5"/>
  <c r="D353" i="5" s="1"/>
  <c r="F353" i="5"/>
  <c r="G121" i="7" l="1"/>
  <c r="J121" i="7"/>
  <c r="C354" i="5"/>
  <c r="D354" i="5" s="1"/>
  <c r="F354" i="5"/>
  <c r="C122" i="7" l="1"/>
  <c r="M121" i="7"/>
  <c r="C355" i="5"/>
  <c r="D355" i="5" s="1"/>
  <c r="F355" i="5"/>
  <c r="I122" i="7" l="1"/>
  <c r="D122" i="7"/>
  <c r="C356" i="5"/>
  <c r="D356" i="5" s="1"/>
  <c r="F356" i="5"/>
  <c r="G122" i="7" l="1"/>
  <c r="J122" i="7"/>
  <c r="C357" i="5"/>
  <c r="D357" i="5" s="1"/>
  <c r="F357" i="5" s="1"/>
  <c r="C123" i="7" l="1"/>
  <c r="M122" i="7"/>
  <c r="C358" i="5"/>
  <c r="D358" i="5" s="1"/>
  <c r="F358" i="5"/>
  <c r="I123" i="7" l="1"/>
  <c r="D123" i="7"/>
  <c r="C359" i="5"/>
  <c r="D359" i="5" s="1"/>
  <c r="F359" i="5"/>
  <c r="G123" i="7" l="1"/>
  <c r="J123" i="7"/>
  <c r="C360" i="5"/>
  <c r="D360" i="5" s="1"/>
  <c r="F360" i="5"/>
  <c r="C124" i="7" l="1"/>
  <c r="M123" i="7"/>
  <c r="C361" i="5"/>
  <c r="D361" i="5" s="1"/>
  <c r="F361" i="5"/>
  <c r="I124" i="7" l="1"/>
  <c r="D124" i="7"/>
  <c r="C362" i="5"/>
  <c r="D362" i="5" s="1"/>
  <c r="F362" i="5"/>
  <c r="G124" i="7" l="1"/>
  <c r="J124" i="7"/>
  <c r="C363" i="5"/>
  <c r="D363" i="5" s="1"/>
  <c r="F363" i="5"/>
  <c r="C125" i="7" l="1"/>
  <c r="M124" i="7"/>
  <c r="C364" i="5"/>
  <c r="D364" i="5" s="1"/>
  <c r="F364" i="5" s="1"/>
  <c r="I125" i="7" l="1"/>
  <c r="D125" i="7"/>
  <c r="C365" i="5"/>
  <c r="D365" i="5" s="1"/>
  <c r="F365" i="5"/>
  <c r="G125" i="7" l="1"/>
  <c r="J125" i="7"/>
  <c r="C366" i="5"/>
  <c r="D366" i="5" s="1"/>
  <c r="F366" i="5"/>
  <c r="C126" i="7" l="1"/>
  <c r="M125" i="7"/>
  <c r="C367" i="5"/>
  <c r="D367" i="5" s="1"/>
  <c r="F367" i="5"/>
  <c r="I126" i="7" l="1"/>
  <c r="D126" i="7"/>
  <c r="C368" i="5"/>
  <c r="D368" i="5" s="1"/>
  <c r="F368" i="5"/>
  <c r="Q6" i="5"/>
  <c r="N5" i="5" s="1"/>
  <c r="P65" i="5" s="1"/>
  <c r="G126" i="7" l="1"/>
  <c r="J126" i="7"/>
  <c r="P9" i="5"/>
  <c r="O9" i="5" s="1"/>
  <c r="R9" i="5" s="1"/>
  <c r="P18" i="5"/>
  <c r="P34" i="5"/>
  <c r="P66" i="5"/>
  <c r="P23" i="5"/>
  <c r="P39" i="5"/>
  <c r="P59" i="5"/>
  <c r="P10" i="5"/>
  <c r="P30" i="5"/>
  <c r="P50" i="5"/>
  <c r="P58" i="5"/>
  <c r="P15" i="5"/>
  <c r="P31" i="5"/>
  <c r="P51" i="5"/>
  <c r="P67" i="5"/>
  <c r="P12" i="5"/>
  <c r="P16" i="5"/>
  <c r="P20" i="5"/>
  <c r="P24" i="5"/>
  <c r="P28" i="5"/>
  <c r="P32" i="5"/>
  <c r="P36" i="5"/>
  <c r="P40" i="5"/>
  <c r="P44" i="5"/>
  <c r="P48" i="5"/>
  <c r="P52" i="5"/>
  <c r="P56" i="5"/>
  <c r="P60" i="5"/>
  <c r="P64" i="5"/>
  <c r="P14" i="5"/>
  <c r="P26" i="5"/>
  <c r="P42" i="5"/>
  <c r="P62" i="5"/>
  <c r="P11" i="5"/>
  <c r="P27" i="5"/>
  <c r="P43" i="5"/>
  <c r="P63" i="5"/>
  <c r="P68" i="5"/>
  <c r="P22" i="5"/>
  <c r="P38" i="5"/>
  <c r="P46" i="5"/>
  <c r="P54" i="5"/>
  <c r="P19" i="5"/>
  <c r="P35" i="5"/>
  <c r="P47" i="5"/>
  <c r="P55" i="5"/>
  <c r="P13" i="5"/>
  <c r="P17" i="5"/>
  <c r="P21" i="5"/>
  <c r="P25" i="5"/>
  <c r="P29" i="5"/>
  <c r="P33" i="5"/>
  <c r="P37" i="5"/>
  <c r="P41" i="5"/>
  <c r="P45" i="5"/>
  <c r="P49" i="5"/>
  <c r="P53" i="5"/>
  <c r="P57" i="5"/>
  <c r="P61" i="5"/>
  <c r="C127" i="7" l="1"/>
  <c r="M126" i="7"/>
  <c r="N10" i="5"/>
  <c r="O10" i="5" s="1"/>
  <c r="R10" i="5" s="1"/>
  <c r="I127" i="7" l="1"/>
  <c r="D127" i="7"/>
  <c r="N11" i="5"/>
  <c r="O11" i="5" s="1"/>
  <c r="R11" i="5" s="1"/>
  <c r="G127" i="7" l="1"/>
  <c r="J127" i="7"/>
  <c r="N12" i="5"/>
  <c r="O12" i="5" s="1"/>
  <c r="R12" i="5" s="1"/>
  <c r="C128" i="7" l="1"/>
  <c r="M127" i="7"/>
  <c r="N13" i="5"/>
  <c r="O13" i="5" s="1"/>
  <c r="R13" i="5" s="1"/>
  <c r="I128" i="7" l="1"/>
  <c r="D128" i="7"/>
  <c r="N14" i="5"/>
  <c r="O14" i="5" s="1"/>
  <c r="R14" i="5" s="1"/>
  <c r="G128" i="7" l="1"/>
  <c r="J128" i="7"/>
  <c r="N15" i="5"/>
  <c r="O15" i="5" s="1"/>
  <c r="R15" i="5" s="1"/>
  <c r="C129" i="7" l="1"/>
  <c r="M128" i="7"/>
  <c r="N16" i="5"/>
  <c r="O16" i="5" s="1"/>
  <c r="R16" i="5" s="1"/>
  <c r="I129" i="7" l="1"/>
  <c r="D129" i="7"/>
  <c r="N17" i="5"/>
  <c r="O17" i="5" s="1"/>
  <c r="R17" i="5" s="1"/>
  <c r="G129" i="7" l="1"/>
  <c r="J129" i="7"/>
  <c r="N18" i="5"/>
  <c r="O18" i="5" s="1"/>
  <c r="R18" i="5" s="1"/>
  <c r="C130" i="7" l="1"/>
  <c r="M129" i="7"/>
  <c r="N19" i="5"/>
  <c r="O19" i="5" s="1"/>
  <c r="R19" i="5" s="1"/>
  <c r="I130" i="7" l="1"/>
  <c r="D130" i="7"/>
  <c r="N20" i="5"/>
  <c r="O20" i="5" s="1"/>
  <c r="R20" i="5" s="1"/>
  <c r="G130" i="7" l="1"/>
  <c r="J130" i="7"/>
  <c r="N21" i="5"/>
  <c r="O21" i="5" s="1"/>
  <c r="R21" i="5" s="1"/>
  <c r="C131" i="7" l="1"/>
  <c r="M130" i="7"/>
  <c r="N22" i="5"/>
  <c r="O22" i="5" s="1"/>
  <c r="R22" i="5" s="1"/>
  <c r="I131" i="7" l="1"/>
  <c r="D131" i="7"/>
  <c r="N23" i="5"/>
  <c r="O23" i="5" s="1"/>
  <c r="R23" i="5" s="1"/>
  <c r="G131" i="7" l="1"/>
  <c r="J131" i="7"/>
  <c r="N24" i="5"/>
  <c r="O24" i="5" s="1"/>
  <c r="R24" i="5" s="1"/>
  <c r="C132" i="7" l="1"/>
  <c r="M131" i="7"/>
  <c r="N25" i="5"/>
  <c r="O25" i="5" s="1"/>
  <c r="R25" i="5" s="1"/>
  <c r="I132" i="7" l="1"/>
  <c r="D132" i="7"/>
  <c r="N26" i="5"/>
  <c r="O26" i="5" s="1"/>
  <c r="R26" i="5"/>
  <c r="G132" i="7" l="1"/>
  <c r="J132" i="7"/>
  <c r="N27" i="5"/>
  <c r="O27" i="5" s="1"/>
  <c r="R27" i="5" s="1"/>
  <c r="C133" i="7" l="1"/>
  <c r="M132" i="7"/>
  <c r="N28" i="5"/>
  <c r="O28" i="5" s="1"/>
  <c r="R28" i="5" s="1"/>
  <c r="I133" i="7" l="1"/>
  <c r="D133" i="7"/>
  <c r="N29" i="5"/>
  <c r="O29" i="5" s="1"/>
  <c r="R29" i="5" s="1"/>
  <c r="G133" i="7" l="1"/>
  <c r="J133" i="7"/>
  <c r="N30" i="5"/>
  <c r="O30" i="5" s="1"/>
  <c r="R30" i="5" s="1"/>
  <c r="C134" i="7" l="1"/>
  <c r="M133" i="7"/>
  <c r="N31" i="5"/>
  <c r="O31" i="5" s="1"/>
  <c r="R31" i="5" s="1"/>
  <c r="I134" i="7" l="1"/>
  <c r="D134" i="7"/>
  <c r="N32" i="5"/>
  <c r="O32" i="5" s="1"/>
  <c r="R32" i="5" s="1"/>
  <c r="G134" i="7" l="1"/>
  <c r="J134" i="7"/>
  <c r="N33" i="5"/>
  <c r="O33" i="5" s="1"/>
  <c r="R33" i="5" s="1"/>
  <c r="C135" i="7" l="1"/>
  <c r="M134" i="7"/>
  <c r="N34" i="5"/>
  <c r="O34" i="5" s="1"/>
  <c r="R34" i="5" s="1"/>
  <c r="I135" i="7" l="1"/>
  <c r="D135" i="7"/>
  <c r="N35" i="5"/>
  <c r="O35" i="5" s="1"/>
  <c r="R35" i="5" s="1"/>
  <c r="G135" i="7" l="1"/>
  <c r="J135" i="7"/>
  <c r="N36" i="5"/>
  <c r="O36" i="5" s="1"/>
  <c r="R36" i="5" s="1"/>
  <c r="C136" i="7" l="1"/>
  <c r="M135" i="7"/>
  <c r="N37" i="5"/>
  <c r="O37" i="5" s="1"/>
  <c r="R37" i="5" s="1"/>
  <c r="I136" i="7" l="1"/>
  <c r="D136" i="7"/>
  <c r="N38" i="5"/>
  <c r="O38" i="5" s="1"/>
  <c r="R38" i="5" s="1"/>
  <c r="G136" i="7" l="1"/>
  <c r="J136" i="7"/>
  <c r="N39" i="5"/>
  <c r="O39" i="5" s="1"/>
  <c r="R39" i="5" s="1"/>
  <c r="C137" i="7" l="1"/>
  <c r="M136" i="7"/>
  <c r="N40" i="5"/>
  <c r="O40" i="5" s="1"/>
  <c r="R40" i="5" s="1"/>
  <c r="I137" i="7" l="1"/>
  <c r="D137" i="7"/>
  <c r="N41" i="5"/>
  <c r="O41" i="5" s="1"/>
  <c r="R41" i="5" s="1"/>
  <c r="G137" i="7" l="1"/>
  <c r="J137" i="7"/>
  <c r="N42" i="5"/>
  <c r="O42" i="5" s="1"/>
  <c r="R42" i="5" s="1"/>
  <c r="C138" i="7" l="1"/>
  <c r="M137" i="7"/>
  <c r="N43" i="5"/>
  <c r="O43" i="5" s="1"/>
  <c r="R43" i="5" s="1"/>
  <c r="I138" i="7" l="1"/>
  <c r="D138" i="7"/>
  <c r="N44" i="5"/>
  <c r="O44" i="5" s="1"/>
  <c r="R44" i="5" s="1"/>
  <c r="G138" i="7" l="1"/>
  <c r="J138" i="7"/>
  <c r="N45" i="5"/>
  <c r="O45" i="5" s="1"/>
  <c r="R45" i="5" s="1"/>
  <c r="C139" i="7" l="1"/>
  <c r="M138" i="7"/>
  <c r="N46" i="5"/>
  <c r="O46" i="5" s="1"/>
  <c r="R46" i="5" s="1"/>
  <c r="I139" i="7" l="1"/>
  <c r="D139" i="7"/>
  <c r="N47" i="5"/>
  <c r="O47" i="5" s="1"/>
  <c r="R47" i="5" s="1"/>
  <c r="G139" i="7" l="1"/>
  <c r="J139" i="7"/>
  <c r="N48" i="5"/>
  <c r="O48" i="5" s="1"/>
  <c r="R48" i="5" s="1"/>
  <c r="C140" i="7" l="1"/>
  <c r="M139" i="7"/>
  <c r="N49" i="5"/>
  <c r="O49" i="5" s="1"/>
  <c r="R49" i="5" s="1"/>
  <c r="I140" i="7" l="1"/>
  <c r="D140" i="7"/>
  <c r="N50" i="5"/>
  <c r="O50" i="5" s="1"/>
  <c r="R50" i="5" s="1"/>
  <c r="G140" i="7" l="1"/>
  <c r="J140" i="7"/>
  <c r="N51" i="5"/>
  <c r="O51" i="5" s="1"/>
  <c r="R51" i="5" s="1"/>
  <c r="C141" i="7" l="1"/>
  <c r="M140" i="7"/>
  <c r="N52" i="5"/>
  <c r="O52" i="5" s="1"/>
  <c r="R52" i="5" s="1"/>
  <c r="I141" i="7" l="1"/>
  <c r="D141" i="7"/>
  <c r="N53" i="5"/>
  <c r="O53" i="5" s="1"/>
  <c r="R53" i="5" s="1"/>
  <c r="G141" i="7" l="1"/>
  <c r="J141" i="7"/>
  <c r="N54" i="5"/>
  <c r="O54" i="5" s="1"/>
  <c r="R54" i="5" s="1"/>
  <c r="C142" i="7" l="1"/>
  <c r="M141" i="7"/>
  <c r="N55" i="5"/>
  <c r="O55" i="5" s="1"/>
  <c r="R55" i="5" s="1"/>
  <c r="I142" i="7" l="1"/>
  <c r="D142" i="7"/>
  <c r="N56" i="5"/>
  <c r="O56" i="5" s="1"/>
  <c r="R56" i="5" s="1"/>
  <c r="G142" i="7" l="1"/>
  <c r="J142" i="7"/>
  <c r="N57" i="5"/>
  <c r="O57" i="5" s="1"/>
  <c r="R57" i="5" s="1"/>
  <c r="C143" i="7" l="1"/>
  <c r="M142" i="7"/>
  <c r="N58" i="5"/>
  <c r="O58" i="5" s="1"/>
  <c r="R58" i="5" s="1"/>
  <c r="I143" i="7" l="1"/>
  <c r="D143" i="7"/>
  <c r="N59" i="5"/>
  <c r="O59" i="5" s="1"/>
  <c r="R59" i="5" s="1"/>
  <c r="G143" i="7" l="1"/>
  <c r="J143" i="7"/>
  <c r="N60" i="5"/>
  <c r="O60" i="5" s="1"/>
  <c r="R60" i="5" s="1"/>
  <c r="C144" i="7" l="1"/>
  <c r="M143" i="7"/>
  <c r="N61" i="5"/>
  <c r="O61" i="5" s="1"/>
  <c r="R61" i="5" s="1"/>
  <c r="I144" i="7" l="1"/>
  <c r="D144" i="7"/>
  <c r="N62" i="5"/>
  <c r="O62" i="5" s="1"/>
  <c r="R62" i="5" s="1"/>
  <c r="G144" i="7" l="1"/>
  <c r="J144" i="7"/>
  <c r="N63" i="5"/>
  <c r="O63" i="5" s="1"/>
  <c r="R63" i="5" s="1"/>
  <c r="C145" i="7" l="1"/>
  <c r="M144" i="7"/>
  <c r="N64" i="5"/>
  <c r="O64" i="5" s="1"/>
  <c r="R64" i="5" s="1"/>
  <c r="I145" i="7" l="1"/>
  <c r="D145" i="7"/>
  <c r="N65" i="5"/>
  <c r="O65" i="5" s="1"/>
  <c r="R65" i="5" s="1"/>
  <c r="G145" i="7" l="1"/>
  <c r="J145" i="7"/>
  <c r="N66" i="5"/>
  <c r="O66" i="5" s="1"/>
  <c r="R66" i="5"/>
  <c r="C146" i="7" l="1"/>
  <c r="M145" i="7"/>
  <c r="N67" i="5"/>
  <c r="O67" i="5" s="1"/>
  <c r="R67" i="5" s="1"/>
  <c r="I146" i="7" l="1"/>
  <c r="D146" i="7"/>
  <c r="N68" i="5"/>
  <c r="O68" i="5" s="1"/>
  <c r="R68" i="5" s="1"/>
  <c r="G146" i="7" l="1"/>
  <c r="J146" i="7"/>
  <c r="C147" i="7" l="1"/>
  <c r="M146" i="7"/>
  <c r="I147" i="7" l="1"/>
  <c r="D147" i="7"/>
  <c r="G147" i="7" l="1"/>
  <c r="J147" i="7"/>
  <c r="C148" i="7" l="1"/>
  <c r="M147" i="7"/>
  <c r="I148" i="7" l="1"/>
  <c r="D148" i="7"/>
  <c r="G148" i="7" l="1"/>
  <c r="J148" i="7"/>
  <c r="C149" i="7" l="1"/>
  <c r="M148" i="7"/>
  <c r="I149" i="7" l="1"/>
  <c r="D149" i="7"/>
  <c r="G149" i="7" l="1"/>
  <c r="J149" i="7"/>
  <c r="C150" i="7" l="1"/>
  <c r="M149" i="7"/>
  <c r="I150" i="7" l="1"/>
  <c r="D150" i="7"/>
  <c r="G150" i="7" l="1"/>
  <c r="J150" i="7"/>
  <c r="C151" i="7" l="1"/>
  <c r="M150" i="7"/>
  <c r="I151" i="7" l="1"/>
  <c r="D151" i="7"/>
  <c r="G151" i="7" l="1"/>
  <c r="J151" i="7"/>
  <c r="C152" i="7" l="1"/>
  <c r="M151" i="7"/>
  <c r="I152" i="7" l="1"/>
  <c r="D152" i="7"/>
  <c r="G152" i="7" l="1"/>
  <c r="J152" i="7"/>
  <c r="C153" i="7" l="1"/>
  <c r="M152" i="7"/>
  <c r="I153" i="7" l="1"/>
  <c r="D153" i="7"/>
  <c r="G153" i="7" l="1"/>
  <c r="J153" i="7"/>
  <c r="C154" i="7" l="1"/>
  <c r="M153" i="7"/>
  <c r="I154" i="7" l="1"/>
  <c r="D154" i="7"/>
  <c r="G154" i="7" l="1"/>
  <c r="J154" i="7"/>
  <c r="C155" i="7" l="1"/>
  <c r="M154" i="7"/>
  <c r="I155" i="7" l="1"/>
  <c r="D155" i="7"/>
  <c r="G155" i="7" l="1"/>
  <c r="J155" i="7"/>
  <c r="C156" i="7" l="1"/>
  <c r="M155" i="7"/>
  <c r="I156" i="7" l="1"/>
  <c r="D156" i="7"/>
  <c r="G156" i="7" l="1"/>
  <c r="J156" i="7"/>
  <c r="C157" i="7" l="1"/>
  <c r="M156" i="7"/>
  <c r="I157" i="7" l="1"/>
  <c r="D157" i="7"/>
  <c r="G157" i="7" l="1"/>
  <c r="J157" i="7"/>
  <c r="C158" i="7" l="1"/>
  <c r="M157" i="7"/>
  <c r="I158" i="7" l="1"/>
  <c r="D158" i="7"/>
  <c r="G158" i="7" l="1"/>
  <c r="J158" i="7"/>
  <c r="C159" i="7" l="1"/>
  <c r="M158" i="7"/>
  <c r="I159" i="7" l="1"/>
  <c r="D159" i="7"/>
  <c r="G159" i="7" l="1"/>
  <c r="J159" i="7"/>
  <c r="C160" i="7" l="1"/>
  <c r="M159" i="7"/>
  <c r="I160" i="7" l="1"/>
  <c r="D160" i="7"/>
  <c r="J160" i="7" l="1"/>
  <c r="G160" i="7"/>
  <c r="C161" i="7" l="1"/>
  <c r="M160" i="7"/>
  <c r="I161" i="7" l="1"/>
  <c r="D161" i="7"/>
  <c r="G161" i="7" l="1"/>
  <c r="J161" i="7"/>
  <c r="C162" i="7" l="1"/>
  <c r="M161" i="7"/>
  <c r="I162" i="7" l="1"/>
  <c r="D162" i="7"/>
  <c r="G162" i="7" l="1"/>
  <c r="J162" i="7"/>
  <c r="C163" i="7" l="1"/>
  <c r="M162" i="7"/>
  <c r="I163" i="7" l="1"/>
  <c r="D163" i="7"/>
  <c r="G163" i="7" l="1"/>
  <c r="J163" i="7"/>
  <c r="C164" i="7" l="1"/>
  <c r="M163" i="7"/>
  <c r="I164" i="7" l="1"/>
  <c r="D164" i="7"/>
  <c r="G164" i="7" l="1"/>
  <c r="J164" i="7"/>
  <c r="C165" i="7" l="1"/>
  <c r="M164" i="7"/>
  <c r="I165" i="7" l="1"/>
  <c r="D165" i="7"/>
  <c r="G165" i="7" l="1"/>
  <c r="J165" i="7"/>
  <c r="C166" i="7" l="1"/>
  <c r="M165" i="7"/>
  <c r="I166" i="7" l="1"/>
  <c r="D166" i="7"/>
  <c r="G166" i="7" l="1"/>
  <c r="J166" i="7"/>
  <c r="C167" i="7" l="1"/>
  <c r="M166" i="7"/>
  <c r="I167" i="7" l="1"/>
  <c r="D167" i="7"/>
  <c r="G167" i="7" l="1"/>
  <c r="J167" i="7"/>
  <c r="C168" i="7" l="1"/>
  <c r="M167" i="7"/>
  <c r="I168" i="7" l="1"/>
  <c r="D168" i="7"/>
  <c r="G168" i="7" l="1"/>
  <c r="J168" i="7"/>
  <c r="C169" i="7" l="1"/>
  <c r="M168" i="7"/>
  <c r="I169" i="7" l="1"/>
  <c r="D169" i="7"/>
  <c r="G169" i="7" l="1"/>
  <c r="J169" i="7"/>
  <c r="C170" i="7" l="1"/>
  <c r="M169" i="7"/>
  <c r="I170" i="7" l="1"/>
  <c r="D170" i="7"/>
  <c r="G170" i="7" l="1"/>
  <c r="J170" i="7"/>
  <c r="C171" i="7" l="1"/>
  <c r="M170" i="7"/>
  <c r="I171" i="7" l="1"/>
  <c r="D171" i="7"/>
  <c r="G171" i="7" l="1"/>
  <c r="J171" i="7"/>
  <c r="C172" i="7" l="1"/>
  <c r="M171" i="7"/>
  <c r="I172" i="7" l="1"/>
  <c r="D172" i="7"/>
  <c r="G172" i="7" l="1"/>
  <c r="J172" i="7"/>
  <c r="C173" i="7" l="1"/>
  <c r="M172" i="7"/>
  <c r="I173" i="7" l="1"/>
  <c r="D173" i="7"/>
  <c r="G173" i="7" l="1"/>
  <c r="J173" i="7"/>
  <c r="C174" i="7" l="1"/>
  <c r="M173" i="7"/>
  <c r="I174" i="7" l="1"/>
  <c r="D174" i="7"/>
  <c r="G174" i="7" l="1"/>
  <c r="J174" i="7"/>
  <c r="C175" i="7" l="1"/>
  <c r="M174" i="7"/>
  <c r="I175" i="7" l="1"/>
  <c r="D175" i="7"/>
  <c r="J175" i="7" l="1"/>
  <c r="G175" i="7"/>
  <c r="C176" i="7" l="1"/>
  <c r="M175" i="7"/>
  <c r="I176" i="7" l="1"/>
  <c r="D176" i="7"/>
  <c r="G176" i="7" l="1"/>
  <c r="J176" i="7"/>
  <c r="C177" i="7" l="1"/>
  <c r="M176" i="7"/>
  <c r="I177" i="7" l="1"/>
  <c r="D177" i="7"/>
  <c r="G177" i="7" l="1"/>
  <c r="J177" i="7"/>
  <c r="C178" i="7" l="1"/>
  <c r="M177" i="7"/>
  <c r="I178" i="7" l="1"/>
  <c r="D178" i="7"/>
  <c r="G178" i="7" l="1"/>
  <c r="J178" i="7"/>
  <c r="C179" i="7" l="1"/>
  <c r="M178" i="7"/>
  <c r="I179" i="7" l="1"/>
  <c r="D179" i="7"/>
  <c r="G179" i="7" l="1"/>
  <c r="J179" i="7"/>
  <c r="C180" i="7" l="1"/>
  <c r="M179" i="7"/>
  <c r="I180" i="7" l="1"/>
  <c r="D180" i="7"/>
  <c r="G180" i="7" l="1"/>
  <c r="J180" i="7"/>
  <c r="C181" i="7" l="1"/>
  <c r="M180" i="7"/>
  <c r="I181" i="7" l="1"/>
  <c r="D181" i="7"/>
  <c r="G181" i="7" l="1"/>
  <c r="J181" i="7"/>
  <c r="C182" i="7" l="1"/>
  <c r="M181" i="7"/>
  <c r="I182" i="7" l="1"/>
  <c r="D182" i="7"/>
  <c r="G182" i="7" l="1"/>
  <c r="J182" i="7"/>
  <c r="C183" i="7" l="1"/>
  <c r="M182" i="7"/>
  <c r="I183" i="7" l="1"/>
  <c r="D183" i="7"/>
  <c r="G183" i="7" l="1"/>
  <c r="J183" i="7"/>
  <c r="C184" i="7" l="1"/>
  <c r="M183" i="7"/>
  <c r="I184" i="7" l="1"/>
  <c r="D184" i="7"/>
  <c r="G184" i="7" l="1"/>
  <c r="J184" i="7"/>
  <c r="C185" i="7" l="1"/>
  <c r="M184" i="7"/>
  <c r="I185" i="7" l="1"/>
  <c r="D185" i="7"/>
  <c r="G185" i="7" l="1"/>
  <c r="J185" i="7"/>
  <c r="C186" i="7" l="1"/>
  <c r="M185" i="7"/>
  <c r="I186" i="7" l="1"/>
  <c r="D186" i="7"/>
  <c r="G186" i="7" l="1"/>
  <c r="J186" i="7"/>
  <c r="C187" i="7" l="1"/>
  <c r="M186" i="7"/>
  <c r="I187" i="7" l="1"/>
  <c r="D187" i="7"/>
  <c r="G187" i="7" l="1"/>
  <c r="J187" i="7"/>
  <c r="C188" i="7" l="1"/>
  <c r="M187" i="7"/>
  <c r="I188" i="7" l="1"/>
  <c r="D188" i="7"/>
  <c r="G188" i="7" l="1"/>
  <c r="J188" i="7"/>
  <c r="C189" i="7" l="1"/>
  <c r="M188" i="7"/>
  <c r="I189" i="7" l="1"/>
  <c r="D189" i="7"/>
  <c r="J189" i="7" l="1"/>
  <c r="G189" i="7"/>
  <c r="C190" i="7" l="1"/>
  <c r="M189" i="7"/>
  <c r="I190" i="7" l="1"/>
  <c r="D190" i="7"/>
  <c r="G190" i="7" l="1"/>
  <c r="J190" i="7"/>
  <c r="C191" i="7" l="1"/>
  <c r="M190" i="7"/>
  <c r="I191" i="7" l="1"/>
  <c r="D191" i="7"/>
  <c r="J191" i="7" l="1"/>
  <c r="G191" i="7"/>
  <c r="C192" i="7" l="1"/>
  <c r="M191" i="7"/>
  <c r="I192" i="7" l="1"/>
  <c r="D192" i="7"/>
  <c r="G192" i="7" l="1"/>
  <c r="J192" i="7"/>
  <c r="C193" i="7" l="1"/>
  <c r="M192" i="7"/>
  <c r="I193" i="7" l="1"/>
  <c r="D193" i="7"/>
  <c r="J193" i="7" l="1"/>
  <c r="G193" i="7"/>
  <c r="C194" i="7" l="1"/>
  <c r="M193" i="7"/>
  <c r="I194" i="7" l="1"/>
  <c r="D194" i="7"/>
  <c r="G194" i="7" l="1"/>
  <c r="J194" i="7"/>
  <c r="C195" i="7" l="1"/>
  <c r="M194" i="7"/>
  <c r="I195" i="7" l="1"/>
  <c r="D195" i="7"/>
  <c r="G195" i="7" l="1"/>
  <c r="J195" i="7"/>
  <c r="C196" i="7" l="1"/>
  <c r="M195" i="7"/>
  <c r="I196" i="7" l="1"/>
  <c r="D196" i="7"/>
  <c r="J196" i="7" l="1"/>
  <c r="G196" i="7"/>
  <c r="C197" i="7" l="1"/>
  <c r="M196" i="7"/>
  <c r="I197" i="7" l="1"/>
  <c r="D197" i="7"/>
  <c r="G197" i="7" l="1"/>
  <c r="J197" i="7"/>
  <c r="C198" i="7" l="1"/>
  <c r="M197" i="7"/>
  <c r="I198" i="7" l="1"/>
  <c r="D198" i="7"/>
  <c r="G198" i="7" l="1"/>
  <c r="J198" i="7"/>
  <c r="C199" i="7" l="1"/>
  <c r="M198" i="7"/>
  <c r="I199" i="7" l="1"/>
  <c r="D199" i="7"/>
  <c r="G199" i="7" l="1"/>
  <c r="J199" i="7"/>
  <c r="C200" i="7" l="1"/>
  <c r="M199" i="7"/>
  <c r="I200" i="7" l="1"/>
  <c r="D200" i="7"/>
  <c r="G200" i="7" l="1"/>
  <c r="J200" i="7"/>
  <c r="C201" i="7" l="1"/>
  <c r="M200" i="7"/>
  <c r="I201" i="7" l="1"/>
  <c r="D201" i="7"/>
  <c r="G201" i="7" l="1"/>
  <c r="J201" i="7"/>
  <c r="C202" i="7" l="1"/>
  <c r="M201" i="7"/>
  <c r="I202" i="7" l="1"/>
  <c r="D202" i="7"/>
  <c r="G202" i="7" l="1"/>
  <c r="J202" i="7"/>
  <c r="C203" i="7" l="1"/>
  <c r="M202" i="7"/>
  <c r="I203" i="7" l="1"/>
  <c r="D203" i="7"/>
  <c r="G203" i="7" l="1"/>
  <c r="J203" i="7"/>
  <c r="C204" i="7" l="1"/>
  <c r="M203" i="7"/>
  <c r="I204" i="7" l="1"/>
  <c r="D204" i="7"/>
  <c r="G204" i="7" l="1"/>
  <c r="J204" i="7"/>
  <c r="C205" i="7" l="1"/>
  <c r="M204" i="7"/>
  <c r="I205" i="7" l="1"/>
  <c r="D205" i="7"/>
  <c r="G205" i="7" l="1"/>
  <c r="J205" i="7"/>
  <c r="C206" i="7" l="1"/>
  <c r="M205" i="7"/>
  <c r="I206" i="7" l="1"/>
  <c r="D206" i="7"/>
  <c r="G206" i="7" l="1"/>
  <c r="J206" i="7"/>
  <c r="C207" i="7" l="1"/>
  <c r="M206" i="7"/>
  <c r="I207" i="7" l="1"/>
  <c r="D207" i="7"/>
  <c r="J207" i="7" l="1"/>
  <c r="G207" i="7"/>
  <c r="C208" i="7" l="1"/>
  <c r="M207" i="7"/>
  <c r="I208" i="7" l="1"/>
  <c r="D208" i="7"/>
  <c r="G208" i="7" l="1"/>
  <c r="J208" i="7"/>
  <c r="C209" i="7" l="1"/>
  <c r="M208" i="7"/>
  <c r="I209" i="7" l="1"/>
  <c r="D209" i="7"/>
  <c r="G209" i="7" l="1"/>
  <c r="J209" i="7"/>
  <c r="C210" i="7" l="1"/>
  <c r="M209" i="7"/>
  <c r="I210" i="7" l="1"/>
  <c r="D210" i="7"/>
  <c r="G210" i="7" l="1"/>
  <c r="J210" i="7"/>
  <c r="C211" i="7" l="1"/>
  <c r="M210" i="7"/>
  <c r="I211" i="7" l="1"/>
  <c r="D211" i="7"/>
  <c r="G211" i="7" l="1"/>
  <c r="J211" i="7"/>
  <c r="C212" i="7" l="1"/>
  <c r="M211" i="7"/>
  <c r="I212" i="7" l="1"/>
  <c r="D212" i="7"/>
  <c r="G212" i="7" l="1"/>
  <c r="J212" i="7"/>
  <c r="C213" i="7" l="1"/>
  <c r="M212" i="7"/>
  <c r="I213" i="7" l="1"/>
  <c r="D213" i="7"/>
  <c r="G213" i="7" l="1"/>
  <c r="J213" i="7"/>
  <c r="C214" i="7" l="1"/>
  <c r="M213" i="7"/>
  <c r="I214" i="7" l="1"/>
  <c r="D214" i="7"/>
  <c r="G214" i="7" l="1"/>
  <c r="J214" i="7"/>
  <c r="C215" i="7" l="1"/>
  <c r="M214" i="7"/>
  <c r="I215" i="7" l="1"/>
  <c r="D215" i="7"/>
  <c r="J215" i="7" l="1"/>
  <c r="G215" i="7"/>
  <c r="C216" i="7" l="1"/>
  <c r="M215" i="7"/>
  <c r="I216" i="7" l="1"/>
  <c r="D216" i="7"/>
  <c r="G216" i="7" l="1"/>
  <c r="J216" i="7"/>
  <c r="C217" i="7" l="1"/>
  <c r="M216" i="7"/>
  <c r="I217" i="7" l="1"/>
  <c r="D217" i="7"/>
  <c r="G217" i="7" l="1"/>
  <c r="J217" i="7"/>
  <c r="C218" i="7" l="1"/>
  <c r="M217" i="7"/>
  <c r="I218" i="7" l="1"/>
  <c r="D218" i="7"/>
  <c r="G218" i="7" l="1"/>
  <c r="J218" i="7"/>
  <c r="C219" i="7" l="1"/>
  <c r="M218" i="7"/>
  <c r="I219" i="7" l="1"/>
  <c r="D219" i="7"/>
  <c r="G219" i="7" l="1"/>
  <c r="J219" i="7"/>
  <c r="C220" i="7" l="1"/>
  <c r="M219" i="7"/>
  <c r="I220" i="7" l="1"/>
  <c r="D220" i="7"/>
  <c r="G220" i="7" l="1"/>
  <c r="J220" i="7"/>
  <c r="C221" i="7" l="1"/>
  <c r="M220" i="7"/>
  <c r="I221" i="7" l="1"/>
  <c r="D221" i="7"/>
  <c r="G221" i="7" l="1"/>
  <c r="J221" i="7"/>
  <c r="C222" i="7" l="1"/>
  <c r="M221" i="7"/>
  <c r="I222" i="7" l="1"/>
  <c r="D222" i="7"/>
  <c r="G222" i="7" l="1"/>
  <c r="J222" i="7"/>
  <c r="C223" i="7" l="1"/>
  <c r="M222" i="7"/>
  <c r="I223" i="7" l="1"/>
  <c r="D223" i="7"/>
  <c r="G223" i="7" l="1"/>
  <c r="J223" i="7"/>
  <c r="C224" i="7" l="1"/>
  <c r="M223" i="7"/>
  <c r="I224" i="7" l="1"/>
  <c r="D224" i="7"/>
  <c r="G224" i="7" l="1"/>
  <c r="J224" i="7"/>
  <c r="C225" i="7" l="1"/>
  <c r="M224" i="7"/>
  <c r="I225" i="7" l="1"/>
  <c r="D225" i="7"/>
  <c r="G225" i="7" l="1"/>
  <c r="J225" i="7"/>
  <c r="C226" i="7" l="1"/>
  <c r="M225" i="7"/>
  <c r="I226" i="7" l="1"/>
  <c r="D226" i="7"/>
  <c r="G226" i="7" l="1"/>
  <c r="J226" i="7"/>
  <c r="C227" i="7" l="1"/>
  <c r="M226" i="7"/>
  <c r="I227" i="7" l="1"/>
  <c r="D227" i="7"/>
  <c r="J227" i="7" l="1"/>
  <c r="G227" i="7"/>
  <c r="C228" i="7" l="1"/>
  <c r="M227" i="7"/>
  <c r="I228" i="7" l="1"/>
  <c r="D228" i="7"/>
  <c r="J228" i="7" l="1"/>
  <c r="G228" i="7"/>
  <c r="C229" i="7" l="1"/>
  <c r="M228" i="7"/>
  <c r="I229" i="7" l="1"/>
  <c r="D229" i="7"/>
  <c r="G229" i="7" l="1"/>
  <c r="J229" i="7"/>
  <c r="C230" i="7" l="1"/>
  <c r="M229" i="7"/>
  <c r="I230" i="7" l="1"/>
  <c r="D230" i="7"/>
  <c r="G230" i="7" l="1"/>
  <c r="J230" i="7"/>
  <c r="C231" i="7" l="1"/>
  <c r="M230" i="7"/>
  <c r="I231" i="7" l="1"/>
  <c r="D231" i="7"/>
  <c r="G231" i="7" l="1"/>
  <c r="J231" i="7"/>
  <c r="C232" i="7" l="1"/>
  <c r="M231" i="7"/>
  <c r="I232" i="7" l="1"/>
  <c r="D232" i="7"/>
  <c r="G232" i="7" l="1"/>
  <c r="J232" i="7"/>
  <c r="C233" i="7" l="1"/>
  <c r="M232" i="7"/>
  <c r="I233" i="7" l="1"/>
  <c r="D233" i="7"/>
  <c r="G233" i="7" l="1"/>
  <c r="J233" i="7"/>
  <c r="C234" i="7" l="1"/>
  <c r="M233" i="7"/>
  <c r="I234" i="7" l="1"/>
  <c r="D234" i="7"/>
  <c r="G234" i="7" l="1"/>
  <c r="J234" i="7"/>
  <c r="C235" i="7" l="1"/>
  <c r="M234" i="7"/>
  <c r="I235" i="7" l="1"/>
  <c r="D235" i="7"/>
  <c r="G235" i="7" l="1"/>
  <c r="J235" i="7"/>
  <c r="C236" i="7" l="1"/>
  <c r="M235" i="7"/>
  <c r="I236" i="7" l="1"/>
  <c r="D236" i="7"/>
  <c r="G236" i="7" l="1"/>
  <c r="J236" i="7"/>
  <c r="C237" i="7" l="1"/>
  <c r="M236" i="7"/>
  <c r="I237" i="7" l="1"/>
  <c r="D237" i="7"/>
  <c r="G237" i="7" l="1"/>
  <c r="J237" i="7"/>
  <c r="C238" i="7" l="1"/>
  <c r="M237" i="7"/>
  <c r="I238" i="7" l="1"/>
  <c r="D238" i="7"/>
  <c r="G238" i="7" l="1"/>
  <c r="J238" i="7"/>
  <c r="C239" i="7" l="1"/>
  <c r="M238" i="7"/>
  <c r="I239" i="7" l="1"/>
  <c r="D239" i="7"/>
  <c r="G239" i="7" l="1"/>
  <c r="J239" i="7"/>
  <c r="C240" i="7" l="1"/>
  <c r="M239" i="7"/>
  <c r="I240" i="7" l="1"/>
  <c r="D240" i="7"/>
  <c r="G240" i="7" l="1"/>
  <c r="J240" i="7"/>
  <c r="C241" i="7" l="1"/>
  <c r="M240" i="7"/>
  <c r="I241" i="7" l="1"/>
  <c r="D241" i="7"/>
  <c r="J241" i="7" l="1"/>
  <c r="G241" i="7"/>
  <c r="C242" i="7" l="1"/>
  <c r="M241" i="7"/>
  <c r="I242" i="7" l="1"/>
  <c r="D242" i="7"/>
  <c r="G242" i="7" l="1"/>
  <c r="J242" i="7"/>
  <c r="C243" i="7" l="1"/>
  <c r="M242" i="7"/>
  <c r="I243" i="7" l="1"/>
  <c r="D243" i="7"/>
  <c r="J243" i="7" l="1"/>
  <c r="G243" i="7"/>
  <c r="C244" i="7" l="1"/>
  <c r="M243" i="7"/>
  <c r="I244" i="7" l="1"/>
  <c r="D244" i="7"/>
  <c r="G244" i="7" l="1"/>
  <c r="J244" i="7"/>
  <c r="C245" i="7" l="1"/>
  <c r="M244" i="7"/>
  <c r="I245" i="7" l="1"/>
  <c r="D245" i="7"/>
  <c r="G245" i="7" l="1"/>
  <c r="J245" i="7"/>
  <c r="C246" i="7" l="1"/>
  <c r="M245" i="7"/>
  <c r="I246" i="7" l="1"/>
  <c r="D246" i="7"/>
  <c r="J246" i="7" l="1"/>
  <c r="G246" i="7"/>
  <c r="C247" i="7" l="1"/>
  <c r="M246" i="7"/>
  <c r="I247" i="7" l="1"/>
  <c r="D247" i="7"/>
  <c r="G247" i="7" l="1"/>
  <c r="J247" i="7"/>
  <c r="C248" i="7" l="1"/>
  <c r="M247" i="7"/>
  <c r="I248" i="7" l="1"/>
  <c r="D248" i="7"/>
  <c r="G248" i="7" l="1"/>
  <c r="J248" i="7"/>
  <c r="C249" i="7" l="1"/>
  <c r="M248" i="7"/>
  <c r="I249" i="7" l="1"/>
  <c r="D249" i="7"/>
  <c r="J249" i="7" l="1"/>
  <c r="G249" i="7"/>
  <c r="C250" i="7" l="1"/>
  <c r="M249" i="7"/>
  <c r="I250" i="7" l="1"/>
  <c r="D250" i="7"/>
  <c r="J250" i="7" l="1"/>
  <c r="G250" i="7"/>
  <c r="M250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tc={7B93AA9E-8191-4BF6-A5EE-6B402C7DDEFD}</author>
  </authors>
  <commentList>
    <comment ref="A7" authorId="0" shapeId="0" xr:uid="{7B93AA9E-8191-4BF6-A5EE-6B402C7DDEF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Tasa Nominal Semestral con capitalización Mes Vencido.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<sst xmlns="http://schemas.openxmlformats.org/spreadsheetml/2006/main" count="290" uniqueCount="141">
  <si>
    <t xml:space="preserve">VP </t>
  </si>
  <si>
    <t>n</t>
  </si>
  <si>
    <t>i</t>
  </si>
  <si>
    <t>VF</t>
  </si>
  <si>
    <t xml:space="preserve">Periodo </t>
  </si>
  <si>
    <t xml:space="preserve">Interés </t>
  </si>
  <si>
    <t>Capital</t>
  </si>
  <si>
    <t>Capitalización de intereses: Meter los intereses dentro del capital</t>
  </si>
  <si>
    <t>VP</t>
  </si>
  <si>
    <t>Tasa</t>
  </si>
  <si>
    <t>VF1</t>
  </si>
  <si>
    <t>VF2</t>
  </si>
  <si>
    <t>VA</t>
  </si>
  <si>
    <t>El valor presente de una anualidad vencida siempre da 1 periodo antes del primer pago.</t>
  </si>
  <si>
    <t>El valor futuro de una anualidad vencida da en el último pago.</t>
  </si>
  <si>
    <t>nper</t>
  </si>
  <si>
    <t>Interés</t>
  </si>
  <si>
    <t>Pago</t>
  </si>
  <si>
    <t>VA2</t>
  </si>
  <si>
    <t>VA1</t>
  </si>
  <si>
    <t>VAT</t>
  </si>
  <si>
    <t>Valor Futuro con Cambio de Tasa</t>
  </si>
  <si>
    <t>Usted espera tener dentro de 20 meses el valor de 20 millones de pesos, ¿cuanto dinero debe ahorrar en los meses 3, 5, 9, 12, 16 y 18 si el interes es 0,88% los primeros 7 meses, 1% durante los siguientes 6 y 1,1% los restantes?</t>
  </si>
  <si>
    <t>i Tramo 1 (7)</t>
  </si>
  <si>
    <t>i Tramo 1 (20)</t>
  </si>
  <si>
    <t>i Tramo 1 (13)</t>
  </si>
  <si>
    <t>Cuota</t>
  </si>
  <si>
    <t>Periodo</t>
  </si>
  <si>
    <t>Saldo</t>
  </si>
  <si>
    <t>VF3</t>
  </si>
  <si>
    <t>En 7</t>
  </si>
  <si>
    <t>En 13</t>
  </si>
  <si>
    <t>En 20</t>
  </si>
  <si>
    <t>VF5</t>
  </si>
  <si>
    <t>VF9</t>
  </si>
  <si>
    <t>VF12</t>
  </si>
  <si>
    <t>VF16</t>
  </si>
  <si>
    <t>VF18</t>
  </si>
  <si>
    <t>X</t>
  </si>
  <si>
    <t>i1</t>
  </si>
  <si>
    <t>i2</t>
  </si>
  <si>
    <t>Flujos Positivos</t>
  </si>
  <si>
    <t>Valor Original</t>
  </si>
  <si>
    <t>Periodos</t>
  </si>
  <si>
    <t>Valor 11</t>
  </si>
  <si>
    <t>Flujos Negativos</t>
  </si>
  <si>
    <t>Valor 0</t>
  </si>
  <si>
    <t>VF 12</t>
  </si>
  <si>
    <t xml:space="preserve">VA </t>
  </si>
  <si>
    <t>Punto a</t>
  </si>
  <si>
    <t>Punto b</t>
  </si>
  <si>
    <t>Punto c</t>
  </si>
  <si>
    <t>Este valor está mal</t>
  </si>
  <si>
    <t>Tasa nominal: no tiene en cuenta la capitalización</t>
  </si>
  <si>
    <t>Tasa efectiva: se paga x tasa en un periodo t.</t>
  </si>
  <si>
    <t>Las tasas nominales tienen diferente el periodo y su periodo de capitalización.</t>
  </si>
  <si>
    <t>Se pueden dividir únicamente pór el numero de capitalizaciones que haya en el periodo.</t>
  </si>
  <si>
    <t>No se pueden dividir.</t>
  </si>
  <si>
    <t>Periodicidad</t>
  </si>
  <si>
    <t>EM</t>
  </si>
  <si>
    <t>ES</t>
  </si>
  <si>
    <t>NSMV</t>
  </si>
  <si>
    <t>Multiplica la efectiva por el numero de periodos.</t>
  </si>
  <si>
    <t>EA</t>
  </si>
  <si>
    <t>ET</t>
  </si>
  <si>
    <t>NADV</t>
  </si>
  <si>
    <t>ED</t>
  </si>
  <si>
    <t>ED350d</t>
  </si>
  <si>
    <t>N350d DV</t>
  </si>
  <si>
    <t>NTMV</t>
  </si>
  <si>
    <t>NATV</t>
  </si>
  <si>
    <t>NAMV</t>
  </si>
  <si>
    <t>NSTV</t>
  </si>
  <si>
    <t>NSDV</t>
  </si>
  <si>
    <t>NMbV</t>
  </si>
  <si>
    <t>EB</t>
  </si>
  <si>
    <t>Tasa Vencida</t>
  </si>
  <si>
    <t>(1+Tasa Vencida)</t>
  </si>
  <si>
    <r>
      <t xml:space="preserve">Tasa Anticipada </t>
    </r>
    <r>
      <rPr>
        <b/>
        <sz val="11"/>
        <color theme="1"/>
        <rFont val="Calibri"/>
        <family val="2"/>
        <scheme val="minor"/>
      </rPr>
      <t>=</t>
    </r>
  </si>
  <si>
    <r>
      <t xml:space="preserve">Tasa Vencida </t>
    </r>
    <r>
      <rPr>
        <b/>
        <sz val="11"/>
        <color theme="1"/>
        <rFont val="Calibri"/>
        <family val="2"/>
        <scheme val="minor"/>
      </rPr>
      <t>=</t>
    </r>
  </si>
  <si>
    <t>(1-Tasa Anticipada)</t>
  </si>
  <si>
    <t>Tasa Anticipada</t>
  </si>
  <si>
    <t>NATA</t>
  </si>
  <si>
    <t>Corporación A</t>
  </si>
  <si>
    <t>Corporación B</t>
  </si>
  <si>
    <t>Corporación D</t>
  </si>
  <si>
    <t>Corporación C</t>
  </si>
  <si>
    <t>NSBV</t>
  </si>
  <si>
    <t>EMA</t>
  </si>
  <si>
    <t>NTA</t>
  </si>
  <si>
    <t xml:space="preserve">EM </t>
  </si>
  <si>
    <t>NABA</t>
  </si>
  <si>
    <t>NBA</t>
  </si>
  <si>
    <t>NMA</t>
  </si>
  <si>
    <t>NA50dV</t>
  </si>
  <si>
    <t>NSTA</t>
  </si>
  <si>
    <t>Banco Estatal</t>
  </si>
  <si>
    <t>Banco Territorial</t>
  </si>
  <si>
    <t>DTF (EA)</t>
  </si>
  <si>
    <t>Spread (NATV)</t>
  </si>
  <si>
    <t>Spread (NAMA)</t>
  </si>
  <si>
    <t>DTF (NATV)</t>
  </si>
  <si>
    <t>TOTAL (NATV)</t>
  </si>
  <si>
    <t>TOTAL (EA)</t>
  </si>
  <si>
    <t>DTF (NAMA)</t>
  </si>
  <si>
    <t>DTF (EM)</t>
  </si>
  <si>
    <t>DTF (MA)</t>
  </si>
  <si>
    <t>TOTAL (NAMA)</t>
  </si>
  <si>
    <t>TOTAL (NMA)</t>
  </si>
  <si>
    <t>TOTAL EM</t>
  </si>
  <si>
    <t>TOTAL (EM)</t>
  </si>
  <si>
    <t>Capital a Financiar</t>
  </si>
  <si>
    <t>Tasa (EM)</t>
  </si>
  <si>
    <t>Plazo</t>
  </si>
  <si>
    <t>Amortización</t>
  </si>
  <si>
    <t>Gráfica</t>
  </si>
  <si>
    <t>Cuota Extra</t>
  </si>
  <si>
    <t>Balloon</t>
  </si>
  <si>
    <t>Cuota Mensual</t>
  </si>
  <si>
    <t xml:space="preserve">Plazo </t>
  </si>
  <si>
    <t>Valor UVR Hoy</t>
  </si>
  <si>
    <t>Tasa (EA)</t>
  </si>
  <si>
    <t>Inflación (EA)</t>
  </si>
  <si>
    <t>Cuotas Extras</t>
  </si>
  <si>
    <t>año 5 al 15</t>
  </si>
  <si>
    <t>Saldo Final</t>
  </si>
  <si>
    <t>Capital en UVR</t>
  </si>
  <si>
    <t>Cuotas Extras VP</t>
  </si>
  <si>
    <t>Pago (UVR)</t>
  </si>
  <si>
    <t>Tasa UVR (EM)</t>
  </si>
  <si>
    <t>Inflación (EM)</t>
  </si>
  <si>
    <t>Índice</t>
  </si>
  <si>
    <t>K</t>
  </si>
  <si>
    <t>A1</t>
  </si>
  <si>
    <t>Primer Pago</t>
  </si>
  <si>
    <t>Gradiente Geométrico</t>
  </si>
  <si>
    <t>Gradiente Aritmético</t>
  </si>
  <si>
    <t>g</t>
  </si>
  <si>
    <t>Flujos a VP</t>
  </si>
  <si>
    <t>Tasa NAMV</t>
  </si>
  <si>
    <t>Tasa 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</si>
</sst>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6" formatCode="&quot;$&quot;\ #,##0;[Red]\-&quot;$&quot;\ #,##0"/>
    <numFmt numFmtId="8" formatCode="&quot;$&quot;\ #,##0.00;[Red]\-&quot;$&quot;\ #,##0.00"/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&quot;$&quot;\ #,##0"/>
    <numFmt numFmtId="165" formatCode="_-&quot;$&quot;\ * #,##0_-;\-&quot;$&quot;\ * #,##0_-;_-&quot;$&quot;\ * &quot;-&quot;??_-;_-@_-"/>
    <numFmt numFmtId="166" formatCode="0.0%"/>
    <numFmt numFmtId="167" formatCode="0.0000%"/>
    <numFmt numFmtId="168" formatCode="0.00%\ &quot;EM&quot;"/>
    <numFmt numFmtId="169" formatCode="0\ &quot;Meses&quot;"/>
    <numFmt numFmtId="170" formatCode="0\ &quot;años&quot;"/>
    <numFmt numFmtId="171" formatCode="0\ &quot;UVR&quot;"/>
    <numFmt numFmtId="172" formatCode="_-* #,##0_-;\-* #,##0_-;_-* &quot;-&quot;??_-;_-@_-"/>
    <numFmt numFmtId="173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7">
    <xf numFmtId="0" fontId="0" fillId="0" borderId="0" xfId="0"/>
    <xf numFmtId="3" fontId="0" fillId="0" borderId="0" xfId="0" applyNumberFormat="1"/>
    <xf numFmtId="10" fontId="0" fillId="0" borderId="0" xfId="0" applyNumberFormat="1"/>
    <xf numFmtId="10" fontId="0" fillId="0" borderId="0" xfId="1" applyNumberFormat="1" applyFont="1"/>
    <xf numFmtId="9" fontId="0" fillId="0" borderId="0" xfId="0" applyNumberFormat="1"/>
    <xf numFmtId="8" fontId="0" fillId="0" borderId="0" xfId="0" applyNumberFormat="1"/>
    <xf numFmtId="6" fontId="0" fillId="0" borderId="0" xfId="0" applyNumberFormat="1"/>
    <xf numFmtId="4" fontId="0" fillId="0" borderId="0" xfId="0" applyNumberFormat="1"/>
    <xf numFmtId="164" fontId="0" fillId="0" borderId="0" xfId="0" applyNumberFormat="1"/>
    <xf numFmtId="165" fontId="0" fillId="0" borderId="0" xfId="3" applyNumberFormat="1" applyFont="1"/>
    <xf numFmtId="43" fontId="0" fillId="0" borderId="0" xfId="2" applyFont="1"/>
    <xf numFmtId="165" fontId="0" fillId="0" borderId="0" xfId="0" applyNumberFormat="1"/>
    <xf numFmtId="44" fontId="0" fillId="0" borderId="0" xfId="0" applyNumberFormat="1"/>
    <xf numFmtId="1" fontId="0" fillId="0" borderId="0" xfId="2" applyNumberFormat="1" applyFont="1"/>
    <xf numFmtId="165" fontId="0" fillId="2" borderId="0" xfId="3" applyNumberFormat="1" applyFont="1" applyFill="1"/>
    <xf numFmtId="165" fontId="0" fillId="0" borderId="0" xfId="3" applyNumberFormat="1" applyFont="1" applyFill="1"/>
    <xf numFmtId="44" fontId="0" fillId="2" borderId="0" xfId="0" applyNumberFormat="1" applyFill="1"/>
    <xf numFmtId="10" fontId="0" fillId="2" borderId="0" xfId="1" applyNumberFormat="1" applyFont="1" applyFill="1"/>
    <xf numFmtId="166" fontId="0" fillId="2" borderId="0" xfId="1" applyNumberFormat="1" applyFont="1" applyFill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9" fontId="0" fillId="2" borderId="0" xfId="0" applyNumberFormat="1" applyFill="1"/>
    <xf numFmtId="167" fontId="0" fillId="0" borderId="0" xfId="0" applyNumberFormat="1"/>
    <xf numFmtId="10" fontId="0" fillId="2" borderId="0" xfId="0" applyNumberFormat="1" applyFill="1"/>
    <xf numFmtId="10" fontId="0" fillId="3" borderId="0" xfId="0" applyNumberFormat="1" applyFill="1"/>
    <xf numFmtId="10" fontId="0" fillId="3" borderId="0" xfId="1" applyNumberFormat="1" applyFont="1" applyFill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center" vertical="center"/>
    </xf>
    <xf numFmtId="169" fontId="0" fillId="0" borderId="0" xfId="0" applyNumberFormat="1"/>
    <xf numFmtId="0" fontId="0" fillId="0" borderId="1" xfId="0" applyBorder="1"/>
    <xf numFmtId="165" fontId="0" fillId="0" borderId="5" xfId="3" applyNumberFormat="1" applyFont="1" applyBorder="1"/>
    <xf numFmtId="0" fontId="0" fillId="0" borderId="6" xfId="0" applyBorder="1"/>
    <xf numFmtId="168" fontId="0" fillId="0" borderId="7" xfId="0" applyNumberFormat="1" applyBorder="1"/>
    <xf numFmtId="169" fontId="0" fillId="0" borderId="7" xfId="0" applyNumberFormat="1" applyBorder="1"/>
    <xf numFmtId="0" fontId="0" fillId="0" borderId="3" xfId="0" applyBorder="1"/>
    <xf numFmtId="6" fontId="0" fillId="0" borderId="4" xfId="0" applyNumberFormat="1" applyBorder="1"/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4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165" fontId="0" fillId="0" borderId="0" xfId="3" applyNumberFormat="1" applyFont="1" applyBorder="1"/>
    <xf numFmtId="0" fontId="2" fillId="4" borderId="0" xfId="0" applyFont="1" applyFill="1" applyAlignment="1">
      <alignment horizontal="center"/>
    </xf>
    <xf numFmtId="10" fontId="0" fillId="0" borderId="7" xfId="1" applyNumberFormat="1" applyFont="1" applyBorder="1"/>
    <xf numFmtId="0" fontId="0" fillId="2" borderId="9" xfId="0" applyFill="1" applyBorder="1" applyAlignment="1">
      <alignment horizontal="center"/>
    </xf>
    <xf numFmtId="165" fontId="0" fillId="0" borderId="7" xfId="3" applyNumberFormat="1" applyFont="1" applyBorder="1"/>
    <xf numFmtId="170" fontId="0" fillId="0" borderId="0" xfId="0" applyNumberFormat="1"/>
    <xf numFmtId="44" fontId="0" fillId="0" borderId="0" xfId="3" applyFont="1"/>
    <xf numFmtId="171" fontId="0" fillId="0" borderId="0" xfId="0" applyNumberFormat="1"/>
    <xf numFmtId="1" fontId="0" fillId="0" borderId="0" xfId="0" applyNumberFormat="1"/>
    <xf numFmtId="172" fontId="0" fillId="0" borderId="0" xfId="2" applyNumberFormat="1" applyFont="1"/>
    <xf numFmtId="3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0" fontId="2" fillId="5" borderId="0" xfId="0" applyFont="1" applyFill="1" applyAlignment="1">
      <alignment horizontal="center"/>
    </xf>
    <xf numFmtId="172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7" borderId="0" xfId="0" applyFill="1"/>
    <xf numFmtId="0" fontId="3" fillId="7" borderId="0" xfId="0" applyFont="1" applyFill="1" applyAlignment="1">
      <alignment horizontal="center"/>
    </xf>
    <xf numFmtId="0" fontId="4" fillId="7" borderId="0" xfId="0" applyFont="1" applyFill="1"/>
    <xf numFmtId="173" fontId="4" fillId="7" borderId="0" xfId="0" applyNumberFormat="1" applyFont="1" applyFill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">
    <cellStyle name="Millares" xfId="2" builtinId="3"/>
    <cellStyle name="Moneda" xfId="3" builtinId="4"/>
    <cellStyle name="Normal" xfId="0" builtinId="0"/>
    <cellStyle name="Porcentaje" xfId="1" builtinId="5"/>
  </cellStyles>
  <dxfs count="9">
    <dxf>
      <numFmt numFmtId="3" formatCode="#,##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" formatCode="#,##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" formatCode="#,##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74" formatCode=";;;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74" formatCode=";;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'Clase 02-12-2022'!$E$3</c:f>
              <c:strCache>
                <c:ptCount val="1"/>
                <c:pt idx="0">
                  <c:v>Amortización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[0]!IntGrph</c:f>
              <c:numCache>
                <c:formatCode>_-"$"\ * #,##0_-;\-"$"\ * #,##0_-;_-"$"\ * "-"??_-;_-@_-</c:formatCode>
                <c:ptCount val="60"/>
                <c:pt idx="0">
                  <c:v>1235693.800926466</c:v>
                </c:pt>
                <c:pt idx="1">
                  <c:v>1252993.5141394364</c:v>
                </c:pt>
                <c:pt idx="2">
                  <c:v>1270535.4233373886</c:v>
                </c:pt>
                <c:pt idx="3">
                  <c:v>1288322.9192641121</c:v>
                </c:pt>
                <c:pt idx="4">
                  <c:v>1306359.4401338096</c:v>
                </c:pt>
                <c:pt idx="5">
                  <c:v>1324648.4722956829</c:v>
                </c:pt>
                <c:pt idx="6">
                  <c:v>1343193.5509078226</c:v>
                </c:pt>
                <c:pt idx="7">
                  <c:v>1361998.2606205321</c:v>
                </c:pt>
                <c:pt idx="8">
                  <c:v>1381066.2362692195</c:v>
                </c:pt>
                <c:pt idx="9">
                  <c:v>1400401.1635769885</c:v>
                </c:pt>
                <c:pt idx="10">
                  <c:v>1420006.7798670665</c:v>
                </c:pt>
                <c:pt idx="11">
                  <c:v>1439886.8747852053</c:v>
                </c:pt>
                <c:pt idx="12">
                  <c:v>1460045.2910321981</c:v>
                </c:pt>
                <c:pt idx="13">
                  <c:v>1480485.9251066488</c:v>
                </c:pt>
                <c:pt idx="14">
                  <c:v>1501212.7280581419</c:v>
                </c:pt>
                <c:pt idx="15">
                  <c:v>1522229.706250956</c:v>
                </c:pt>
                <c:pt idx="16">
                  <c:v>1543540.9221384693</c:v>
                </c:pt>
                <c:pt idx="17">
                  <c:v>1565150.4950484079</c:v>
                </c:pt>
                <c:pt idx="18">
                  <c:v>1587062.6019790855</c:v>
                </c:pt>
                <c:pt idx="19">
                  <c:v>1609281.4784067927</c:v>
                </c:pt>
                <c:pt idx="20">
                  <c:v>1631811.4191044879</c:v>
                </c:pt>
                <c:pt idx="21">
                  <c:v>1654656.7789719505</c:v>
                </c:pt>
                <c:pt idx="22">
                  <c:v>1677821.973877558</c:v>
                </c:pt>
                <c:pt idx="23">
                  <c:v>1701311.4815118439</c:v>
                </c:pt>
                <c:pt idx="24">
                  <c:v>1725129.8422530098</c:v>
                </c:pt>
                <c:pt idx="25">
                  <c:v>1749281.6600445518</c:v>
                </c:pt>
                <c:pt idx="26">
                  <c:v>1773771.6032851755</c:v>
                </c:pt>
                <c:pt idx="27">
                  <c:v>1798604.4057311681</c:v>
                </c:pt>
                <c:pt idx="28">
                  <c:v>1823784.8674114044</c:v>
                </c:pt>
                <c:pt idx="29">
                  <c:v>1849317.8555551642</c:v>
                </c:pt>
                <c:pt idx="30">
                  <c:v>1875208.3055329365</c:v>
                </c:pt>
                <c:pt idx="31">
                  <c:v>1901461.2218103975</c:v>
                </c:pt>
                <c:pt idx="32">
                  <c:v>1928081.6789157433</c:v>
                </c:pt>
                <c:pt idx="33">
                  <c:v>1955074.8224205635</c:v>
                </c:pt>
                <c:pt idx="34">
                  <c:v>1982445.8699344513</c:v>
                </c:pt>
                <c:pt idx="35">
                  <c:v>2010200.1121135338</c:v>
                </c:pt>
                <c:pt idx="36">
                  <c:v>2038342.9136831234</c:v>
                </c:pt>
                <c:pt idx="37">
                  <c:v>2066879.7144746869</c:v>
                </c:pt>
                <c:pt idx="38">
                  <c:v>2095816.0304773326</c:v>
                </c:pt>
                <c:pt idx="39">
                  <c:v>2125157.4549040152</c:v>
                </c:pt>
                <c:pt idx="40">
                  <c:v>2154909.6592726717</c:v>
                </c:pt>
                <c:pt idx="41">
                  <c:v>2185078.3945024889</c:v>
                </c:pt>
                <c:pt idx="42">
                  <c:v>2215669.4920255234</c:v>
                </c:pt>
                <c:pt idx="43">
                  <c:v>2246688.8649138808</c:v>
                </c:pt>
                <c:pt idx="44">
                  <c:v>2278142.5090226755</c:v>
                </c:pt>
                <c:pt idx="45">
                  <c:v>2310036.5041489927</c:v>
                </c:pt>
                <c:pt idx="46">
                  <c:v>2342377.0152070788</c:v>
                </c:pt>
                <c:pt idx="47">
                  <c:v>2375170.2934199777</c:v>
                </c:pt>
                <c:pt idx="48">
                  <c:v>2408422.6775278575</c:v>
                </c:pt>
                <c:pt idx="49">
                  <c:v>2442140.5950132473</c:v>
                </c:pt>
                <c:pt idx="50">
                  <c:v>2476330.5633434327</c:v>
                </c:pt>
                <c:pt idx="51">
                  <c:v>2510999.1912302412</c:v>
                </c:pt>
                <c:pt idx="52">
                  <c:v>2546153.1799074644</c:v>
                </c:pt>
                <c:pt idx="53">
                  <c:v>2581799.324426169</c:v>
                </c:pt>
                <c:pt idx="54">
                  <c:v>2617944.5149681354</c:v>
                </c:pt>
                <c:pt idx="55">
                  <c:v>2654595.7381776893</c:v>
                </c:pt>
                <c:pt idx="56">
                  <c:v>2691760.0785121769</c:v>
                </c:pt>
                <c:pt idx="57">
                  <c:v>2729444.7196113472</c:v>
                </c:pt>
                <c:pt idx="58">
                  <c:v>2767656.9456859063</c:v>
                </c:pt>
                <c:pt idx="59">
                  <c:v>2806404.1429255088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0E-4F13-B0CA-4B846C9286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237007"/>
        <c:axId val="187239087"/>
      </c:lineChart>
      <c:catAx>
        <c:axId val="1872370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7239087"/>
        <c:crosses val="autoZero"/>
        <c:auto val="1"/>
        <c:lblAlgn val="ctr"/>
        <c:lblOffset val="100"/>
        <c:noMultiLvlLbl val="0"/>
      </c:catAx>
      <c:valAx>
        <c:axId val="187239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\ * #,##0_-;\-&quot;$&quot;\ * #,##0_-;_-&quot;$&quot;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723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'Clase 02-12-2022'!$W$3</c:f>
              <c:strCache>
                <c:ptCount val="1"/>
                <c:pt idx="0">
                  <c:v>Cuota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[0]!IntGrph1</c:f>
              <c:numCache>
                <c:formatCode>_-"$"\ * #,##0_-;\-"$"\ * #,##0_-;_-"$"\ * "-"??_-;_-@_-</c:formatCode>
                <c:ptCount val="60"/>
                <c:pt idx="0">
                  <c:v>3526666.666666667</c:v>
                </c:pt>
                <c:pt idx="1">
                  <c:v>3499833.3333333335</c:v>
                </c:pt>
                <c:pt idx="2">
                  <c:v>3473000</c:v>
                </c:pt>
                <c:pt idx="3">
                  <c:v>3446166.6666666665</c:v>
                </c:pt>
                <c:pt idx="4">
                  <c:v>3419333.333333333</c:v>
                </c:pt>
                <c:pt idx="5">
                  <c:v>3392500</c:v>
                </c:pt>
                <c:pt idx="6">
                  <c:v>3365666.666666666</c:v>
                </c:pt>
                <c:pt idx="7">
                  <c:v>3338833.333333333</c:v>
                </c:pt>
                <c:pt idx="8">
                  <c:v>3311999.9999999995</c:v>
                </c:pt>
                <c:pt idx="9">
                  <c:v>3285166.666666666</c:v>
                </c:pt>
                <c:pt idx="10">
                  <c:v>3258333.333333333</c:v>
                </c:pt>
                <c:pt idx="11">
                  <c:v>3231499.9999999991</c:v>
                </c:pt>
                <c:pt idx="12">
                  <c:v>3204666.666666666</c:v>
                </c:pt>
                <c:pt idx="13">
                  <c:v>3177833.3333333326</c:v>
                </c:pt>
                <c:pt idx="14">
                  <c:v>3150999.9999999991</c:v>
                </c:pt>
                <c:pt idx="15">
                  <c:v>3124166.666666666</c:v>
                </c:pt>
                <c:pt idx="16">
                  <c:v>3097333.3333333321</c:v>
                </c:pt>
                <c:pt idx="17">
                  <c:v>3070499.9999999991</c:v>
                </c:pt>
                <c:pt idx="18">
                  <c:v>3043666.6666666656</c:v>
                </c:pt>
                <c:pt idx="19">
                  <c:v>3016833.3333333321</c:v>
                </c:pt>
                <c:pt idx="20">
                  <c:v>2989999.9999999986</c:v>
                </c:pt>
                <c:pt idx="21">
                  <c:v>2963166.6666666651</c:v>
                </c:pt>
                <c:pt idx="22">
                  <c:v>2936333.3333333321</c:v>
                </c:pt>
                <c:pt idx="23">
                  <c:v>2909499.9999999986</c:v>
                </c:pt>
                <c:pt idx="24">
                  <c:v>2882666.6666666651</c:v>
                </c:pt>
                <c:pt idx="25">
                  <c:v>2855833.3333333316</c:v>
                </c:pt>
                <c:pt idx="26">
                  <c:v>2828999.9999999986</c:v>
                </c:pt>
                <c:pt idx="27">
                  <c:v>2802166.6666666651</c:v>
                </c:pt>
                <c:pt idx="28">
                  <c:v>2775333.3333333321</c:v>
                </c:pt>
                <c:pt idx="29">
                  <c:v>2748499.9999999986</c:v>
                </c:pt>
                <c:pt idx="30">
                  <c:v>2721666.6666666651</c:v>
                </c:pt>
                <c:pt idx="31">
                  <c:v>2694833.3333333321</c:v>
                </c:pt>
                <c:pt idx="32">
                  <c:v>2667999.9999999986</c:v>
                </c:pt>
                <c:pt idx="33">
                  <c:v>2641166.6666666651</c:v>
                </c:pt>
                <c:pt idx="34">
                  <c:v>2614333.3333333321</c:v>
                </c:pt>
                <c:pt idx="35">
                  <c:v>2587499.9999999991</c:v>
                </c:pt>
                <c:pt idx="36">
                  <c:v>2560666.6666666656</c:v>
                </c:pt>
                <c:pt idx="37">
                  <c:v>2533833.3333333321</c:v>
                </c:pt>
                <c:pt idx="38">
                  <c:v>2506999.9999999991</c:v>
                </c:pt>
                <c:pt idx="39">
                  <c:v>2480166.6666666656</c:v>
                </c:pt>
                <c:pt idx="40">
                  <c:v>2453333.3333333321</c:v>
                </c:pt>
                <c:pt idx="41">
                  <c:v>2426499.9999999991</c:v>
                </c:pt>
                <c:pt idx="42">
                  <c:v>2399666.6666666656</c:v>
                </c:pt>
                <c:pt idx="43">
                  <c:v>2372833.3333333326</c:v>
                </c:pt>
                <c:pt idx="44">
                  <c:v>2345999.9999999991</c:v>
                </c:pt>
                <c:pt idx="45">
                  <c:v>2319166.6666666656</c:v>
                </c:pt>
                <c:pt idx="46">
                  <c:v>2292333.3333333321</c:v>
                </c:pt>
                <c:pt idx="47">
                  <c:v>2265499.9999999991</c:v>
                </c:pt>
                <c:pt idx="48">
                  <c:v>2238666.6666666656</c:v>
                </c:pt>
                <c:pt idx="49">
                  <c:v>2211833.3333333321</c:v>
                </c:pt>
                <c:pt idx="50">
                  <c:v>2184999.9999999991</c:v>
                </c:pt>
                <c:pt idx="51">
                  <c:v>2158166.6666666656</c:v>
                </c:pt>
                <c:pt idx="52">
                  <c:v>2131333.3333333321</c:v>
                </c:pt>
                <c:pt idx="53">
                  <c:v>2104499.9999999991</c:v>
                </c:pt>
                <c:pt idx="54">
                  <c:v>2077666.6666666656</c:v>
                </c:pt>
                <c:pt idx="55">
                  <c:v>2050833.3333333323</c:v>
                </c:pt>
                <c:pt idx="56">
                  <c:v>2023999.9999999988</c:v>
                </c:pt>
                <c:pt idx="57">
                  <c:v>1997166.6666666656</c:v>
                </c:pt>
                <c:pt idx="58">
                  <c:v>1970333.3333333323</c:v>
                </c:pt>
                <c:pt idx="59">
                  <c:v>1943499.9999999988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80-4D6A-B66D-6D463CA7AE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191535"/>
        <c:axId val="188191951"/>
      </c:lineChart>
      <c:catAx>
        <c:axId val="1881915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8191951"/>
        <c:crosses val="autoZero"/>
        <c:auto val="1"/>
        <c:lblAlgn val="ctr"/>
        <c:lblOffset val="100"/>
        <c:noMultiLvlLbl val="0"/>
      </c:catAx>
      <c:valAx>
        <c:axId val="188191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\ * #,##0_-;\-&quot;$&quot;\ * #,##0_-;_-&quot;$&quot;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8191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403860</xdr:colOff>
      <xdr:row>5</xdr:row>
      <xdr:rowOff>160020</xdr:rowOff>
    </xdr:from>
    <xdr:to>
      <xdr:col>11</xdr:col>
      <xdr:colOff>297180</xdr:colOff>
      <xdr:row>20</xdr:row>
      <xdr:rowOff>160020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4283048C-1765-CAF3-6B8C-3AA23543BF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723900</xdr:colOff>
      <xdr:row>5</xdr:row>
      <xdr:rowOff>175260</xdr:rowOff>
    </xdr:from>
    <xdr:to>
      <xdr:col>30</xdr:col>
      <xdr:colOff>541020</xdr:colOff>
      <xdr:row>20</xdr:row>
      <xdr:rowOff>175260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C437E2C7-5B81-51B5-2F32-43DD4932D0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Nicolas Gonzalez Jaramillo" id="{F9AA067E-6414-41C6-9796-894E1748E8F9}" userId="Nicolas Gonzalez Jaramillo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7" dT="2022-11-26T00:16:36.72" personId="{F9AA067E-6414-41C6-9796-894E1748E8F9}" id="{7B93AA9E-8191-4BF6-A5EE-6B402C7DDEFD}">
    <text>Tasa Nominal Semestral con capitalización Mes Vencido.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6"/>
  <sheetViews>
    <sheetView workbookViewId="0">
      <selection activeCell="I18" activeCellId="1" sqref="K19 I18"/>
    </sheetView>
  </sheetViews>
  <sheetFormatPr baseColWidth="10" defaultColWidth="8.88671875" defaultRowHeight="14.4" x14ac:dyDescent="0.3"/>
  <cols>
    <col min="1" max="1" width="8.88671875" style="1"/>
    <col min="2" max="2" width="10.109375" style="1" bestFit="1" customWidth="1"/>
    <col min="3" max="3" width="14" style="1" bestFit="1" customWidth="1"/>
    <col min="4" max="4" width="14" style="1" customWidth="1"/>
    <col min="5" max="5" width="9.109375" style="1" bestFit="1" customWidth="1"/>
    <col min="6" max="6" width="8.88671875" style="1"/>
    <col min="7" max="8" width="10.109375" style="1" bestFit="1" customWidth="1"/>
    <col min="9" max="16384" width="8.88671875" style="1"/>
  </cols>
  <sheetData>
    <row r="2" spans="2:8" x14ac:dyDescent="0.3">
      <c r="B2" s="1" t="s">
        <v>7</v>
      </c>
    </row>
    <row r="4" spans="2:8" x14ac:dyDescent="0.3">
      <c r="F4" s="1" t="s">
        <v>4</v>
      </c>
      <c r="G4" s="1" t="s">
        <v>5</v>
      </c>
      <c r="H4" s="1" t="s">
        <v>6</v>
      </c>
    </row>
    <row r="5" spans="2:8" x14ac:dyDescent="0.3">
      <c r="B5" s="1" t="s">
        <v>0</v>
      </c>
      <c r="C5" s="1">
        <v>8000000</v>
      </c>
      <c r="D5" s="1">
        <f>FV(C7,2,,-C5)</f>
        <v>13520000.000000002</v>
      </c>
      <c r="F5" s="1">
        <v>0</v>
      </c>
      <c r="H5" s="1">
        <f>8000000</f>
        <v>8000000</v>
      </c>
    </row>
    <row r="6" spans="2:8" x14ac:dyDescent="0.3">
      <c r="B6" s="1" t="s">
        <v>1</v>
      </c>
      <c r="C6" s="1">
        <v>3</v>
      </c>
      <c r="F6" s="1">
        <v>1</v>
      </c>
      <c r="G6" s="1">
        <f>H5*$C$7</f>
        <v>2400000</v>
      </c>
      <c r="H6" s="1">
        <f>H5+G6</f>
        <v>10400000</v>
      </c>
    </row>
    <row r="7" spans="2:8" x14ac:dyDescent="0.3">
      <c r="B7" s="1" t="s">
        <v>2</v>
      </c>
      <c r="C7" s="2">
        <v>0.3</v>
      </c>
      <c r="D7" s="2"/>
      <c r="F7" s="1">
        <v>2</v>
      </c>
      <c r="G7" s="1">
        <f t="shared" ref="G7:G8" si="0">H6*$C$7</f>
        <v>3120000</v>
      </c>
      <c r="H7" s="1">
        <f t="shared" ref="H7:H8" si="1">H6+G7</f>
        <v>13520000</v>
      </c>
    </row>
    <row r="8" spans="2:8" x14ac:dyDescent="0.3">
      <c r="B8" s="1" t="s">
        <v>3</v>
      </c>
      <c r="C8" s="1">
        <f>C5*(1+C7)^C6</f>
        <v>17576000.000000004</v>
      </c>
      <c r="F8" s="1">
        <v>3</v>
      </c>
      <c r="G8" s="1">
        <f t="shared" si="0"/>
        <v>4056000</v>
      </c>
      <c r="H8" s="1">
        <f t="shared" si="1"/>
        <v>17576000</v>
      </c>
    </row>
    <row r="9" spans="2:8" x14ac:dyDescent="0.3">
      <c r="B9" s="1" t="s">
        <v>3</v>
      </c>
      <c r="C9" s="1">
        <f>-FV(C7,C6,,C5)</f>
        <v>17576000.000000004</v>
      </c>
      <c r="D9" s="1">
        <f>PV(C7,1,,-C9)</f>
        <v>13520000.000000002</v>
      </c>
    </row>
    <row r="11" spans="2:8" x14ac:dyDescent="0.3">
      <c r="B11" s="1" t="s">
        <v>8</v>
      </c>
      <c r="C11" s="1" t="s">
        <v>3</v>
      </c>
      <c r="D11" s="1" t="s">
        <v>9</v>
      </c>
    </row>
    <row r="12" spans="2:8" x14ac:dyDescent="0.3">
      <c r="B12" s="1">
        <v>500000</v>
      </c>
      <c r="C12" s="1">
        <v>560000</v>
      </c>
      <c r="D12" s="3">
        <f>RATE(1,,-B12,C12)</f>
        <v>0.12000000000000002</v>
      </c>
    </row>
    <row r="13" spans="2:8" x14ac:dyDescent="0.3">
      <c r="B13" s="1">
        <v>800000</v>
      </c>
      <c r="C13" s="1">
        <v>907999.99999999988</v>
      </c>
      <c r="D13" s="3">
        <f t="shared" ref="D13:D15" si="2">RATE(1,,-B13,C13)</f>
        <v>0.1349999999999999</v>
      </c>
    </row>
    <row r="14" spans="2:8" x14ac:dyDescent="0.3">
      <c r="B14" s="1">
        <v>600000</v>
      </c>
      <c r="C14" s="1">
        <v>707999.99999999988</v>
      </c>
      <c r="D14" s="3">
        <f t="shared" si="2"/>
        <v>0.17999999999999969</v>
      </c>
    </row>
    <row r="15" spans="2:8" x14ac:dyDescent="0.3">
      <c r="B15" s="1">
        <v>2500000</v>
      </c>
      <c r="C15" s="1">
        <v>3800000.0000000005</v>
      </c>
      <c r="D15" s="3">
        <f t="shared" si="2"/>
        <v>0.52000000000000035</v>
      </c>
    </row>
    <row r="17" spans="2:4" x14ac:dyDescent="0.3">
      <c r="B17" s="1" t="s">
        <v>8</v>
      </c>
      <c r="C17" s="1" t="s">
        <v>10</v>
      </c>
      <c r="D17" s="1" t="s">
        <v>11</v>
      </c>
    </row>
    <row r="18" spans="2:4" x14ac:dyDescent="0.3">
      <c r="B18" s="1">
        <f>PV(0.01,60,,-C18)</f>
        <v>4505936.1537164003</v>
      </c>
      <c r="C18" s="1">
        <f>PV(0.015,60,,-D18)</f>
        <v>8185919.3343971642</v>
      </c>
      <c r="D18" s="1">
        <v>20000000</v>
      </c>
    </row>
    <row r="20" spans="2:4" x14ac:dyDescent="0.3">
      <c r="B20" s="1" t="s">
        <v>12</v>
      </c>
      <c r="C20" s="1" t="s">
        <v>3</v>
      </c>
    </row>
    <row r="21" spans="2:4" x14ac:dyDescent="0.3">
      <c r="B21" s="1">
        <v>5000000</v>
      </c>
      <c r="C21" s="1">
        <f>FV(0.0216,36,,-B21)</f>
        <v>10791500.558137948</v>
      </c>
    </row>
    <row r="22" spans="2:4" x14ac:dyDescent="0.3">
      <c r="B22" s="1">
        <f>C21</f>
        <v>10791500.558137948</v>
      </c>
      <c r="C22" s="1">
        <f>FV(0.0417,20,,-B22)</f>
        <v>24430655.559328515</v>
      </c>
    </row>
    <row r="24" spans="2:4" x14ac:dyDescent="0.3">
      <c r="B24" s="1">
        <v>15000000</v>
      </c>
      <c r="C24" s="1">
        <f>FV(0.0432,18,,-B24)</f>
        <v>32114981.046277855</v>
      </c>
    </row>
    <row r="25" spans="2:4" x14ac:dyDescent="0.3">
      <c r="B25" s="1">
        <v>5000000</v>
      </c>
      <c r="C25" s="1">
        <f>FV(0.15,2,,-B25)</f>
        <v>6612499.9999999991</v>
      </c>
    </row>
    <row r="26" spans="2:4" x14ac:dyDescent="0.3">
      <c r="C26" s="1">
        <f>SUM(C22:C25)</f>
        <v>63158136.60560637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A1982-B8E5-4C87-84DF-7E56AF726E06}">
  <dimension ref="A1:O196"/>
  <sheetViews>
    <sheetView topLeftCell="A9" zoomScaleNormal="100" workbookViewId="0">
      <selection activeCell="D21" sqref="D21"/>
    </sheetView>
  </sheetViews>
  <sheetFormatPr baseColWidth="10" defaultRowHeight="14.4" x14ac:dyDescent="0.3"/>
  <cols>
    <col min="1" max="1" width="14" bestFit="1" customWidth="1"/>
    <col min="2" max="2" width="14.33203125" bestFit="1" customWidth="1"/>
    <col min="4" max="4" width="13" bestFit="1" customWidth="1"/>
    <col min="5" max="5" width="15.6640625" bestFit="1" customWidth="1"/>
    <col min="6" max="8" width="13.6640625" bestFit="1" customWidth="1"/>
    <col min="9" max="9" width="15.33203125" bestFit="1" customWidth="1"/>
    <col min="10" max="10" width="13.6640625" bestFit="1" customWidth="1"/>
    <col min="11" max="11" width="11.6640625" bestFit="1" customWidth="1"/>
    <col min="12" max="12" width="15.33203125" bestFit="1" customWidth="1"/>
    <col min="13" max="13" width="15.44140625" bestFit="1" customWidth="1"/>
    <col min="14" max="14" width="15.33203125" bestFit="1" customWidth="1"/>
    <col min="15" max="15" width="15.44140625" bestFit="1" customWidth="1"/>
  </cols>
  <sheetData>
    <row r="1" spans="1:8" x14ac:dyDescent="0.3">
      <c r="A1" t="s">
        <v>13</v>
      </c>
    </row>
    <row r="2" spans="1:8" x14ac:dyDescent="0.3">
      <c r="A2" t="s">
        <v>14</v>
      </c>
    </row>
    <row r="4" spans="1:8" x14ac:dyDescent="0.3">
      <c r="A4" t="s">
        <v>19</v>
      </c>
      <c r="B4" t="s">
        <v>15</v>
      </c>
      <c r="C4" t="s">
        <v>17</v>
      </c>
      <c r="D4" t="s">
        <v>16</v>
      </c>
      <c r="E4" t="s">
        <v>18</v>
      </c>
    </row>
    <row r="5" spans="1:8" x14ac:dyDescent="0.3">
      <c r="A5">
        <v>5000000</v>
      </c>
      <c r="B5">
        <v>36</v>
      </c>
      <c r="C5">
        <v>480000</v>
      </c>
      <c r="D5" s="4">
        <v>0.02</v>
      </c>
      <c r="E5" s="5">
        <f>PV(D5,B5,-C5)</f>
        <v>12234644.391545944</v>
      </c>
    </row>
    <row r="6" spans="1:8" x14ac:dyDescent="0.3">
      <c r="A6" t="s">
        <v>20</v>
      </c>
    </row>
    <row r="7" spans="1:8" x14ac:dyDescent="0.3">
      <c r="A7" s="5">
        <f>A5+E5</f>
        <v>17234644.391545944</v>
      </c>
    </row>
    <row r="9" spans="1:8" x14ac:dyDescent="0.3">
      <c r="A9" t="s">
        <v>21</v>
      </c>
    </row>
    <row r="10" spans="1:8" x14ac:dyDescent="0.3">
      <c r="A10" t="s">
        <v>22</v>
      </c>
    </row>
    <row r="12" spans="1:8" x14ac:dyDescent="0.3">
      <c r="B12" t="s">
        <v>23</v>
      </c>
      <c r="C12" s="2">
        <v>8.8000000000000005E-3</v>
      </c>
    </row>
    <row r="13" spans="1:8" x14ac:dyDescent="0.3">
      <c r="B13" t="s">
        <v>25</v>
      </c>
      <c r="C13" s="4">
        <v>0.01</v>
      </c>
    </row>
    <row r="14" spans="1:8" x14ac:dyDescent="0.3">
      <c r="B14" t="s">
        <v>24</v>
      </c>
      <c r="C14" s="2">
        <v>1.0999999999999999E-2</v>
      </c>
    </row>
    <row r="15" spans="1:8" x14ac:dyDescent="0.3">
      <c r="F15" t="s">
        <v>30</v>
      </c>
      <c r="G15" t="s">
        <v>31</v>
      </c>
      <c r="H15" t="s">
        <v>32</v>
      </c>
    </row>
    <row r="16" spans="1:8" x14ac:dyDescent="0.3">
      <c r="B16" t="s">
        <v>26</v>
      </c>
      <c r="C16" s="1">
        <v>3014862.1534878858</v>
      </c>
      <c r="E16" t="s">
        <v>29</v>
      </c>
      <c r="F16" s="1">
        <f>FV($C$12,4,,-$C$16)</f>
        <v>3122394.3630982097</v>
      </c>
      <c r="G16" s="1">
        <f>FV($C$13,6,,-F16)</f>
        <v>3314484.5345517253</v>
      </c>
      <c r="H16" s="1">
        <f>FV($C$14,7,,-G16)</f>
        <v>3578278.0638854164</v>
      </c>
    </row>
    <row r="17" spans="2:12" x14ac:dyDescent="0.3">
      <c r="E17" t="s">
        <v>33</v>
      </c>
      <c r="F17" s="1">
        <f>FV($C$12,2,,-$C$16)</f>
        <v>3068157.1983144386</v>
      </c>
      <c r="G17" s="1">
        <f>FV($C$13,6,,-F17)</f>
        <v>3256910.6912222854</v>
      </c>
      <c r="H17" s="1">
        <f>FV($C$14,7,,-G17)</f>
        <v>3516122.0277079316</v>
      </c>
    </row>
    <row r="18" spans="2:12" x14ac:dyDescent="0.3">
      <c r="B18" t="s">
        <v>27</v>
      </c>
      <c r="C18" t="s">
        <v>16</v>
      </c>
      <c r="D18" t="s">
        <v>28</v>
      </c>
      <c r="E18" t="s">
        <v>34</v>
      </c>
      <c r="F18" s="1"/>
      <c r="G18" s="1">
        <f>FV($C$13,4,,-C16)</f>
        <v>3137277.6465167296</v>
      </c>
      <c r="H18" s="1">
        <f t="shared" ref="H18:H19" si="0">FV($C$14,7,,-G18)</f>
        <v>3386967.6161778113</v>
      </c>
    </row>
    <row r="19" spans="2:12" x14ac:dyDescent="0.3">
      <c r="B19">
        <v>0</v>
      </c>
      <c r="E19" t="s">
        <v>35</v>
      </c>
      <c r="F19" s="1"/>
      <c r="G19" s="1">
        <f>FV($C$13,1,,-C16)</f>
        <v>3045010.7750227647</v>
      </c>
      <c r="H19" s="1">
        <f t="shared" si="0"/>
        <v>3287357.3996121627</v>
      </c>
    </row>
    <row r="20" spans="2:12" x14ac:dyDescent="0.3">
      <c r="B20">
        <v>1</v>
      </c>
      <c r="E20" t="s">
        <v>36</v>
      </c>
      <c r="F20" s="1"/>
      <c r="G20" s="1"/>
      <c r="H20" s="1">
        <f>FV($C$14,4,,-C16)</f>
        <v>3149720.9734314862</v>
      </c>
    </row>
    <row r="21" spans="2:12" x14ac:dyDescent="0.3">
      <c r="B21">
        <v>2</v>
      </c>
      <c r="E21" t="s">
        <v>37</v>
      </c>
      <c r="F21" s="1"/>
      <c r="G21" s="1"/>
      <c r="H21" s="1">
        <f>FV($C$14,2,,-C16)</f>
        <v>3081553.9191851909</v>
      </c>
    </row>
    <row r="22" spans="2:12" x14ac:dyDescent="0.3">
      <c r="B22">
        <v>3</v>
      </c>
      <c r="D22" s="1">
        <f>C16</f>
        <v>3014862.1534878858</v>
      </c>
      <c r="H22" s="1">
        <f>SUM(H16:H21)</f>
        <v>20000000</v>
      </c>
    </row>
    <row r="23" spans="2:12" x14ac:dyDescent="0.3">
      <c r="B23">
        <v>4</v>
      </c>
      <c r="C23" s="1">
        <f>D22*$C$12</f>
        <v>26530.786950693397</v>
      </c>
      <c r="D23" s="1">
        <f>D22+C23</f>
        <v>3041392.9404385793</v>
      </c>
    </row>
    <row r="24" spans="2:12" x14ac:dyDescent="0.3">
      <c r="B24">
        <v>5</v>
      </c>
      <c r="C24" s="1">
        <f>D23*$C$12</f>
        <v>26764.257875859501</v>
      </c>
      <c r="D24" s="1">
        <f>C24+D23+C16</f>
        <v>6083019.3518023249</v>
      </c>
    </row>
    <row r="25" spans="2:12" x14ac:dyDescent="0.3">
      <c r="B25">
        <v>6</v>
      </c>
      <c r="C25" s="1">
        <f>D24*$C$12</f>
        <v>53530.57029586046</v>
      </c>
      <c r="D25" s="1">
        <f>C25+D24</f>
        <v>6136549.9220981849</v>
      </c>
      <c r="F25" t="s">
        <v>38</v>
      </c>
      <c r="G25" s="1">
        <v>748054.44692148373</v>
      </c>
      <c r="H25" s="1"/>
      <c r="I25" s="1"/>
      <c r="J25" s="1"/>
    </row>
    <row r="26" spans="2:12" x14ac:dyDescent="0.3">
      <c r="B26">
        <v>7</v>
      </c>
      <c r="C26" s="1">
        <f t="shared" ref="C26" si="1">D25*$C$12</f>
        <v>54001.639314464031</v>
      </c>
      <c r="D26" s="1">
        <f>D25+C26</f>
        <v>6190551.5614126492</v>
      </c>
      <c r="F26" t="s">
        <v>39</v>
      </c>
      <c r="G26" s="3">
        <v>2.3099999999999999E-2</v>
      </c>
      <c r="H26" s="1"/>
      <c r="I26" s="1"/>
      <c r="J26" s="1"/>
    </row>
    <row r="27" spans="2:12" x14ac:dyDescent="0.3">
      <c r="B27">
        <v>8</v>
      </c>
      <c r="C27" s="1">
        <f>D26*$C$13</f>
        <v>61905.515614126496</v>
      </c>
      <c r="D27" s="1">
        <f>C27+D26</f>
        <v>6252457.077026776</v>
      </c>
      <c r="F27" t="s">
        <v>40</v>
      </c>
      <c r="G27" s="3">
        <v>5.62E-2</v>
      </c>
      <c r="H27" s="1"/>
      <c r="I27" s="1"/>
      <c r="J27" s="1"/>
    </row>
    <row r="28" spans="2:12" x14ac:dyDescent="0.3">
      <c r="B28">
        <v>9</v>
      </c>
      <c r="C28" s="1">
        <f t="shared" ref="C28:C31" si="2">D27*$C$13</f>
        <v>62524.570770267761</v>
      </c>
      <c r="D28" s="1">
        <f>C16+D27+C28</f>
        <v>9329843.8012849297</v>
      </c>
      <c r="G28" s="1"/>
      <c r="H28" s="1"/>
      <c r="I28" s="1"/>
      <c r="J28" s="1"/>
    </row>
    <row r="29" spans="2:12" x14ac:dyDescent="0.3">
      <c r="B29">
        <v>10</v>
      </c>
      <c r="C29" s="1">
        <f t="shared" si="2"/>
        <v>93298.438012849292</v>
      </c>
      <c r="D29" s="1">
        <f>C29+D28</f>
        <v>9423142.2392977793</v>
      </c>
      <c r="F29" t="s">
        <v>41</v>
      </c>
      <c r="J29" s="7"/>
    </row>
    <row r="30" spans="2:12" x14ac:dyDescent="0.3">
      <c r="B30">
        <v>11</v>
      </c>
      <c r="C30" s="1">
        <f t="shared" si="2"/>
        <v>94231.422392977795</v>
      </c>
      <c r="D30" s="1">
        <f>C30+D29</f>
        <v>9517373.6616907567</v>
      </c>
      <c r="F30" t="s">
        <v>42</v>
      </c>
      <c r="G30" t="s">
        <v>43</v>
      </c>
      <c r="H30" t="s">
        <v>16</v>
      </c>
      <c r="I30" t="s">
        <v>44</v>
      </c>
      <c r="J30" s="7" t="s">
        <v>27</v>
      </c>
      <c r="K30" t="s">
        <v>16</v>
      </c>
      <c r="L30" t="s">
        <v>46</v>
      </c>
    </row>
    <row r="31" spans="2:12" x14ac:dyDescent="0.3">
      <c r="B31">
        <v>12</v>
      </c>
      <c r="C31" s="1">
        <f t="shared" si="2"/>
        <v>95173.736616907569</v>
      </c>
      <c r="D31" s="1">
        <f>C31+D30+C16</f>
        <v>12627409.55179555</v>
      </c>
      <c r="F31">
        <f>G25/3</f>
        <v>249351.48230716123</v>
      </c>
      <c r="G31">
        <v>11</v>
      </c>
      <c r="H31" s="2">
        <f>G26</f>
        <v>2.3099999999999999E-2</v>
      </c>
      <c r="I31" s="5">
        <f>FV(H31,G31,,-F31)</f>
        <v>320561.14865243703</v>
      </c>
      <c r="J31" s="7">
        <v>-11</v>
      </c>
      <c r="K31" s="2">
        <f>$G$26</f>
        <v>2.3099999999999999E-2</v>
      </c>
      <c r="L31" s="5">
        <f>FV(K31,J31,,-I31)</f>
        <v>249351.48230716123</v>
      </c>
    </row>
    <row r="32" spans="2:12" x14ac:dyDescent="0.3">
      <c r="B32">
        <v>13</v>
      </c>
      <c r="C32" s="1">
        <f>D31*$C$13</f>
        <v>126274.0955179555</v>
      </c>
      <c r="D32" s="1">
        <f>C32+D31</f>
        <v>12753683.647313505</v>
      </c>
      <c r="F32" s="1">
        <f>G25</f>
        <v>748054.44692148373</v>
      </c>
      <c r="G32">
        <v>5</v>
      </c>
      <c r="H32" s="2">
        <f>G26</f>
        <v>2.3099999999999999E-2</v>
      </c>
      <c r="I32" s="5">
        <f t="shared" ref="I32:I33" si="3">FV(H32,G32,,-F32)</f>
        <v>838539.70691521</v>
      </c>
      <c r="J32" s="7">
        <v>-11</v>
      </c>
      <c r="K32" s="2">
        <f t="shared" ref="K32:K33" si="4">$G$26</f>
        <v>2.3099999999999999E-2</v>
      </c>
      <c r="L32" s="5">
        <f t="shared" ref="L32" si="5">FV(K32,J32,,-I32)</f>
        <v>652265.93981113925</v>
      </c>
    </row>
    <row r="33" spans="2:12" x14ac:dyDescent="0.3">
      <c r="B33">
        <v>14</v>
      </c>
      <c r="C33" s="1">
        <f>D32*$C$14</f>
        <v>140290.52012044855</v>
      </c>
      <c r="D33" s="1">
        <f>D32+C33</f>
        <v>12893974.167433955</v>
      </c>
      <c r="F33">
        <f>G25*2</f>
        <v>1496108.8938429675</v>
      </c>
      <c r="G33">
        <v>-3</v>
      </c>
      <c r="H33" s="2">
        <f>G27</f>
        <v>5.62E-2</v>
      </c>
      <c r="I33" s="5">
        <f t="shared" si="3"/>
        <v>1269768.9858679117</v>
      </c>
      <c r="J33" s="7">
        <v>-11</v>
      </c>
      <c r="K33" s="2">
        <f t="shared" si="4"/>
        <v>2.3099999999999999E-2</v>
      </c>
      <c r="L33" s="5">
        <f>FV(K33,J33,,-I33)</f>
        <v>987701.66049383976</v>
      </c>
    </row>
    <row r="34" spans="2:12" x14ac:dyDescent="0.3">
      <c r="B34">
        <v>15</v>
      </c>
      <c r="C34" s="1">
        <f t="shared" ref="C34:C39" si="6">D33*$C$14</f>
        <v>141833.71584177349</v>
      </c>
      <c r="D34" s="1">
        <f t="shared" ref="D34:D39" si="7">D33+C34</f>
        <v>13035807.883275729</v>
      </c>
      <c r="I34" s="5">
        <f>SUM(I31:I33)</f>
        <v>2428869.8414355591</v>
      </c>
      <c r="J34" s="7"/>
    </row>
    <row r="35" spans="2:12" x14ac:dyDescent="0.3">
      <c r="B35">
        <v>16</v>
      </c>
      <c r="C35" s="1">
        <f t="shared" si="6"/>
        <v>143393.88671603301</v>
      </c>
      <c r="D35" s="1">
        <f>D34+C35+C16</f>
        <v>16194063.923479646</v>
      </c>
      <c r="J35" s="7"/>
    </row>
    <row r="36" spans="2:12" x14ac:dyDescent="0.3">
      <c r="B36">
        <v>17</v>
      </c>
      <c r="C36" s="1">
        <f t="shared" si="6"/>
        <v>178134.7031582761</v>
      </c>
      <c r="D36" s="1">
        <f t="shared" si="7"/>
        <v>16372198.626637923</v>
      </c>
      <c r="F36" t="s">
        <v>45</v>
      </c>
      <c r="J36" s="7"/>
    </row>
    <row r="37" spans="2:12" x14ac:dyDescent="0.3">
      <c r="B37">
        <v>18</v>
      </c>
      <c r="C37" s="1">
        <f t="shared" si="6"/>
        <v>180094.18489301714</v>
      </c>
      <c r="D37" s="1">
        <f>D36+C37+C16</f>
        <v>19567154.965018827</v>
      </c>
      <c r="F37" t="s">
        <v>42</v>
      </c>
      <c r="G37" t="s">
        <v>43</v>
      </c>
      <c r="H37" t="s">
        <v>16</v>
      </c>
      <c r="I37" t="s">
        <v>44</v>
      </c>
    </row>
    <row r="38" spans="2:12" x14ac:dyDescent="0.3">
      <c r="B38">
        <v>19</v>
      </c>
      <c r="C38" s="1">
        <f t="shared" si="6"/>
        <v>215238.7046152071</v>
      </c>
      <c r="D38" s="1">
        <f t="shared" si="7"/>
        <v>19782393.669634033</v>
      </c>
      <c r="F38">
        <f>G25/15</f>
        <v>49870.296461432248</v>
      </c>
      <c r="G38">
        <v>11</v>
      </c>
      <c r="H38" s="2">
        <f>G26</f>
        <v>2.3099999999999999E-2</v>
      </c>
      <c r="I38" s="5">
        <f>FV(H38,G38,,-F38)</f>
        <v>64112.229730487408</v>
      </c>
      <c r="J38" s="7">
        <v>-11</v>
      </c>
      <c r="K38" s="2">
        <f t="shared" ref="K38:K41" si="8">$G$26</f>
        <v>2.3099999999999999E-2</v>
      </c>
      <c r="L38" s="5">
        <f>FV(K38,J38,,-I38)</f>
        <v>49870.296461432248</v>
      </c>
    </row>
    <row r="39" spans="2:12" x14ac:dyDescent="0.3">
      <c r="B39">
        <v>20</v>
      </c>
      <c r="C39" s="1">
        <f t="shared" si="6"/>
        <v>217606.33036597434</v>
      </c>
      <c r="D39" s="1">
        <f t="shared" si="7"/>
        <v>20000000.000000007</v>
      </c>
      <c r="F39" s="1">
        <f>FV(H39,7,-150000)</f>
        <v>1125632.0699117358</v>
      </c>
      <c r="G39">
        <v>1</v>
      </c>
      <c r="H39" s="2">
        <f>G26</f>
        <v>2.3099999999999999E-2</v>
      </c>
      <c r="I39" s="5">
        <f>FV(H39,G39,,-F39)</f>
        <v>1151634.1707266967</v>
      </c>
      <c r="J39" s="7">
        <v>-11</v>
      </c>
      <c r="K39" s="2">
        <f t="shared" si="8"/>
        <v>2.3099999999999999E-2</v>
      </c>
      <c r="L39" s="5">
        <f t="shared" ref="L39:L41" si="9">FV(K39,J39,,-I39)</f>
        <v>895809.39160419093</v>
      </c>
    </row>
    <row r="40" spans="2:12" x14ac:dyDescent="0.3">
      <c r="F40" s="5">
        <f>PV(H40,6,-280000)</f>
        <v>1393443.7514796988</v>
      </c>
      <c r="G40">
        <v>-3</v>
      </c>
      <c r="H40" s="2">
        <v>5.62E-2</v>
      </c>
      <c r="I40" s="5">
        <f>FV(H40,G40,,-F40)</f>
        <v>1182635.6132644366</v>
      </c>
      <c r="J40" s="7">
        <v>-11</v>
      </c>
      <c r="K40" s="2">
        <f t="shared" si="8"/>
        <v>2.3099999999999999E-2</v>
      </c>
      <c r="L40" s="5">
        <f t="shared" si="9"/>
        <v>919924.15311831038</v>
      </c>
    </row>
    <row r="41" spans="2:12" x14ac:dyDescent="0.3">
      <c r="F41">
        <f>G25/15</f>
        <v>49870.296461432248</v>
      </c>
      <c r="G41">
        <v>-9</v>
      </c>
      <c r="H41" s="2">
        <v>5.62E-2</v>
      </c>
      <c r="I41" s="5">
        <f>FV(H41,G41,,-F41)</f>
        <v>30487.827713938008</v>
      </c>
      <c r="J41" s="7">
        <v>-11</v>
      </c>
      <c r="K41" s="2">
        <f t="shared" si="8"/>
        <v>2.3099999999999999E-2</v>
      </c>
      <c r="L41" s="5">
        <f t="shared" si="9"/>
        <v>23715.241428206675</v>
      </c>
    </row>
    <row r="42" spans="2:12" x14ac:dyDescent="0.3">
      <c r="I42" s="5">
        <f>SUM(I38:I41)</f>
        <v>2428869.8414355586</v>
      </c>
    </row>
    <row r="46" spans="2:12" x14ac:dyDescent="0.3">
      <c r="C46" t="s">
        <v>47</v>
      </c>
      <c r="D46" s="8">
        <v>100000000</v>
      </c>
      <c r="E46">
        <v>500000</v>
      </c>
    </row>
    <row r="47" spans="2:12" x14ac:dyDescent="0.3">
      <c r="C47" t="s">
        <v>16</v>
      </c>
      <c r="D47" s="2">
        <v>1.0999999999999999E-2</v>
      </c>
      <c r="E47" s="2">
        <v>0.14030000000000001</v>
      </c>
    </row>
    <row r="50" spans="2:15" x14ac:dyDescent="0.3">
      <c r="B50" t="s">
        <v>27</v>
      </c>
      <c r="C50" t="s">
        <v>16</v>
      </c>
      <c r="D50" t="s">
        <v>28</v>
      </c>
    </row>
    <row r="51" spans="2:15" x14ac:dyDescent="0.3">
      <c r="B51">
        <v>0</v>
      </c>
      <c r="C51" s="8"/>
      <c r="D51" s="8">
        <v>6000000</v>
      </c>
      <c r="E51" s="5">
        <f>PMT(D47,144,,-D64)</f>
        <v>164581.0758498949</v>
      </c>
      <c r="H51" t="s">
        <v>12</v>
      </c>
      <c r="I51" s="9">
        <v>100000000</v>
      </c>
      <c r="K51" t="s">
        <v>27</v>
      </c>
      <c r="L51" t="s">
        <v>16</v>
      </c>
      <c r="M51" t="s">
        <v>6</v>
      </c>
      <c r="N51" t="s">
        <v>26</v>
      </c>
      <c r="O51" t="s">
        <v>28</v>
      </c>
    </row>
    <row r="52" spans="2:15" x14ac:dyDescent="0.3">
      <c r="B52">
        <v>1</v>
      </c>
      <c r="C52" s="8">
        <f>D51*$E$47</f>
        <v>841800</v>
      </c>
      <c r="D52" s="8">
        <f>D51+C52+$E$46</f>
        <v>7341800</v>
      </c>
      <c r="E52" s="5"/>
      <c r="H52" t="s">
        <v>2</v>
      </c>
      <c r="I52" s="2">
        <v>9.7999999999999997E-3</v>
      </c>
      <c r="K52" s="13">
        <v>0</v>
      </c>
      <c r="L52" s="9">
        <f>I51*I52</f>
        <v>980000</v>
      </c>
      <c r="M52" s="9">
        <f>N52-L52</f>
        <v>9464527.1000150349</v>
      </c>
      <c r="N52" s="11">
        <f>I54</f>
        <v>10444527.100015035</v>
      </c>
      <c r="O52" s="9">
        <f>I51-M52-L52</f>
        <v>89555472.899984971</v>
      </c>
    </row>
    <row r="53" spans="2:15" x14ac:dyDescent="0.3">
      <c r="B53">
        <v>2</v>
      </c>
      <c r="C53" s="8">
        <f t="shared" ref="C53:C63" si="10">D52*$E$47</f>
        <v>1030054.54</v>
      </c>
      <c r="D53" s="8">
        <f t="shared" ref="D53:D63" si="11">D52+C53+$E$46</f>
        <v>8871854.5399999991</v>
      </c>
      <c r="H53" t="s">
        <v>1</v>
      </c>
      <c r="I53">
        <v>10</v>
      </c>
      <c r="K53" s="13">
        <v>1</v>
      </c>
      <c r="L53" s="9">
        <f>O52*$I$52</f>
        <v>877643.63441985263</v>
      </c>
      <c r="M53" s="9">
        <f>N53-L53</f>
        <v>9566883.465595182</v>
      </c>
      <c r="N53" s="9">
        <f>$I$54</f>
        <v>10444527.100015035</v>
      </c>
      <c r="O53" s="9">
        <f>O52-M53</f>
        <v>79988589.434389785</v>
      </c>
    </row>
    <row r="54" spans="2:15" x14ac:dyDescent="0.3">
      <c r="B54">
        <v>3</v>
      </c>
      <c r="C54" s="8">
        <f t="shared" si="10"/>
        <v>1244721.191962</v>
      </c>
      <c r="D54" s="8">
        <f t="shared" si="11"/>
        <v>10616575.731961999</v>
      </c>
      <c r="H54" t="s">
        <v>26</v>
      </c>
      <c r="I54" s="6">
        <f>PMT(I52,I53,-I51,,1)</f>
        <v>10444527.100015035</v>
      </c>
      <c r="K54" s="13">
        <v>2</v>
      </c>
      <c r="L54" s="9">
        <f t="shared" ref="L54:L58" si="12">O53*$I$52</f>
        <v>783888.17645701987</v>
      </c>
      <c r="M54" s="9">
        <f t="shared" ref="M54:M61" si="13">N54-L54</f>
        <v>9660638.9235580154</v>
      </c>
      <c r="N54" s="9">
        <f t="shared" ref="N54:N61" si="14">$I$54</f>
        <v>10444527.100015035</v>
      </c>
      <c r="O54" s="9">
        <f t="shared" ref="O54:O58" si="15">O53-M54</f>
        <v>70327950.510831773</v>
      </c>
    </row>
    <row r="55" spans="2:15" x14ac:dyDescent="0.3">
      <c r="B55">
        <v>4</v>
      </c>
      <c r="C55" s="8">
        <f t="shared" si="10"/>
        <v>1489505.5751942685</v>
      </c>
      <c r="D55" s="8">
        <f t="shared" si="11"/>
        <v>12606081.307156269</v>
      </c>
      <c r="K55" s="13">
        <v>3</v>
      </c>
      <c r="L55" s="9">
        <f t="shared" si="12"/>
        <v>689213.91500615131</v>
      </c>
      <c r="M55" s="9">
        <f t="shared" si="13"/>
        <v>9755313.1850088835</v>
      </c>
      <c r="N55" s="9">
        <f t="shared" si="14"/>
        <v>10444527.100015035</v>
      </c>
      <c r="O55" s="9">
        <f t="shared" si="15"/>
        <v>60572637.32582289</v>
      </c>
    </row>
    <row r="56" spans="2:15" x14ac:dyDescent="0.3">
      <c r="B56">
        <v>5</v>
      </c>
      <c r="C56" s="8">
        <f t="shared" si="10"/>
        <v>1768633.2073940246</v>
      </c>
      <c r="D56" s="8">
        <f t="shared" si="11"/>
        <v>14874714.514550293</v>
      </c>
      <c r="K56" s="13">
        <v>4</v>
      </c>
      <c r="L56" s="9">
        <f t="shared" si="12"/>
        <v>593611.84579306433</v>
      </c>
      <c r="M56" s="9">
        <f t="shared" si="13"/>
        <v>9850915.2542219702</v>
      </c>
      <c r="N56" s="9">
        <f t="shared" si="14"/>
        <v>10444527.100015035</v>
      </c>
      <c r="O56" s="9">
        <f t="shared" si="15"/>
        <v>50721722.071600921</v>
      </c>
    </row>
    <row r="57" spans="2:15" x14ac:dyDescent="0.3">
      <c r="B57">
        <v>6</v>
      </c>
      <c r="C57" s="8">
        <f t="shared" si="10"/>
        <v>2086922.4463914062</v>
      </c>
      <c r="D57" s="8">
        <f t="shared" si="11"/>
        <v>17461636.960941698</v>
      </c>
      <c r="K57" s="13">
        <v>5</v>
      </c>
      <c r="L57" s="9">
        <f t="shared" si="12"/>
        <v>497072.87630168902</v>
      </c>
      <c r="M57" s="9">
        <f t="shared" si="13"/>
        <v>9947454.2237133458</v>
      </c>
      <c r="N57" s="9">
        <f t="shared" si="14"/>
        <v>10444527.100015035</v>
      </c>
      <c r="O57" s="9">
        <f t="shared" si="15"/>
        <v>40774267.847887576</v>
      </c>
    </row>
    <row r="58" spans="2:15" x14ac:dyDescent="0.3">
      <c r="B58">
        <v>7</v>
      </c>
      <c r="C58" s="8">
        <f t="shared" si="10"/>
        <v>2449867.6656201202</v>
      </c>
      <c r="D58" s="8">
        <f t="shared" si="11"/>
        <v>20411504.626561821</v>
      </c>
      <c r="K58" s="13">
        <v>6</v>
      </c>
      <c r="L58" s="9">
        <f t="shared" si="12"/>
        <v>399587.82490929822</v>
      </c>
      <c r="M58" s="9">
        <f t="shared" si="13"/>
        <v>10044939.275105737</v>
      </c>
      <c r="N58" s="9">
        <f t="shared" si="14"/>
        <v>10444527.100015035</v>
      </c>
      <c r="O58" s="14">
        <f t="shared" si="15"/>
        <v>30729328.572781838</v>
      </c>
    </row>
    <row r="59" spans="2:15" x14ac:dyDescent="0.3">
      <c r="B59">
        <v>8</v>
      </c>
      <c r="C59" s="8">
        <f t="shared" si="10"/>
        <v>2863734.0991066238</v>
      </c>
      <c r="D59" s="8">
        <f t="shared" si="11"/>
        <v>23775238.725668445</v>
      </c>
      <c r="K59" s="13">
        <v>7</v>
      </c>
      <c r="L59" s="9">
        <f t="shared" ref="L59:L61" si="16">O58*$I$52</f>
        <v>301147.42001326202</v>
      </c>
      <c r="M59" s="9">
        <f t="shared" si="13"/>
        <v>10143379.680001773</v>
      </c>
      <c r="N59" s="9">
        <f t="shared" si="14"/>
        <v>10444527.100015035</v>
      </c>
      <c r="O59" s="15">
        <f t="shared" ref="O59:O61" si="17">O58-M59</f>
        <v>20585948.892780066</v>
      </c>
    </row>
    <row r="60" spans="2:15" x14ac:dyDescent="0.3">
      <c r="B60">
        <v>9</v>
      </c>
      <c r="C60" s="8">
        <f t="shared" si="10"/>
        <v>3335665.9932112829</v>
      </c>
      <c r="D60" s="8">
        <f t="shared" si="11"/>
        <v>27610904.71887973</v>
      </c>
      <c r="K60" s="13">
        <v>8</v>
      </c>
      <c r="L60" s="9">
        <f t="shared" si="16"/>
        <v>201742.29914924465</v>
      </c>
      <c r="M60" s="9">
        <f t="shared" si="13"/>
        <v>10242784.80086579</v>
      </c>
      <c r="N60" s="9">
        <f t="shared" si="14"/>
        <v>10444527.100015035</v>
      </c>
      <c r="O60" s="15">
        <f t="shared" si="17"/>
        <v>10343164.091914276</v>
      </c>
    </row>
    <row r="61" spans="2:15" x14ac:dyDescent="0.3">
      <c r="B61">
        <v>10</v>
      </c>
      <c r="C61" s="8">
        <f t="shared" si="10"/>
        <v>3873809.9320588261</v>
      </c>
      <c r="D61" s="8">
        <f t="shared" si="11"/>
        <v>31984714.650938556</v>
      </c>
      <c r="K61" s="13">
        <v>9</v>
      </c>
      <c r="L61" s="9">
        <f t="shared" si="16"/>
        <v>101363.00810075989</v>
      </c>
      <c r="M61" s="9">
        <f t="shared" si="13"/>
        <v>10343164.091914276</v>
      </c>
      <c r="N61" s="9">
        <f t="shared" si="14"/>
        <v>10444527.100015035</v>
      </c>
      <c r="O61" s="15">
        <f t="shared" si="17"/>
        <v>0</v>
      </c>
    </row>
    <row r="62" spans="2:15" x14ac:dyDescent="0.3">
      <c r="B62">
        <v>11</v>
      </c>
      <c r="C62" s="8">
        <f t="shared" si="10"/>
        <v>4487455.4655266795</v>
      </c>
      <c r="D62" s="8">
        <f t="shared" si="11"/>
        <v>36972170.116465233</v>
      </c>
      <c r="K62" s="13"/>
    </row>
    <row r="63" spans="2:15" x14ac:dyDescent="0.3">
      <c r="B63">
        <v>12</v>
      </c>
      <c r="C63" s="8">
        <f t="shared" si="10"/>
        <v>5187195.4673400726</v>
      </c>
      <c r="D63" s="8">
        <f t="shared" si="11"/>
        <v>42659365.583805308</v>
      </c>
    </row>
    <row r="64" spans="2:15" x14ac:dyDescent="0.3">
      <c r="C64" s="8"/>
      <c r="D64" s="8">
        <f>D46-D63</f>
        <v>57340634.416194692</v>
      </c>
      <c r="H64" t="s">
        <v>48</v>
      </c>
      <c r="I64" s="9">
        <v>50000000</v>
      </c>
      <c r="K64" t="s">
        <v>49</v>
      </c>
      <c r="L64" s="9">
        <v>2190506.5929484661</v>
      </c>
    </row>
    <row r="65" spans="2:13" x14ac:dyDescent="0.3">
      <c r="C65" s="8"/>
      <c r="H65" t="s">
        <v>15</v>
      </c>
      <c r="I65">
        <v>36</v>
      </c>
      <c r="K65" t="s">
        <v>50</v>
      </c>
      <c r="L65" s="9">
        <v>2180473.7245138576</v>
      </c>
      <c r="M65" t="s">
        <v>52</v>
      </c>
    </row>
    <row r="66" spans="2:13" x14ac:dyDescent="0.3">
      <c r="B66" s="9">
        <v>6000000</v>
      </c>
      <c r="C66" s="3">
        <f>$E$47</f>
        <v>0.14030000000000001</v>
      </c>
      <c r="D66" s="10">
        <v>12</v>
      </c>
      <c r="E66" s="5">
        <f>FV(C66,D66,,-B66)</f>
        <v>28998847.777945541</v>
      </c>
      <c r="H66" t="s">
        <v>2</v>
      </c>
      <c r="I66" s="2">
        <v>2.7050000000000001E-2</v>
      </c>
      <c r="K66" t="s">
        <v>51</v>
      </c>
      <c r="L66" s="9">
        <v>2099108.271797182</v>
      </c>
    </row>
    <row r="67" spans="2:13" x14ac:dyDescent="0.3">
      <c r="B67" s="9">
        <v>500000</v>
      </c>
      <c r="C67" s="3">
        <f>$E$47</f>
        <v>0.14030000000000001</v>
      </c>
      <c r="D67" s="10">
        <v>12</v>
      </c>
      <c r="E67" s="5">
        <f>FV(C67,D67,-B67)</f>
        <v>13660517.805859787</v>
      </c>
    </row>
    <row r="68" spans="2:13" x14ac:dyDescent="0.3">
      <c r="B68" s="5"/>
      <c r="C68" s="8"/>
      <c r="D68" s="8"/>
      <c r="E68" s="5">
        <f>E66+E67</f>
        <v>42659365.58380533</v>
      </c>
      <c r="H68" t="s">
        <v>26</v>
      </c>
      <c r="I68" s="6">
        <f>PMT(I66,I65,-I64)</f>
        <v>2190506.5929484661</v>
      </c>
    </row>
    <row r="69" spans="2:13" x14ac:dyDescent="0.3">
      <c r="B69" s="5"/>
      <c r="C69" s="8"/>
      <c r="D69" s="8"/>
    </row>
    <row r="70" spans="2:13" x14ac:dyDescent="0.3">
      <c r="C70" s="8"/>
      <c r="D70" s="8"/>
      <c r="H70" t="s">
        <v>27</v>
      </c>
      <c r="I70" t="s">
        <v>16</v>
      </c>
      <c r="J70" t="s">
        <v>6</v>
      </c>
      <c r="K70" t="s">
        <v>26</v>
      </c>
      <c r="L70" t="s">
        <v>28</v>
      </c>
    </row>
    <row r="71" spans="2:13" x14ac:dyDescent="0.3">
      <c r="C71" s="8"/>
      <c r="D71" s="8"/>
      <c r="H71" s="13">
        <v>0</v>
      </c>
      <c r="I71" s="9"/>
      <c r="J71" s="9"/>
      <c r="K71" s="11"/>
      <c r="L71" s="9">
        <f>I64</f>
        <v>50000000</v>
      </c>
    </row>
    <row r="72" spans="2:13" x14ac:dyDescent="0.3">
      <c r="C72" s="8"/>
      <c r="D72" s="8"/>
      <c r="H72">
        <v>1</v>
      </c>
      <c r="I72" s="12">
        <f>L71*$I$66</f>
        <v>1352500</v>
      </c>
      <c r="J72" s="5">
        <f>K72-I72</f>
        <v>838006.59294846607</v>
      </c>
      <c r="K72" s="6">
        <f>$I$68</f>
        <v>2190506.5929484661</v>
      </c>
      <c r="L72" s="12">
        <f>L71-J72</f>
        <v>49161993.407051533</v>
      </c>
    </row>
    <row r="73" spans="2:13" x14ac:dyDescent="0.3">
      <c r="C73" s="8"/>
      <c r="D73" s="8"/>
      <c r="H73">
        <v>2</v>
      </c>
      <c r="I73" s="12">
        <f t="shared" ref="I73:I107" si="18">L72*$I$66</f>
        <v>1329831.9216607441</v>
      </c>
      <c r="J73" s="5">
        <f t="shared" ref="J73:J107" si="19">K73-I73</f>
        <v>860674.67128772195</v>
      </c>
      <c r="K73" s="6">
        <f t="shared" ref="K73:K100" si="20">$I$68</f>
        <v>2190506.5929484661</v>
      </c>
      <c r="L73" s="12">
        <f t="shared" ref="L73:L107" si="21">L72-J73</f>
        <v>48301318.735763811</v>
      </c>
    </row>
    <row r="74" spans="2:13" x14ac:dyDescent="0.3">
      <c r="C74" s="8"/>
      <c r="D74" s="8"/>
      <c r="H74">
        <v>3</v>
      </c>
      <c r="I74" s="12">
        <f t="shared" si="18"/>
        <v>1306550.6718024111</v>
      </c>
      <c r="J74" s="5">
        <f t="shared" si="19"/>
        <v>883955.92114605499</v>
      </c>
      <c r="K74" s="6">
        <f t="shared" si="20"/>
        <v>2190506.5929484661</v>
      </c>
      <c r="L74" s="12">
        <f t="shared" si="21"/>
        <v>47417362.814617753</v>
      </c>
    </row>
    <row r="75" spans="2:13" x14ac:dyDescent="0.3">
      <c r="C75" s="8"/>
      <c r="D75" s="8"/>
      <c r="H75">
        <v>4</v>
      </c>
      <c r="I75" s="12">
        <f t="shared" si="18"/>
        <v>1282639.6641354102</v>
      </c>
      <c r="J75" s="5">
        <f t="shared" si="19"/>
        <v>907866.92881305586</v>
      </c>
      <c r="K75" s="6">
        <f t="shared" si="20"/>
        <v>2190506.5929484661</v>
      </c>
      <c r="L75" s="12">
        <f t="shared" si="21"/>
        <v>46509495.885804698</v>
      </c>
    </row>
    <row r="76" spans="2:13" x14ac:dyDescent="0.3">
      <c r="C76" s="8"/>
      <c r="D76" s="8"/>
      <c r="H76" s="13">
        <v>5</v>
      </c>
      <c r="I76" s="12">
        <f t="shared" si="18"/>
        <v>1258081.8637110172</v>
      </c>
      <c r="J76" s="5">
        <f t="shared" si="19"/>
        <v>932424.72923744889</v>
      </c>
      <c r="K76" s="6">
        <f t="shared" si="20"/>
        <v>2190506.5929484661</v>
      </c>
      <c r="L76" s="12">
        <f t="shared" si="21"/>
        <v>45577071.156567246</v>
      </c>
    </row>
    <row r="77" spans="2:13" x14ac:dyDescent="0.3">
      <c r="C77" s="8"/>
      <c r="D77" s="8"/>
      <c r="H77">
        <v>6</v>
      </c>
      <c r="I77" s="12">
        <f t="shared" si="18"/>
        <v>1232859.774785144</v>
      </c>
      <c r="J77" s="5">
        <f t="shared" si="19"/>
        <v>957646.81816332205</v>
      </c>
      <c r="K77" s="6">
        <f t="shared" si="20"/>
        <v>2190506.5929484661</v>
      </c>
      <c r="L77" s="12">
        <f t="shared" si="21"/>
        <v>44619424.338403925</v>
      </c>
    </row>
    <row r="78" spans="2:13" x14ac:dyDescent="0.3">
      <c r="C78" s="8"/>
      <c r="D78" s="8"/>
      <c r="H78">
        <v>7</v>
      </c>
      <c r="I78" s="12">
        <f t="shared" si="18"/>
        <v>1206955.4283538263</v>
      </c>
      <c r="J78" s="5">
        <f t="shared" si="19"/>
        <v>983551.16459463979</v>
      </c>
      <c r="K78" s="6">
        <f t="shared" si="20"/>
        <v>2190506.5929484661</v>
      </c>
      <c r="L78" s="12">
        <f t="shared" si="21"/>
        <v>43635873.173809282</v>
      </c>
    </row>
    <row r="79" spans="2:13" x14ac:dyDescent="0.3">
      <c r="C79" s="8"/>
      <c r="D79" s="8"/>
      <c r="H79">
        <v>8</v>
      </c>
      <c r="I79" s="12">
        <f t="shared" si="18"/>
        <v>1180350.3693515412</v>
      </c>
      <c r="J79" s="5">
        <f t="shared" si="19"/>
        <v>1010156.2235969249</v>
      </c>
      <c r="K79" s="6">
        <f t="shared" si="20"/>
        <v>2190506.5929484661</v>
      </c>
      <c r="L79" s="12">
        <f t="shared" si="21"/>
        <v>42625716.950212359</v>
      </c>
    </row>
    <row r="80" spans="2:13" x14ac:dyDescent="0.3">
      <c r="C80" s="8"/>
      <c r="D80" s="8"/>
      <c r="H80">
        <v>9</v>
      </c>
      <c r="I80" s="12">
        <f t="shared" si="18"/>
        <v>1153025.6435032443</v>
      </c>
      <c r="J80" s="5">
        <f t="shared" si="19"/>
        <v>1037480.9494452218</v>
      </c>
      <c r="K80" s="6">
        <f t="shared" si="20"/>
        <v>2190506.5929484661</v>
      </c>
      <c r="L80" s="12">
        <f t="shared" si="21"/>
        <v>41588236.000767134</v>
      </c>
    </row>
    <row r="81" spans="3:12" x14ac:dyDescent="0.3">
      <c r="C81" s="8"/>
      <c r="D81" s="8"/>
      <c r="H81" s="13">
        <v>10</v>
      </c>
      <c r="I81" s="12">
        <f t="shared" si="18"/>
        <v>1124961.7838207511</v>
      </c>
      <c r="J81" s="5">
        <f t="shared" si="19"/>
        <v>1065544.809127715</v>
      </c>
      <c r="K81" s="6">
        <f t="shared" si="20"/>
        <v>2190506.5929484661</v>
      </c>
      <c r="L81" s="12">
        <f t="shared" si="21"/>
        <v>40522691.191639416</v>
      </c>
    </row>
    <row r="82" spans="3:12" x14ac:dyDescent="0.3">
      <c r="C82" s="8"/>
      <c r="D82" s="8"/>
      <c r="H82">
        <v>11</v>
      </c>
      <c r="I82" s="12">
        <f t="shared" si="18"/>
        <v>1096138.7967338462</v>
      </c>
      <c r="J82" s="5">
        <f t="shared" si="19"/>
        <v>1094367.7962146199</v>
      </c>
      <c r="K82" s="6">
        <f t="shared" si="20"/>
        <v>2190506.5929484661</v>
      </c>
      <c r="L82" s="12">
        <f t="shared" si="21"/>
        <v>39428323.395424798</v>
      </c>
    </row>
    <row r="83" spans="3:12" x14ac:dyDescent="0.3">
      <c r="C83" s="8"/>
      <c r="D83" s="8"/>
      <c r="H83">
        <v>12</v>
      </c>
      <c r="I83" s="12">
        <f t="shared" si="18"/>
        <v>1066536.1478462408</v>
      </c>
      <c r="J83" s="5">
        <f t="shared" si="19"/>
        <v>1123970.4451022253</v>
      </c>
      <c r="K83" s="6">
        <f t="shared" si="20"/>
        <v>2190506.5929484661</v>
      </c>
      <c r="L83" s="12">
        <f t="shared" si="21"/>
        <v>38304352.950322576</v>
      </c>
    </row>
    <row r="84" spans="3:12" x14ac:dyDescent="0.3">
      <c r="C84" s="8"/>
      <c r="D84" s="8"/>
      <c r="H84">
        <v>13</v>
      </c>
      <c r="I84" s="12">
        <f t="shared" si="18"/>
        <v>1036132.7473062257</v>
      </c>
      <c r="J84" s="5">
        <f t="shared" si="19"/>
        <v>1154373.8456422403</v>
      </c>
      <c r="K84" s="6">
        <f t="shared" si="20"/>
        <v>2190506.5929484661</v>
      </c>
      <c r="L84" s="12">
        <f t="shared" si="21"/>
        <v>37149979.104680337</v>
      </c>
    </row>
    <row r="85" spans="3:12" x14ac:dyDescent="0.3">
      <c r="C85" s="8"/>
      <c r="D85" s="8"/>
      <c r="H85">
        <v>14</v>
      </c>
      <c r="I85" s="12">
        <f t="shared" si="18"/>
        <v>1004906.9347816032</v>
      </c>
      <c r="J85" s="5">
        <f t="shared" si="19"/>
        <v>1185599.658166863</v>
      </c>
      <c r="K85" s="6">
        <f t="shared" si="20"/>
        <v>2190506.5929484661</v>
      </c>
      <c r="L85" s="12">
        <f t="shared" si="21"/>
        <v>35964379.446513474</v>
      </c>
    </row>
    <row r="86" spans="3:12" x14ac:dyDescent="0.3">
      <c r="C86" s="8"/>
      <c r="D86" s="8"/>
      <c r="H86" s="13">
        <v>15</v>
      </c>
      <c r="I86" s="12">
        <f t="shared" si="18"/>
        <v>972836.46402818954</v>
      </c>
      <c r="J86" s="5">
        <f t="shared" si="19"/>
        <v>1217670.1289202766</v>
      </c>
      <c r="K86" s="6">
        <f t="shared" si="20"/>
        <v>2190506.5929484661</v>
      </c>
      <c r="L86" s="12">
        <f t="shared" si="21"/>
        <v>34746709.317593195</v>
      </c>
    </row>
    <row r="87" spans="3:12" x14ac:dyDescent="0.3">
      <c r="C87" s="8"/>
      <c r="D87" s="8"/>
      <c r="H87">
        <v>16</v>
      </c>
      <c r="I87" s="12">
        <f t="shared" si="18"/>
        <v>939898.48704089597</v>
      </c>
      <c r="J87" s="5">
        <f t="shared" si="19"/>
        <v>1250608.1059075701</v>
      </c>
      <c r="K87" s="6">
        <f t="shared" si="20"/>
        <v>2190506.5929484661</v>
      </c>
      <c r="L87" s="12">
        <f t="shared" si="21"/>
        <v>33496101.211685624</v>
      </c>
    </row>
    <row r="88" spans="3:12" x14ac:dyDescent="0.3">
      <c r="C88" s="8"/>
      <c r="D88" s="8"/>
      <c r="H88">
        <v>17</v>
      </c>
      <c r="I88" s="12">
        <f t="shared" si="18"/>
        <v>906069.53777609614</v>
      </c>
      <c r="J88" s="5">
        <f t="shared" si="19"/>
        <v>1284437.0551723698</v>
      </c>
      <c r="K88" s="6">
        <f t="shared" si="20"/>
        <v>2190506.5929484661</v>
      </c>
      <c r="L88" s="12">
        <f t="shared" si="21"/>
        <v>32211664.156513255</v>
      </c>
    </row>
    <row r="89" spans="3:12" x14ac:dyDescent="0.3">
      <c r="C89" s="8"/>
      <c r="D89" s="8"/>
      <c r="H89">
        <v>18</v>
      </c>
      <c r="I89" s="12">
        <f t="shared" si="18"/>
        <v>871325.51543368364</v>
      </c>
      <c r="J89" s="5">
        <f t="shared" si="19"/>
        <v>1319181.0775147825</v>
      </c>
      <c r="K89" s="6">
        <f t="shared" si="20"/>
        <v>2190506.5929484661</v>
      </c>
      <c r="L89" s="12">
        <f t="shared" si="21"/>
        <v>30892483.078998473</v>
      </c>
    </row>
    <row r="90" spans="3:12" x14ac:dyDescent="0.3">
      <c r="C90" s="8"/>
      <c r="D90" s="8"/>
      <c r="H90">
        <v>19</v>
      </c>
      <c r="I90" s="12">
        <f t="shared" si="18"/>
        <v>835641.66728690872</v>
      </c>
      <c r="J90" s="5">
        <f t="shared" si="19"/>
        <v>1354864.9256615574</v>
      </c>
      <c r="K90" s="6">
        <f t="shared" si="20"/>
        <v>2190506.5929484661</v>
      </c>
      <c r="L90" s="12">
        <f t="shared" si="21"/>
        <v>29537618.153336916</v>
      </c>
    </row>
    <row r="91" spans="3:12" x14ac:dyDescent="0.3">
      <c r="C91" s="8"/>
      <c r="D91" s="8"/>
      <c r="H91" s="13">
        <v>20</v>
      </c>
      <c r="I91" s="12">
        <f t="shared" si="18"/>
        <v>798992.57104776357</v>
      </c>
      <c r="J91" s="5">
        <f t="shared" si="19"/>
        <v>1391514.0219007025</v>
      </c>
      <c r="K91" s="6">
        <f t="shared" si="20"/>
        <v>2190506.5929484661</v>
      </c>
      <c r="L91" s="12">
        <f t="shared" si="21"/>
        <v>28146104.131436214</v>
      </c>
    </row>
    <row r="92" spans="3:12" x14ac:dyDescent="0.3">
      <c r="C92" s="8"/>
      <c r="D92" s="8"/>
      <c r="H92">
        <v>21</v>
      </c>
      <c r="I92" s="12">
        <f t="shared" si="18"/>
        <v>761352.11675534956</v>
      </c>
      <c r="J92" s="5">
        <f t="shared" si="19"/>
        <v>1429154.4761931165</v>
      </c>
      <c r="K92" s="6">
        <f t="shared" si="20"/>
        <v>2190506.5929484661</v>
      </c>
      <c r="L92" s="12">
        <f t="shared" si="21"/>
        <v>26716949.655243099</v>
      </c>
    </row>
    <row r="93" spans="3:12" x14ac:dyDescent="0.3">
      <c r="C93" s="8"/>
      <c r="D93" s="8"/>
      <c r="H93">
        <v>22</v>
      </c>
      <c r="I93" s="12">
        <f t="shared" si="18"/>
        <v>722693.4881743259</v>
      </c>
      <c r="J93" s="5">
        <f t="shared" si="19"/>
        <v>1467813.1047741403</v>
      </c>
      <c r="K93" s="6">
        <f t="shared" si="20"/>
        <v>2190506.5929484661</v>
      </c>
      <c r="L93" s="12">
        <f t="shared" si="21"/>
        <v>25249136.550468959</v>
      </c>
    </row>
    <row r="94" spans="3:12" x14ac:dyDescent="0.3">
      <c r="C94" s="8"/>
      <c r="D94" s="8"/>
      <c r="H94">
        <v>23</v>
      </c>
      <c r="I94" s="12">
        <f t="shared" si="18"/>
        <v>682989.14369018539</v>
      </c>
      <c r="J94" s="5">
        <f t="shared" si="19"/>
        <v>1507517.4492582807</v>
      </c>
      <c r="K94" s="6">
        <f t="shared" si="20"/>
        <v>2190506.5929484661</v>
      </c>
      <c r="L94" s="12">
        <f t="shared" si="21"/>
        <v>23741619.10121068</v>
      </c>
    </row>
    <row r="95" spans="3:12" x14ac:dyDescent="0.3">
      <c r="C95" s="8"/>
      <c r="D95" s="8"/>
      <c r="H95">
        <v>24</v>
      </c>
      <c r="I95" s="12">
        <f t="shared" si="18"/>
        <v>642210.79668774887</v>
      </c>
      <c r="J95" s="5">
        <f t="shared" si="19"/>
        <v>1548295.7962607173</v>
      </c>
      <c r="K95" s="6">
        <f t="shared" si="20"/>
        <v>2190506.5929484661</v>
      </c>
      <c r="L95" s="12">
        <f t="shared" si="21"/>
        <v>22193323.304949962</v>
      </c>
    </row>
    <row r="96" spans="3:12" x14ac:dyDescent="0.3">
      <c r="C96" s="8"/>
      <c r="D96" s="8"/>
      <c r="H96" s="13">
        <v>25</v>
      </c>
      <c r="I96" s="12">
        <f t="shared" si="18"/>
        <v>600329.39539889654</v>
      </c>
      <c r="J96" s="5">
        <f t="shared" si="19"/>
        <v>1590177.1975495694</v>
      </c>
      <c r="K96" s="6">
        <f t="shared" si="20"/>
        <v>2190506.5929484661</v>
      </c>
      <c r="L96" s="12">
        <f t="shared" si="21"/>
        <v>20603146.107400391</v>
      </c>
    </row>
    <row r="97" spans="3:13" x14ac:dyDescent="0.3">
      <c r="C97" s="8"/>
      <c r="D97" s="8"/>
      <c r="H97">
        <v>26</v>
      </c>
      <c r="I97" s="12">
        <f t="shared" si="18"/>
        <v>557315.10220518056</v>
      </c>
      <c r="J97" s="5">
        <f t="shared" si="19"/>
        <v>1633191.4907432855</v>
      </c>
      <c r="K97" s="6">
        <f t="shared" si="20"/>
        <v>2190506.5929484661</v>
      </c>
      <c r="L97" s="12">
        <f t="shared" si="21"/>
        <v>18969954.616657104</v>
      </c>
    </row>
    <row r="98" spans="3:13" x14ac:dyDescent="0.3">
      <c r="C98" s="8"/>
      <c r="D98" s="8"/>
      <c r="H98">
        <v>27</v>
      </c>
      <c r="I98" s="12">
        <f t="shared" si="18"/>
        <v>513137.27238057472</v>
      </c>
      <c r="J98" s="5">
        <f t="shared" si="19"/>
        <v>1677369.3205678915</v>
      </c>
      <c r="K98" s="6">
        <f t="shared" si="20"/>
        <v>2190506.5929484661</v>
      </c>
      <c r="L98" s="12">
        <f t="shared" si="21"/>
        <v>17292585.296089213</v>
      </c>
    </row>
    <row r="99" spans="3:13" x14ac:dyDescent="0.3">
      <c r="C99" s="8"/>
      <c r="D99" s="8"/>
      <c r="H99">
        <v>28</v>
      </c>
      <c r="I99" s="12">
        <f t="shared" si="18"/>
        <v>467764.43225921324</v>
      </c>
      <c r="J99" s="5">
        <f t="shared" si="19"/>
        <v>1722742.1606892529</v>
      </c>
      <c r="K99" s="6">
        <f t="shared" si="20"/>
        <v>2190506.5929484661</v>
      </c>
      <c r="L99" s="12">
        <f t="shared" si="21"/>
        <v>15569843.13539996</v>
      </c>
    </row>
    <row r="100" spans="3:13" x14ac:dyDescent="0.3">
      <c r="C100" s="8"/>
      <c r="D100" s="8"/>
      <c r="H100">
        <v>29</v>
      </c>
      <c r="I100" s="12">
        <f t="shared" si="18"/>
        <v>421164.25681256893</v>
      </c>
      <c r="J100" s="5">
        <f t="shared" si="19"/>
        <v>1769342.3361358971</v>
      </c>
      <c r="K100" s="6">
        <f t="shared" si="20"/>
        <v>2190506.5929484661</v>
      </c>
      <c r="L100" s="12">
        <f t="shared" si="21"/>
        <v>13800500.799264062</v>
      </c>
    </row>
    <row r="101" spans="3:13" x14ac:dyDescent="0.3">
      <c r="C101" s="8"/>
      <c r="D101" s="8"/>
      <c r="H101" s="13">
        <v>30</v>
      </c>
      <c r="I101" s="12">
        <f t="shared" si="18"/>
        <v>373303.54662009288</v>
      </c>
      <c r="J101" s="5">
        <f t="shared" si="19"/>
        <v>2317203.0463283733</v>
      </c>
      <c r="K101" s="6">
        <v>2690506.5929484661</v>
      </c>
      <c r="L101" s="16">
        <f t="shared" si="21"/>
        <v>11483297.752935689</v>
      </c>
      <c r="M101" s="5">
        <f>PMT(I66,6,-L101)</f>
        <v>2099108.271797182</v>
      </c>
    </row>
    <row r="102" spans="3:13" x14ac:dyDescent="0.3">
      <c r="C102" s="8"/>
      <c r="D102" s="8"/>
      <c r="H102">
        <v>31</v>
      </c>
      <c r="I102" s="12">
        <f t="shared" si="18"/>
        <v>310623.20421691041</v>
      </c>
      <c r="J102" s="5">
        <f t="shared" si="19"/>
        <v>1788485.0675802715</v>
      </c>
      <c r="K102" s="6">
        <f>$M$101</f>
        <v>2099108.271797182</v>
      </c>
      <c r="L102" s="12">
        <f t="shared" si="21"/>
        <v>9694812.6853554174</v>
      </c>
    </row>
    <row r="103" spans="3:13" x14ac:dyDescent="0.3">
      <c r="C103" s="8"/>
      <c r="D103" s="8"/>
      <c r="H103">
        <v>32</v>
      </c>
      <c r="I103" s="12">
        <f t="shared" si="18"/>
        <v>262244.68313886406</v>
      </c>
      <c r="J103" s="5">
        <f t="shared" si="19"/>
        <v>1836863.5886583179</v>
      </c>
      <c r="K103" s="6">
        <f t="shared" ref="K103:K107" si="22">$M$101</f>
        <v>2099108.271797182</v>
      </c>
      <c r="L103" s="12">
        <f t="shared" si="21"/>
        <v>7857949.0966970995</v>
      </c>
    </row>
    <row r="104" spans="3:13" x14ac:dyDescent="0.3">
      <c r="C104" s="8"/>
      <c r="D104" s="8"/>
      <c r="H104">
        <v>33</v>
      </c>
      <c r="I104" s="12">
        <f t="shared" si="18"/>
        <v>212557.52306565654</v>
      </c>
      <c r="J104" s="5">
        <f t="shared" si="19"/>
        <v>1886550.7487315256</v>
      </c>
      <c r="K104" s="6">
        <f t="shared" si="22"/>
        <v>2099108.271797182</v>
      </c>
      <c r="L104" s="12">
        <f t="shared" si="21"/>
        <v>5971398.3479655739</v>
      </c>
    </row>
    <row r="105" spans="3:13" x14ac:dyDescent="0.3">
      <c r="C105" s="8"/>
      <c r="D105" s="8"/>
      <c r="H105">
        <v>34</v>
      </c>
      <c r="I105" s="12">
        <f t="shared" si="18"/>
        <v>161526.32531246878</v>
      </c>
      <c r="J105" s="5">
        <f t="shared" si="19"/>
        <v>1937581.9464847133</v>
      </c>
      <c r="K105" s="6">
        <f t="shared" si="22"/>
        <v>2099108.271797182</v>
      </c>
      <c r="L105" s="12">
        <f t="shared" si="21"/>
        <v>4033816.4014808605</v>
      </c>
    </row>
    <row r="106" spans="3:13" x14ac:dyDescent="0.3">
      <c r="C106" s="8"/>
      <c r="D106" s="8"/>
      <c r="H106" s="13">
        <v>35</v>
      </c>
      <c r="I106" s="12">
        <f t="shared" si="18"/>
        <v>109114.73366005729</v>
      </c>
      <c r="J106" s="5">
        <f t="shared" si="19"/>
        <v>1989993.5381371249</v>
      </c>
      <c r="K106" s="6">
        <f t="shared" si="22"/>
        <v>2099108.271797182</v>
      </c>
      <c r="L106" s="12">
        <f t="shared" si="21"/>
        <v>2043822.8633437357</v>
      </c>
    </row>
    <row r="107" spans="3:13" x14ac:dyDescent="0.3">
      <c r="C107" s="8"/>
      <c r="D107" s="8"/>
      <c r="H107">
        <v>36</v>
      </c>
      <c r="I107" s="12">
        <f t="shared" si="18"/>
        <v>55285.40845344805</v>
      </c>
      <c r="J107" s="5">
        <f t="shared" si="19"/>
        <v>2043822.8633437341</v>
      </c>
      <c r="K107" s="6">
        <f t="shared" si="22"/>
        <v>2099108.271797182</v>
      </c>
      <c r="L107" s="12">
        <f t="shared" si="21"/>
        <v>0</v>
      </c>
    </row>
    <row r="108" spans="3:13" x14ac:dyDescent="0.3">
      <c r="C108" s="8"/>
      <c r="D108" s="8"/>
    </row>
    <row r="109" spans="3:13" x14ac:dyDescent="0.3">
      <c r="C109" s="8"/>
      <c r="D109" s="8"/>
    </row>
    <row r="110" spans="3:13" x14ac:dyDescent="0.3">
      <c r="C110" s="8"/>
      <c r="D110" s="8"/>
    </row>
    <row r="111" spans="3:13" x14ac:dyDescent="0.3">
      <c r="C111" s="8"/>
      <c r="D111" s="8"/>
    </row>
    <row r="112" spans="3:13" x14ac:dyDescent="0.3">
      <c r="C112" s="8"/>
      <c r="D112" s="8"/>
    </row>
    <row r="113" spans="3:4" x14ac:dyDescent="0.3">
      <c r="C113" s="8"/>
      <c r="D113" s="8"/>
    </row>
    <row r="114" spans="3:4" x14ac:dyDescent="0.3">
      <c r="C114" s="8"/>
      <c r="D114" s="8"/>
    </row>
    <row r="115" spans="3:4" x14ac:dyDescent="0.3">
      <c r="C115" s="8"/>
      <c r="D115" s="8"/>
    </row>
    <row r="116" spans="3:4" x14ac:dyDescent="0.3">
      <c r="C116" s="8"/>
      <c r="D116" s="8"/>
    </row>
    <row r="117" spans="3:4" x14ac:dyDescent="0.3">
      <c r="C117" s="8"/>
      <c r="D117" s="8"/>
    </row>
    <row r="118" spans="3:4" x14ac:dyDescent="0.3">
      <c r="C118" s="8"/>
      <c r="D118" s="8"/>
    </row>
    <row r="119" spans="3:4" x14ac:dyDescent="0.3">
      <c r="C119" s="8"/>
      <c r="D119" s="8"/>
    </row>
    <row r="120" spans="3:4" x14ac:dyDescent="0.3">
      <c r="C120" s="8"/>
      <c r="D120" s="8"/>
    </row>
    <row r="121" spans="3:4" x14ac:dyDescent="0.3">
      <c r="C121" s="8"/>
      <c r="D121" s="8"/>
    </row>
    <row r="122" spans="3:4" x14ac:dyDescent="0.3">
      <c r="C122" s="8"/>
      <c r="D122" s="8"/>
    </row>
    <row r="123" spans="3:4" x14ac:dyDescent="0.3">
      <c r="C123" s="8"/>
      <c r="D123" s="8"/>
    </row>
    <row r="124" spans="3:4" x14ac:dyDescent="0.3">
      <c r="C124" s="8"/>
      <c r="D124" s="8"/>
    </row>
    <row r="125" spans="3:4" x14ac:dyDescent="0.3">
      <c r="C125" s="8"/>
      <c r="D125" s="8"/>
    </row>
    <row r="126" spans="3:4" x14ac:dyDescent="0.3">
      <c r="C126" s="8"/>
      <c r="D126" s="8"/>
    </row>
    <row r="127" spans="3:4" x14ac:dyDescent="0.3">
      <c r="C127" s="8"/>
      <c r="D127" s="8"/>
    </row>
    <row r="128" spans="3:4" x14ac:dyDescent="0.3">
      <c r="C128" s="8"/>
      <c r="D128" s="8"/>
    </row>
    <row r="129" spans="3:4" x14ac:dyDescent="0.3">
      <c r="C129" s="8"/>
      <c r="D129" s="8"/>
    </row>
    <row r="130" spans="3:4" x14ac:dyDescent="0.3">
      <c r="C130" s="8"/>
      <c r="D130" s="8"/>
    </row>
    <row r="131" spans="3:4" x14ac:dyDescent="0.3">
      <c r="C131" s="8"/>
      <c r="D131" s="8"/>
    </row>
    <row r="132" spans="3:4" x14ac:dyDescent="0.3">
      <c r="C132" s="8"/>
      <c r="D132" s="8"/>
    </row>
    <row r="133" spans="3:4" x14ac:dyDescent="0.3">
      <c r="C133" s="8"/>
      <c r="D133" s="8"/>
    </row>
    <row r="134" spans="3:4" x14ac:dyDescent="0.3">
      <c r="C134" s="8"/>
      <c r="D134" s="8"/>
    </row>
    <row r="135" spans="3:4" x14ac:dyDescent="0.3">
      <c r="C135" s="8"/>
      <c r="D135" s="8"/>
    </row>
    <row r="136" spans="3:4" x14ac:dyDescent="0.3">
      <c r="C136" s="8"/>
      <c r="D136" s="8"/>
    </row>
    <row r="137" spans="3:4" x14ac:dyDescent="0.3">
      <c r="C137" s="8"/>
      <c r="D137" s="8"/>
    </row>
    <row r="138" spans="3:4" x14ac:dyDescent="0.3">
      <c r="C138" s="8"/>
      <c r="D138" s="8"/>
    </row>
    <row r="139" spans="3:4" x14ac:dyDescent="0.3">
      <c r="C139" s="8"/>
      <c r="D139" s="8"/>
    </row>
    <row r="140" spans="3:4" x14ac:dyDescent="0.3">
      <c r="C140" s="8"/>
      <c r="D140" s="8"/>
    </row>
    <row r="141" spans="3:4" x14ac:dyDescent="0.3">
      <c r="C141" s="8"/>
      <c r="D141" s="8"/>
    </row>
    <row r="142" spans="3:4" x14ac:dyDescent="0.3">
      <c r="C142" s="8"/>
      <c r="D142" s="8"/>
    </row>
    <row r="143" spans="3:4" x14ac:dyDescent="0.3">
      <c r="C143" s="8"/>
      <c r="D143" s="8"/>
    </row>
    <row r="144" spans="3:4" x14ac:dyDescent="0.3">
      <c r="C144" s="8"/>
      <c r="D144" s="8"/>
    </row>
    <row r="145" spans="3:4" x14ac:dyDescent="0.3">
      <c r="C145" s="8"/>
      <c r="D145" s="8"/>
    </row>
    <row r="146" spans="3:4" x14ac:dyDescent="0.3">
      <c r="C146" s="8"/>
      <c r="D146" s="8"/>
    </row>
    <row r="147" spans="3:4" x14ac:dyDescent="0.3">
      <c r="C147" s="8"/>
      <c r="D147" s="8"/>
    </row>
    <row r="148" spans="3:4" x14ac:dyDescent="0.3">
      <c r="C148" s="8"/>
      <c r="D148" s="8"/>
    </row>
    <row r="149" spans="3:4" x14ac:dyDescent="0.3">
      <c r="C149" s="8"/>
      <c r="D149" s="8"/>
    </row>
    <row r="150" spans="3:4" x14ac:dyDescent="0.3">
      <c r="C150" s="8"/>
      <c r="D150" s="8"/>
    </row>
    <row r="151" spans="3:4" x14ac:dyDescent="0.3">
      <c r="C151" s="8"/>
      <c r="D151" s="8"/>
    </row>
    <row r="152" spans="3:4" x14ac:dyDescent="0.3">
      <c r="C152" s="8"/>
      <c r="D152" s="8"/>
    </row>
    <row r="153" spans="3:4" x14ac:dyDescent="0.3">
      <c r="C153" s="8"/>
      <c r="D153" s="8"/>
    </row>
    <row r="154" spans="3:4" x14ac:dyDescent="0.3">
      <c r="C154" s="8"/>
      <c r="D154" s="8"/>
    </row>
    <row r="155" spans="3:4" x14ac:dyDescent="0.3">
      <c r="C155" s="8"/>
      <c r="D155" s="8"/>
    </row>
    <row r="156" spans="3:4" x14ac:dyDescent="0.3">
      <c r="C156" s="8"/>
      <c r="D156" s="8"/>
    </row>
    <row r="157" spans="3:4" x14ac:dyDescent="0.3">
      <c r="C157" s="8"/>
      <c r="D157" s="8"/>
    </row>
    <row r="158" spans="3:4" x14ac:dyDescent="0.3">
      <c r="C158" s="8"/>
      <c r="D158" s="8"/>
    </row>
    <row r="159" spans="3:4" x14ac:dyDescent="0.3">
      <c r="C159" s="8"/>
      <c r="D159" s="8"/>
    </row>
    <row r="160" spans="3:4" x14ac:dyDescent="0.3">
      <c r="C160" s="8"/>
      <c r="D160" s="8"/>
    </row>
    <row r="161" spans="3:4" x14ac:dyDescent="0.3">
      <c r="C161" s="8"/>
      <c r="D161" s="8"/>
    </row>
    <row r="162" spans="3:4" x14ac:dyDescent="0.3">
      <c r="C162" s="8"/>
      <c r="D162" s="8"/>
    </row>
    <row r="163" spans="3:4" x14ac:dyDescent="0.3">
      <c r="C163" s="8"/>
      <c r="D163" s="8"/>
    </row>
    <row r="164" spans="3:4" x14ac:dyDescent="0.3">
      <c r="C164" s="8"/>
      <c r="D164" s="8"/>
    </row>
    <row r="165" spans="3:4" x14ac:dyDescent="0.3">
      <c r="C165" s="8"/>
      <c r="D165" s="8"/>
    </row>
    <row r="166" spans="3:4" x14ac:dyDescent="0.3">
      <c r="C166" s="8"/>
      <c r="D166" s="8"/>
    </row>
    <row r="167" spans="3:4" x14ac:dyDescent="0.3">
      <c r="C167" s="8"/>
      <c r="D167" s="8"/>
    </row>
    <row r="168" spans="3:4" x14ac:dyDescent="0.3">
      <c r="C168" s="8"/>
      <c r="D168" s="8"/>
    </row>
    <row r="169" spans="3:4" x14ac:dyDescent="0.3">
      <c r="C169" s="8"/>
      <c r="D169" s="8"/>
    </row>
    <row r="170" spans="3:4" x14ac:dyDescent="0.3">
      <c r="C170" s="8"/>
      <c r="D170" s="8"/>
    </row>
    <row r="171" spans="3:4" x14ac:dyDescent="0.3">
      <c r="C171" s="8"/>
      <c r="D171" s="8"/>
    </row>
    <row r="172" spans="3:4" x14ac:dyDescent="0.3">
      <c r="C172" s="8"/>
      <c r="D172" s="8"/>
    </row>
    <row r="173" spans="3:4" x14ac:dyDescent="0.3">
      <c r="C173" s="8"/>
      <c r="D173" s="8"/>
    </row>
    <row r="174" spans="3:4" x14ac:dyDescent="0.3">
      <c r="C174" s="8"/>
      <c r="D174" s="8"/>
    </row>
    <row r="175" spans="3:4" x14ac:dyDescent="0.3">
      <c r="C175" s="8"/>
      <c r="D175" s="8"/>
    </row>
    <row r="176" spans="3:4" x14ac:dyDescent="0.3">
      <c r="C176" s="8"/>
      <c r="D176" s="8"/>
    </row>
    <row r="177" spans="3:4" x14ac:dyDescent="0.3">
      <c r="C177" s="8"/>
      <c r="D177" s="8"/>
    </row>
    <row r="178" spans="3:4" x14ac:dyDescent="0.3">
      <c r="C178" s="8"/>
      <c r="D178" s="8"/>
    </row>
    <row r="179" spans="3:4" x14ac:dyDescent="0.3">
      <c r="C179" s="8"/>
      <c r="D179" s="8"/>
    </row>
    <row r="180" spans="3:4" x14ac:dyDescent="0.3">
      <c r="C180" s="8"/>
      <c r="D180" s="8"/>
    </row>
    <row r="181" spans="3:4" x14ac:dyDescent="0.3">
      <c r="C181" s="8"/>
      <c r="D181" s="8"/>
    </row>
    <row r="182" spans="3:4" x14ac:dyDescent="0.3">
      <c r="C182" s="8"/>
      <c r="D182" s="8"/>
    </row>
    <row r="183" spans="3:4" x14ac:dyDescent="0.3">
      <c r="C183" s="8"/>
      <c r="D183" s="8"/>
    </row>
    <row r="184" spans="3:4" x14ac:dyDescent="0.3">
      <c r="C184" s="8"/>
      <c r="D184" s="8"/>
    </row>
    <row r="185" spans="3:4" x14ac:dyDescent="0.3">
      <c r="C185" s="8"/>
      <c r="D185" s="8"/>
    </row>
    <row r="186" spans="3:4" x14ac:dyDescent="0.3">
      <c r="C186" s="8"/>
      <c r="D186" s="8"/>
    </row>
    <row r="187" spans="3:4" x14ac:dyDescent="0.3">
      <c r="C187" s="8"/>
      <c r="D187" s="8"/>
    </row>
    <row r="188" spans="3:4" x14ac:dyDescent="0.3">
      <c r="C188" s="8"/>
      <c r="D188" s="8"/>
    </row>
    <row r="189" spans="3:4" x14ac:dyDescent="0.3">
      <c r="C189" s="8"/>
      <c r="D189" s="8"/>
    </row>
    <row r="190" spans="3:4" x14ac:dyDescent="0.3">
      <c r="C190" s="8"/>
      <c r="D190" s="8"/>
    </row>
    <row r="191" spans="3:4" x14ac:dyDescent="0.3">
      <c r="C191" s="8"/>
      <c r="D191" s="8"/>
    </row>
    <row r="192" spans="3:4" x14ac:dyDescent="0.3">
      <c r="C192" s="8"/>
      <c r="D192" s="8"/>
    </row>
    <row r="193" spans="3:4" x14ac:dyDescent="0.3">
      <c r="C193" s="8"/>
      <c r="D193" s="8"/>
    </row>
    <row r="194" spans="3:4" x14ac:dyDescent="0.3">
      <c r="C194" s="8"/>
      <c r="D194" s="8"/>
    </row>
    <row r="195" spans="3:4" x14ac:dyDescent="0.3">
      <c r="C195" s="8"/>
      <c r="D195" s="8"/>
    </row>
    <row r="196" spans="3:4" x14ac:dyDescent="0.3">
      <c r="C196" s="8"/>
      <c r="D196" s="8"/>
    </row>
  </sheetData>
  <pageMargins left="0.7" right="0.7" top="0.75" bottom="0.75" header="0.3" footer="0.3"/>
  <pageSetup paperSize="9" orientation="portrait" r:id="rId1"/>
  <ignoredErrors>
    <ignoredError sqref="D37 D35 D31 D28 D26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BC736-4416-4A9D-A190-EF65A620A280}">
  <dimension ref="A1:H27"/>
  <sheetViews>
    <sheetView topLeftCell="A11" workbookViewId="0">
      <selection activeCell="H25" sqref="H25"/>
    </sheetView>
  </sheetViews>
  <sheetFormatPr baseColWidth="10" defaultRowHeight="14.4" x14ac:dyDescent="0.3"/>
  <sheetData>
    <row r="1" spans="1:6" x14ac:dyDescent="0.3">
      <c r="B1" t="s">
        <v>53</v>
      </c>
      <c r="F1" t="s">
        <v>56</v>
      </c>
    </row>
    <row r="2" spans="1:6" x14ac:dyDescent="0.3">
      <c r="B2" t="s">
        <v>54</v>
      </c>
      <c r="F2" t="s">
        <v>57</v>
      </c>
    </row>
    <row r="3" spans="1:6" x14ac:dyDescent="0.3">
      <c r="B3" t="s">
        <v>55</v>
      </c>
    </row>
    <row r="5" spans="1:6" x14ac:dyDescent="0.3">
      <c r="A5" t="s">
        <v>58</v>
      </c>
      <c r="B5" t="s">
        <v>9</v>
      </c>
    </row>
    <row r="6" spans="1:6" x14ac:dyDescent="0.3">
      <c r="A6" t="s">
        <v>59</v>
      </c>
      <c r="B6" s="3">
        <v>1.4999999999999999E-2</v>
      </c>
    </row>
    <row r="7" spans="1:6" x14ac:dyDescent="0.3">
      <c r="A7" t="s">
        <v>61</v>
      </c>
      <c r="B7" s="3">
        <f>B6*6</f>
        <v>0.09</v>
      </c>
      <c r="C7" t="s">
        <v>62</v>
      </c>
    </row>
    <row r="8" spans="1:6" x14ac:dyDescent="0.3">
      <c r="A8" t="s">
        <v>60</v>
      </c>
      <c r="B8" s="3">
        <f>EFFECT(B7,6)</f>
        <v>9.3443263942639687E-2</v>
      </c>
    </row>
    <row r="10" spans="1:6" x14ac:dyDescent="0.3">
      <c r="A10" t="s">
        <v>63</v>
      </c>
      <c r="B10" s="4">
        <v>0.18</v>
      </c>
    </row>
    <row r="11" spans="1:6" x14ac:dyDescent="0.3">
      <c r="A11" t="s">
        <v>64</v>
      </c>
      <c r="B11" s="3">
        <f>NOMINAL(B10,4)/4</f>
        <v>4.2246635456321124E-2</v>
      </c>
    </row>
    <row r="13" spans="1:6" x14ac:dyDescent="0.3">
      <c r="A13" t="s">
        <v>63</v>
      </c>
      <c r="B13" s="2">
        <v>0.15</v>
      </c>
    </row>
    <row r="14" spans="1:6" x14ac:dyDescent="0.3">
      <c r="A14" t="s">
        <v>65</v>
      </c>
      <c r="B14" s="3">
        <f>NOMINAL(B13,360)</f>
        <v>0.13978907560928455</v>
      </c>
    </row>
    <row r="15" spans="1:6" x14ac:dyDescent="0.3">
      <c r="A15" t="s">
        <v>66</v>
      </c>
      <c r="B15" s="3">
        <f>B14/360</f>
        <v>3.883029878035682E-4</v>
      </c>
    </row>
    <row r="16" spans="1:6" x14ac:dyDescent="0.3">
      <c r="A16" t="s">
        <v>68</v>
      </c>
      <c r="B16" s="3">
        <f>B15*350</f>
        <v>0.13590604573124887</v>
      </c>
    </row>
    <row r="17" spans="1:8" x14ac:dyDescent="0.3">
      <c r="A17" t="s">
        <v>67</v>
      </c>
      <c r="B17" s="3">
        <f>EFFECT(B16,350)</f>
        <v>0.14554403763129597</v>
      </c>
    </row>
    <row r="19" spans="1:8" x14ac:dyDescent="0.3">
      <c r="A19" t="s">
        <v>69</v>
      </c>
      <c r="B19" s="2">
        <v>0.125</v>
      </c>
      <c r="C19" s="3">
        <f>B19/3</f>
        <v>4.1666666666666664E-2</v>
      </c>
      <c r="D19" t="s">
        <v>59</v>
      </c>
    </row>
    <row r="20" spans="1:8" x14ac:dyDescent="0.3">
      <c r="A20" t="s">
        <v>64</v>
      </c>
      <c r="B20" s="3">
        <f>EFFECT(B19,3)</f>
        <v>0.1302806712962965</v>
      </c>
      <c r="C20" s="3">
        <f>C19*12</f>
        <v>0.5</v>
      </c>
      <c r="D20" t="s">
        <v>71</v>
      </c>
    </row>
    <row r="21" spans="1:8" x14ac:dyDescent="0.3">
      <c r="A21" t="s">
        <v>70</v>
      </c>
      <c r="B21" s="3">
        <f>B20*4</f>
        <v>0.52112268518518601</v>
      </c>
      <c r="C21" s="3">
        <f>EFFECT(C20,12)</f>
        <v>0.63209413272292592</v>
      </c>
      <c r="D21" t="s">
        <v>63</v>
      </c>
    </row>
    <row r="22" spans="1:8" x14ac:dyDescent="0.3">
      <c r="C22" s="3">
        <f>NOMINAL(C21,4)</f>
        <v>0.52112268518518601</v>
      </c>
      <c r="D22" t="s">
        <v>70</v>
      </c>
    </row>
    <row r="24" spans="1:8" x14ac:dyDescent="0.3">
      <c r="A24" t="s">
        <v>72</v>
      </c>
      <c r="B24" s="4">
        <v>0.15</v>
      </c>
      <c r="C24" t="s">
        <v>73</v>
      </c>
      <c r="D24" s="4">
        <v>0.15</v>
      </c>
      <c r="E24" t="s">
        <v>69</v>
      </c>
      <c r="F24" s="2">
        <v>0.09</v>
      </c>
      <c r="G24" t="s">
        <v>74</v>
      </c>
      <c r="H24" s="4">
        <v>0.03</v>
      </c>
    </row>
    <row r="25" spans="1:8" x14ac:dyDescent="0.3">
      <c r="A25" t="s">
        <v>60</v>
      </c>
      <c r="B25" s="18">
        <f>EFFECT(B24,2)</f>
        <v>0.1556249999999999</v>
      </c>
      <c r="C25" t="s">
        <v>60</v>
      </c>
      <c r="D25" s="17">
        <f>EFFECT(D24,360)</f>
        <v>0.1617979460574055</v>
      </c>
      <c r="E25" t="s">
        <v>59</v>
      </c>
      <c r="F25" s="3">
        <f>F24/3</f>
        <v>0.03</v>
      </c>
      <c r="G25" t="s">
        <v>59</v>
      </c>
      <c r="H25">
        <f>EFFECT(H24,2)</f>
        <v>3.0224999999999724E-2</v>
      </c>
    </row>
    <row r="26" spans="1:8" x14ac:dyDescent="0.3">
      <c r="E26" t="s">
        <v>61</v>
      </c>
      <c r="F26" s="3">
        <f>F25*6</f>
        <v>0.18</v>
      </c>
      <c r="G26" t="s">
        <v>61</v>
      </c>
      <c r="H26" s="3">
        <f>H25*6</f>
        <v>0.18134999999999835</v>
      </c>
    </row>
    <row r="27" spans="1:8" x14ac:dyDescent="0.3">
      <c r="E27" t="s">
        <v>60</v>
      </c>
      <c r="F27" s="17">
        <f>EFFECT(F26,6)</f>
        <v>0.19405229652899991</v>
      </c>
      <c r="G27" t="s">
        <v>60</v>
      </c>
      <c r="H27" s="17">
        <f>EFFECT(H26,6)</f>
        <v>0.19561817146153326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F783D-64C3-454E-9771-0E0480BAE320}">
  <dimension ref="B1:K35"/>
  <sheetViews>
    <sheetView topLeftCell="A14" zoomScaleNormal="100" workbookViewId="0">
      <selection activeCell="I20" sqref="I20"/>
    </sheetView>
  </sheetViews>
  <sheetFormatPr baseColWidth="10" defaultRowHeight="14.4" x14ac:dyDescent="0.3"/>
  <cols>
    <col min="2" max="2" width="15.21875" customWidth="1"/>
    <col min="3" max="3" width="16.6640625" bestFit="1" customWidth="1"/>
    <col min="4" max="4" width="15.21875" customWidth="1"/>
    <col min="6" max="6" width="15.21875" customWidth="1"/>
    <col min="8" max="8" width="15.21875" customWidth="1"/>
  </cols>
  <sheetData>
    <row r="1" spans="2:11" ht="15" thickBot="1" x14ac:dyDescent="0.35"/>
    <row r="2" spans="2:11" ht="15" thickBot="1" x14ac:dyDescent="0.35">
      <c r="B2" s="63" t="s">
        <v>78</v>
      </c>
      <c r="C2" s="19" t="s">
        <v>76</v>
      </c>
    </row>
    <row r="3" spans="2:11" ht="15" thickBot="1" x14ac:dyDescent="0.35">
      <c r="B3" s="64"/>
      <c r="C3" s="20" t="s">
        <v>77</v>
      </c>
    </row>
    <row r="4" spans="2:11" ht="15" thickBot="1" x14ac:dyDescent="0.35"/>
    <row r="5" spans="2:11" ht="15" thickBot="1" x14ac:dyDescent="0.35">
      <c r="B5" s="63" t="s">
        <v>79</v>
      </c>
      <c r="C5" s="19" t="s">
        <v>81</v>
      </c>
    </row>
    <row r="6" spans="2:11" ht="15" thickBot="1" x14ac:dyDescent="0.35">
      <c r="B6" s="64"/>
      <c r="C6" s="20" t="s">
        <v>80</v>
      </c>
    </row>
    <row r="8" spans="2:11" x14ac:dyDescent="0.3">
      <c r="B8" s="66" t="s">
        <v>83</v>
      </c>
      <c r="C8" s="66"/>
      <c r="D8" s="65" t="s">
        <v>84</v>
      </c>
      <c r="E8" s="65"/>
      <c r="F8" s="65" t="s">
        <v>86</v>
      </c>
      <c r="G8" s="65"/>
      <c r="H8" s="65" t="s">
        <v>85</v>
      </c>
      <c r="I8" s="65"/>
    </row>
    <row r="9" spans="2:11" x14ac:dyDescent="0.3">
      <c r="B9" t="s">
        <v>82</v>
      </c>
      <c r="C9" s="2">
        <v>0.30249999999999999</v>
      </c>
      <c r="D9" t="s">
        <v>87</v>
      </c>
      <c r="E9" s="2">
        <v>0.16</v>
      </c>
      <c r="F9" t="s">
        <v>63</v>
      </c>
      <c r="G9" s="21">
        <v>0.35</v>
      </c>
      <c r="H9" t="s">
        <v>88</v>
      </c>
      <c r="I9" s="2">
        <v>2.8000000000000001E-2</v>
      </c>
    </row>
    <row r="10" spans="2:11" x14ac:dyDescent="0.3">
      <c r="B10" t="s">
        <v>89</v>
      </c>
      <c r="C10" s="3">
        <f>C9/4</f>
        <v>7.5624999999999998E-2</v>
      </c>
      <c r="D10" s="3" t="s">
        <v>60</v>
      </c>
      <c r="E10" s="3">
        <f>EFFECT(E9,3)</f>
        <v>0.16868503703703674</v>
      </c>
      <c r="F10" s="3"/>
      <c r="G10" s="3"/>
      <c r="H10" s="3" t="s">
        <v>90</v>
      </c>
      <c r="I10" s="3">
        <f>I9/(1-I9)</f>
        <v>2.8806584362139918E-2</v>
      </c>
    </row>
    <row r="11" spans="2:11" x14ac:dyDescent="0.3">
      <c r="B11" t="s">
        <v>64</v>
      </c>
      <c r="C11" s="3">
        <f>C10/(1-C10)</f>
        <v>8.1812035158891142E-2</v>
      </c>
      <c r="D11" s="3" t="s">
        <v>63</v>
      </c>
      <c r="E11" s="17">
        <f>EFFECT(E10*2,2)</f>
        <v>0.36582471579426001</v>
      </c>
      <c r="F11" s="3"/>
      <c r="G11" s="3"/>
      <c r="H11" s="3" t="s">
        <v>63</v>
      </c>
      <c r="I11" s="25">
        <f>EFFECT(I10*12,12)</f>
        <v>0.40606313204322553</v>
      </c>
    </row>
    <row r="12" spans="2:11" x14ac:dyDescent="0.3">
      <c r="B12" t="s">
        <v>63</v>
      </c>
      <c r="C12" s="17">
        <f>EFFECT(C11*4,4)</f>
        <v>0.36964253449644224</v>
      </c>
      <c r="D12" s="3"/>
      <c r="E12" s="3"/>
      <c r="F12" s="3"/>
      <c r="G12" s="3"/>
      <c r="H12" s="3"/>
      <c r="I12" s="3"/>
    </row>
    <row r="13" spans="2:11" x14ac:dyDescent="0.3">
      <c r="C13" s="3"/>
      <c r="D13" s="3"/>
      <c r="E13" s="3"/>
      <c r="F13" s="3"/>
      <c r="G13" s="3"/>
      <c r="H13" s="3"/>
      <c r="I13" s="3"/>
    </row>
    <row r="14" spans="2:11" x14ac:dyDescent="0.3">
      <c r="C14" s="3"/>
      <c r="D14" s="3"/>
      <c r="E14" s="3"/>
      <c r="F14" s="3"/>
      <c r="G14" s="3"/>
      <c r="H14" s="3"/>
      <c r="I14" s="3"/>
    </row>
    <row r="15" spans="2:11" x14ac:dyDescent="0.3">
      <c r="B15" t="s">
        <v>91</v>
      </c>
      <c r="C15" s="22">
        <v>0.35655100000000001</v>
      </c>
      <c r="D15" t="s">
        <v>61</v>
      </c>
      <c r="E15" s="22">
        <v>0.14560000000000001</v>
      </c>
      <c r="F15" t="s">
        <v>93</v>
      </c>
      <c r="G15" s="2">
        <v>2.64E-2</v>
      </c>
      <c r="H15" t="s">
        <v>89</v>
      </c>
      <c r="I15" s="2">
        <v>8.7800000000000003E-2</v>
      </c>
      <c r="J15" t="s">
        <v>94</v>
      </c>
      <c r="K15" s="2">
        <v>0.26479999999999998</v>
      </c>
    </row>
    <row r="16" spans="2:11" x14ac:dyDescent="0.3">
      <c r="B16" t="s">
        <v>92</v>
      </c>
      <c r="C16" s="2">
        <f>C15/6</f>
        <v>5.9425166666666668E-2</v>
      </c>
      <c r="D16" t="s">
        <v>59</v>
      </c>
      <c r="E16" s="2">
        <f>E15/6</f>
        <v>2.4266666666666669E-2</v>
      </c>
      <c r="F16" t="s">
        <v>59</v>
      </c>
      <c r="G16" s="2">
        <f>G15/(1-G15)</f>
        <v>2.7115858668857847E-2</v>
      </c>
      <c r="H16" t="s">
        <v>64</v>
      </c>
      <c r="I16" s="2">
        <f>I15/(1-I15)</f>
        <v>9.6250822188116647E-2</v>
      </c>
      <c r="J16" t="s">
        <v>63</v>
      </c>
      <c r="K16" s="17">
        <f>EFFECT(K15,360/50)</f>
        <v>0.29681898130694639</v>
      </c>
    </row>
    <row r="17" spans="2:9" x14ac:dyDescent="0.3">
      <c r="B17" t="s">
        <v>75</v>
      </c>
      <c r="C17" s="2">
        <f>C16/(1-C16)</f>
        <v>6.3179626501453284E-2</v>
      </c>
      <c r="D17" t="s">
        <v>63</v>
      </c>
      <c r="E17" s="23">
        <f>EFFECT(E16*12,12)</f>
        <v>0.33338778794609047</v>
      </c>
      <c r="F17" t="s">
        <v>63</v>
      </c>
      <c r="G17" s="25">
        <f>EFFECT(G16*12,12)</f>
        <v>0.3785839480009825</v>
      </c>
      <c r="H17" t="s">
        <v>63</v>
      </c>
      <c r="I17" s="17">
        <f>EFFECT(I16*4,4)</f>
        <v>0.44424119463521361</v>
      </c>
    </row>
    <row r="18" spans="2:9" x14ac:dyDescent="0.3">
      <c r="B18" t="s">
        <v>63</v>
      </c>
      <c r="C18" s="24">
        <f>EFFECT(C17*6,6)</f>
        <v>0.44424167987848118</v>
      </c>
    </row>
    <row r="21" spans="2:9" x14ac:dyDescent="0.3">
      <c r="B21" t="s">
        <v>95</v>
      </c>
      <c r="C21" s="3">
        <v>0.12696849935016022</v>
      </c>
      <c r="E21" t="s">
        <v>63</v>
      </c>
      <c r="F21" s="4">
        <v>0.3</v>
      </c>
    </row>
    <row r="22" spans="2:9" x14ac:dyDescent="0.3">
      <c r="B22" t="s">
        <v>89</v>
      </c>
      <c r="C22" s="3">
        <f>C21/2</f>
        <v>6.3484249675080109E-2</v>
      </c>
      <c r="E22" t="s">
        <v>64</v>
      </c>
      <c r="F22" s="3">
        <f>NOMINAL(F21,4)/4</f>
        <v>6.7789972372440888E-2</v>
      </c>
    </row>
    <row r="23" spans="2:9" x14ac:dyDescent="0.3">
      <c r="B23" t="s">
        <v>64</v>
      </c>
      <c r="C23" s="3">
        <f>C22/(1-C22)</f>
        <v>6.7787701010959545E-2</v>
      </c>
      <c r="E23" t="s">
        <v>89</v>
      </c>
      <c r="F23" s="2">
        <f>F22/(1+F22)</f>
        <v>6.3486241795119622E-2</v>
      </c>
    </row>
    <row r="24" spans="2:9" x14ac:dyDescent="0.3">
      <c r="B24" t="s">
        <v>63</v>
      </c>
      <c r="C24" s="17">
        <f>EFFECT(C23*4,4)</f>
        <v>0.29998893879665278</v>
      </c>
      <c r="E24" t="s">
        <v>95</v>
      </c>
      <c r="F24" s="17">
        <f>F23*2</f>
        <v>0.12697248359023924</v>
      </c>
    </row>
    <row r="25" spans="2:9" x14ac:dyDescent="0.3">
      <c r="D25" s="2"/>
    </row>
    <row r="27" spans="2:9" x14ac:dyDescent="0.3">
      <c r="B27" t="s">
        <v>96</v>
      </c>
      <c r="F27" t="s">
        <v>97</v>
      </c>
    </row>
    <row r="28" spans="2:9" x14ac:dyDescent="0.3">
      <c r="B28" t="s">
        <v>98</v>
      </c>
      <c r="C28" s="2">
        <v>4.8000000000000001E-2</v>
      </c>
      <c r="F28" t="s">
        <v>98</v>
      </c>
      <c r="G28" s="2">
        <v>4.8000000000000001E-2</v>
      </c>
    </row>
    <row r="29" spans="2:9" x14ac:dyDescent="0.3">
      <c r="B29" t="s">
        <v>99</v>
      </c>
      <c r="C29" s="2">
        <v>0.09</v>
      </c>
      <c r="F29" t="s">
        <v>100</v>
      </c>
      <c r="G29" s="2">
        <v>0.08</v>
      </c>
    </row>
    <row r="30" spans="2:9" x14ac:dyDescent="0.3">
      <c r="B30" t="s">
        <v>101</v>
      </c>
      <c r="C30" s="3">
        <f>NOMINAL(C28,4)</f>
        <v>4.7159421353358155E-2</v>
      </c>
      <c r="F30" t="s">
        <v>105</v>
      </c>
      <c r="G30" s="2">
        <f>NOMINAL(G28,12)/12</f>
        <v>3.914607630530309E-3</v>
      </c>
    </row>
    <row r="31" spans="2:9" x14ac:dyDescent="0.3">
      <c r="B31" t="s">
        <v>102</v>
      </c>
      <c r="C31" s="2">
        <f>C29+C30</f>
        <v>0.13715942135335815</v>
      </c>
      <c r="F31" t="s">
        <v>106</v>
      </c>
      <c r="G31" s="2">
        <f>G30/(1+G30)</f>
        <v>3.8993432317612001E-3</v>
      </c>
    </row>
    <row r="32" spans="2:9" x14ac:dyDescent="0.3">
      <c r="B32" t="s">
        <v>103</v>
      </c>
      <c r="C32" s="3">
        <f>EFFECT(C31,4)</f>
        <v>0.14437684016929442</v>
      </c>
      <c r="F32" t="s">
        <v>104</v>
      </c>
      <c r="G32" s="2">
        <f>G31*12</f>
        <v>4.6792118781134401E-2</v>
      </c>
    </row>
    <row r="33" spans="2:7" x14ac:dyDescent="0.3">
      <c r="B33" s="27" t="s">
        <v>110</v>
      </c>
      <c r="C33" s="17">
        <f>NOMINAL(C32,12)/12</f>
        <v>1.1301741236431795E-2</v>
      </c>
      <c r="F33" t="s">
        <v>107</v>
      </c>
      <c r="G33" s="2">
        <f>G32+G29</f>
        <v>0.12679211878113439</v>
      </c>
    </row>
    <row r="34" spans="2:7" x14ac:dyDescent="0.3">
      <c r="F34" t="s">
        <v>108</v>
      </c>
      <c r="G34" s="2">
        <f>G33/12</f>
        <v>1.0566009898427866E-2</v>
      </c>
    </row>
    <row r="35" spans="2:7" x14ac:dyDescent="0.3">
      <c r="F35" s="27" t="s">
        <v>109</v>
      </c>
      <c r="G35" s="23">
        <f>G34/(1-G34)</f>
        <v>1.0678842655631017E-2</v>
      </c>
    </row>
  </sheetData>
  <mergeCells count="6">
    <mergeCell ref="B2:B3"/>
    <mergeCell ref="B5:B6"/>
    <mergeCell ref="H8:I8"/>
    <mergeCell ref="F8:G8"/>
    <mergeCell ref="D8:E8"/>
    <mergeCell ref="B8:C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7E775-9F4A-471C-83B7-F7B2D7C7D436}">
  <dimension ref="B1:X671"/>
  <sheetViews>
    <sheetView showGridLines="0" tabSelected="1" topLeftCell="O1" workbookViewId="0">
      <selection activeCell="Q10" sqref="Q10"/>
    </sheetView>
  </sheetViews>
  <sheetFormatPr baseColWidth="10" defaultRowHeight="14.4" x14ac:dyDescent="0.3"/>
  <cols>
    <col min="2" max="2" width="15.88671875" style="26" bestFit="1" customWidth="1"/>
    <col min="3" max="3" width="16.44140625" bestFit="1" customWidth="1"/>
    <col min="4" max="4" width="14.33203125" bestFit="1" customWidth="1"/>
    <col min="5" max="5" width="12.88671875" bestFit="1" customWidth="1"/>
    <col min="6" max="6" width="16.44140625" bestFit="1" customWidth="1"/>
    <col min="8" max="9" width="14.33203125" bestFit="1" customWidth="1"/>
    <col min="10" max="10" width="16.44140625" bestFit="1" customWidth="1"/>
    <col min="13" max="13" width="15.88671875" bestFit="1" customWidth="1"/>
    <col min="14" max="15" width="14.33203125" bestFit="1" customWidth="1"/>
    <col min="16" max="16" width="11.88671875" bestFit="1" customWidth="1"/>
    <col min="17" max="17" width="13" bestFit="1" customWidth="1"/>
    <col min="18" max="18" width="13.88671875" bestFit="1" customWidth="1"/>
    <col min="21" max="21" width="16.44140625" bestFit="1" customWidth="1"/>
    <col min="22" max="22" width="12.109375" bestFit="1" customWidth="1"/>
    <col min="23" max="23" width="11.88671875" bestFit="1" customWidth="1"/>
    <col min="24" max="24" width="13.88671875" bestFit="1" customWidth="1"/>
  </cols>
  <sheetData>
    <row r="1" spans="2:24" ht="15" thickBot="1" x14ac:dyDescent="0.35"/>
    <row r="2" spans="2:24" x14ac:dyDescent="0.3">
      <c r="B2" s="37" t="s">
        <v>111</v>
      </c>
      <c r="C2" s="31">
        <v>115000000</v>
      </c>
      <c r="E2" s="41" t="s">
        <v>115</v>
      </c>
      <c r="M2" s="37" t="s">
        <v>111</v>
      </c>
      <c r="N2" s="31">
        <v>115000000</v>
      </c>
      <c r="P2" t="s">
        <v>116</v>
      </c>
      <c r="Q2" s="9">
        <v>500000</v>
      </c>
      <c r="T2" s="30" t="s">
        <v>6</v>
      </c>
      <c r="U2" s="31">
        <v>115000000</v>
      </c>
      <c r="W2" s="46" t="s">
        <v>115</v>
      </c>
    </row>
    <row r="3" spans="2:24" ht="15" thickBot="1" x14ac:dyDescent="0.35">
      <c r="B3" s="38" t="s">
        <v>112</v>
      </c>
      <c r="C3" s="33">
        <v>1.4E-2</v>
      </c>
      <c r="E3" s="42" t="s">
        <v>114</v>
      </c>
      <c r="M3" s="38" t="s">
        <v>112</v>
      </c>
      <c r="N3" s="33">
        <v>1.4E-2</v>
      </c>
      <c r="P3" t="s">
        <v>27</v>
      </c>
      <c r="Q3" s="29">
        <v>6</v>
      </c>
      <c r="T3" s="32" t="s">
        <v>112</v>
      </c>
      <c r="U3" s="45">
        <v>1.4E-2</v>
      </c>
      <c r="W3" s="42" t="s">
        <v>26</v>
      </c>
    </row>
    <row r="4" spans="2:24" x14ac:dyDescent="0.3">
      <c r="B4" s="38" t="s">
        <v>113</v>
      </c>
      <c r="C4" s="34">
        <v>60</v>
      </c>
      <c r="M4" s="38" t="s">
        <v>113</v>
      </c>
      <c r="N4" s="34">
        <v>60</v>
      </c>
      <c r="T4" s="32" t="s">
        <v>113</v>
      </c>
      <c r="U4" s="34">
        <v>60</v>
      </c>
    </row>
    <row r="5" spans="2:24" ht="15" thickBot="1" x14ac:dyDescent="0.35">
      <c r="B5" s="39" t="s">
        <v>26</v>
      </c>
      <c r="C5" s="36">
        <f>PMT(C3,C4,-C2)</f>
        <v>2845693.800926466</v>
      </c>
      <c r="M5" s="39" t="s">
        <v>26</v>
      </c>
      <c r="N5" s="36">
        <f>PMT(N3,N4,-N2+Q6)</f>
        <v>2765229.831401092</v>
      </c>
      <c r="T5" s="35" t="s">
        <v>114</v>
      </c>
      <c r="U5" s="36">
        <f>U2/U4</f>
        <v>1916666.6666666667</v>
      </c>
    </row>
    <row r="6" spans="2:24" x14ac:dyDescent="0.3">
      <c r="Q6" s="5">
        <f>NPV(N3,Q9:Q68)</f>
        <v>3251704.90669287</v>
      </c>
    </row>
    <row r="7" spans="2:24" x14ac:dyDescent="0.3">
      <c r="B7" s="40" t="s">
        <v>27</v>
      </c>
      <c r="C7" s="40" t="s">
        <v>16</v>
      </c>
      <c r="D7" s="40" t="s">
        <v>114</v>
      </c>
      <c r="E7" s="40" t="s">
        <v>26</v>
      </c>
      <c r="F7" s="40" t="s">
        <v>28</v>
      </c>
      <c r="H7" s="9"/>
      <c r="I7" s="9"/>
      <c r="J7" s="9"/>
      <c r="M7" s="44" t="s">
        <v>27</v>
      </c>
      <c r="N7" s="44" t="s">
        <v>16</v>
      </c>
      <c r="O7" s="44" t="s">
        <v>114</v>
      </c>
      <c r="P7" s="44" t="s">
        <v>26</v>
      </c>
      <c r="Q7" s="44" t="s">
        <v>116</v>
      </c>
      <c r="R7" s="44" t="s">
        <v>28</v>
      </c>
      <c r="T7" s="40" t="s">
        <v>27</v>
      </c>
      <c r="U7" s="40" t="s">
        <v>16</v>
      </c>
      <c r="V7" s="40" t="s">
        <v>114</v>
      </c>
      <c r="W7" s="40" t="s">
        <v>26</v>
      </c>
      <c r="X7" s="40" t="s">
        <v>28</v>
      </c>
    </row>
    <row r="8" spans="2:24" x14ac:dyDescent="0.3">
      <c r="B8" s="26" cm="1">
        <f t="array" ref="B8:B68">_xlfn.SEQUENCE(C4+1,,0)</f>
        <v>0</v>
      </c>
      <c r="F8" s="11">
        <f>C2</f>
        <v>115000000</v>
      </c>
      <c r="H8" s="9"/>
      <c r="I8" s="9"/>
      <c r="J8" s="9"/>
      <c r="M8" s="28" cm="1">
        <f t="array" ref="M8:M68">_xlfn.SEQUENCE(N4+1,,0)</f>
        <v>0</v>
      </c>
      <c r="N8" s="43"/>
      <c r="O8" s="43"/>
      <c r="P8" s="43"/>
      <c r="Q8" s="43"/>
      <c r="R8" s="43">
        <f>N2</f>
        <v>115000000</v>
      </c>
      <c r="T8" s="28" cm="1">
        <f t="array" ref="T8:T68">_xlfn.SEQUENCE(U4+1,,0)</f>
        <v>0</v>
      </c>
      <c r="X8">
        <f>U2</f>
        <v>115000000</v>
      </c>
    </row>
    <row r="9" spans="2:24" x14ac:dyDescent="0.3">
      <c r="B9" s="26">
        <v>1</v>
      </c>
      <c r="C9" s="11">
        <f>IF(B9="","",F8*$C$3)</f>
        <v>1610000</v>
      </c>
      <c r="D9" s="11">
        <f>IF(B9="","",E9-C9)</f>
        <v>1235693.800926466</v>
      </c>
      <c r="E9" s="11">
        <f>IF(B9="","",$C$5)</f>
        <v>2845693.800926466</v>
      </c>
      <c r="F9" s="11">
        <f>IF(B9="","",F8-D9)</f>
        <v>113764306.19907354</v>
      </c>
      <c r="G9" s="11"/>
      <c r="I9" s="9"/>
      <c r="J9" s="9"/>
      <c r="M9" s="28">
        <v>1</v>
      </c>
      <c r="N9" s="43">
        <f>R8*$N$3</f>
        <v>1610000</v>
      </c>
      <c r="O9" s="43">
        <f>P9-N9</f>
        <v>1155229.831401092</v>
      </c>
      <c r="P9" s="43">
        <f>$N$5</f>
        <v>2765229.831401092</v>
      </c>
      <c r="Q9" s="43">
        <f>IF(MOD(M9,$Q$3)=0,$Q$2,0)</f>
        <v>0</v>
      </c>
      <c r="R9" s="43">
        <f>R8-O9-Q9</f>
        <v>113844770.16859891</v>
      </c>
      <c r="T9">
        <v>1</v>
      </c>
      <c r="U9" s="11">
        <f>IF(T9="","",X8*$C$3)</f>
        <v>1610000</v>
      </c>
      <c r="V9" s="11">
        <f>IF(T9="","",$U$5)</f>
        <v>1916666.6666666667</v>
      </c>
      <c r="W9" s="11">
        <f>IF(T9="","",U9+V9)</f>
        <v>3526666.666666667</v>
      </c>
      <c r="X9" s="11">
        <f>IF(T9="","",X8-V9)</f>
        <v>113083333.33333333</v>
      </c>
    </row>
    <row r="10" spans="2:24" x14ac:dyDescent="0.3">
      <c r="B10" s="26">
        <v>2</v>
      </c>
      <c r="C10" s="11">
        <f t="shared" ref="C10:C18" si="0">IF(B10="","",F9*$C$3)</f>
        <v>1592700.2867870296</v>
      </c>
      <c r="D10" s="11">
        <f t="shared" ref="D10:D18" si="1">IF(B10="","",E10-C10)</f>
        <v>1252993.5141394364</v>
      </c>
      <c r="E10" s="11">
        <f t="shared" ref="E10:E18" si="2">IF(B10="","",$C$5)</f>
        <v>2845693.800926466</v>
      </c>
      <c r="F10" s="11">
        <f t="shared" ref="F10:F18" si="3">IF(B10="","",F9-D10)</f>
        <v>112511312.68493409</v>
      </c>
      <c r="H10" s="9"/>
      <c r="M10" s="28">
        <v>2</v>
      </c>
      <c r="N10" s="43">
        <f t="shared" ref="N10:N68" si="4">R9*$N$3</f>
        <v>1593826.7823603847</v>
      </c>
      <c r="O10" s="43">
        <f t="shared" ref="O10:O68" si="5">P10-N10</f>
        <v>1171403.0490407073</v>
      </c>
      <c r="P10" s="43">
        <f t="shared" ref="P10:P68" si="6">$N$5</f>
        <v>2765229.831401092</v>
      </c>
      <c r="Q10" s="43">
        <f t="shared" ref="Q10:Q68" si="7">IF(MOD(M10,$Q$3)=0,$Q$2,0)</f>
        <v>0</v>
      </c>
      <c r="R10" s="43">
        <f t="shared" ref="R10:R68" si="8">R9-O10-Q10</f>
        <v>112673367.1195582</v>
      </c>
      <c r="T10">
        <v>2</v>
      </c>
      <c r="U10" s="11">
        <f t="shared" ref="U10:U68" si="9">IF(T10="","",X9*$C$3)</f>
        <v>1583166.6666666667</v>
      </c>
      <c r="V10" s="11">
        <f t="shared" ref="V10:V68" si="10">IF(T10="","",$U$5)</f>
        <v>1916666.6666666667</v>
      </c>
      <c r="W10" s="11">
        <f t="shared" ref="W10:W68" si="11">IF(T10="","",U10+V10)</f>
        <v>3499833.3333333335</v>
      </c>
      <c r="X10" s="11">
        <f t="shared" ref="X10:X68" si="12">IF(T10="","",X9-V10)</f>
        <v>111166666.66666666</v>
      </c>
    </row>
    <row r="11" spans="2:24" x14ac:dyDescent="0.3">
      <c r="B11" s="26">
        <v>3</v>
      </c>
      <c r="C11" s="11">
        <f t="shared" si="0"/>
        <v>1575158.3775890775</v>
      </c>
      <c r="D11" s="11">
        <f t="shared" si="1"/>
        <v>1270535.4233373886</v>
      </c>
      <c r="E11" s="11">
        <f t="shared" si="2"/>
        <v>2845693.800926466</v>
      </c>
      <c r="F11" s="11">
        <f t="shared" si="3"/>
        <v>111240777.26159671</v>
      </c>
      <c r="H11" s="9"/>
      <c r="M11" s="28">
        <v>3</v>
      </c>
      <c r="N11" s="43">
        <f t="shared" si="4"/>
        <v>1577427.1396738149</v>
      </c>
      <c r="O11" s="43">
        <f t="shared" si="5"/>
        <v>1187802.6917272771</v>
      </c>
      <c r="P11" s="43">
        <f t="shared" si="6"/>
        <v>2765229.831401092</v>
      </c>
      <c r="Q11" s="43">
        <f t="shared" si="7"/>
        <v>0</v>
      </c>
      <c r="R11" s="43">
        <f t="shared" si="8"/>
        <v>111485564.42783092</v>
      </c>
      <c r="T11">
        <v>3</v>
      </c>
      <c r="U11" s="11">
        <f t="shared" si="9"/>
        <v>1556333.3333333333</v>
      </c>
      <c r="V11" s="11">
        <f t="shared" si="10"/>
        <v>1916666.6666666667</v>
      </c>
      <c r="W11" s="11">
        <f t="shared" si="11"/>
        <v>3473000</v>
      </c>
      <c r="X11" s="11">
        <f t="shared" si="12"/>
        <v>109249999.99999999</v>
      </c>
    </row>
    <row r="12" spans="2:24" x14ac:dyDescent="0.3">
      <c r="B12" s="26">
        <v>4</v>
      </c>
      <c r="C12" s="11">
        <f t="shared" si="0"/>
        <v>1557370.8816623539</v>
      </c>
      <c r="D12" s="11">
        <f t="shared" si="1"/>
        <v>1288322.9192641121</v>
      </c>
      <c r="E12" s="11">
        <f t="shared" si="2"/>
        <v>2845693.800926466</v>
      </c>
      <c r="F12" s="11">
        <f t="shared" si="3"/>
        <v>109952454.3423326</v>
      </c>
      <c r="H12" s="9"/>
      <c r="M12" s="28">
        <v>4</v>
      </c>
      <c r="N12" s="43">
        <f t="shared" si="4"/>
        <v>1560797.901989633</v>
      </c>
      <c r="O12" s="43">
        <f t="shared" si="5"/>
        <v>1204431.929411459</v>
      </c>
      <c r="P12" s="43">
        <f t="shared" si="6"/>
        <v>2765229.831401092</v>
      </c>
      <c r="Q12" s="43">
        <f t="shared" si="7"/>
        <v>0</v>
      </c>
      <c r="R12" s="43">
        <f t="shared" si="8"/>
        <v>110281132.49841946</v>
      </c>
      <c r="T12">
        <v>4</v>
      </c>
      <c r="U12" s="11">
        <f t="shared" si="9"/>
        <v>1529499.9999999998</v>
      </c>
      <c r="V12" s="11">
        <f t="shared" si="10"/>
        <v>1916666.6666666667</v>
      </c>
      <c r="W12" s="11">
        <f t="shared" si="11"/>
        <v>3446166.6666666665</v>
      </c>
      <c r="X12" s="11">
        <f t="shared" si="12"/>
        <v>107333333.33333331</v>
      </c>
    </row>
    <row r="13" spans="2:24" x14ac:dyDescent="0.3">
      <c r="B13" s="26">
        <v>5</v>
      </c>
      <c r="C13" s="11">
        <f t="shared" si="0"/>
        <v>1539334.3607926564</v>
      </c>
      <c r="D13" s="11">
        <f t="shared" si="1"/>
        <v>1306359.4401338096</v>
      </c>
      <c r="E13" s="11">
        <f t="shared" si="2"/>
        <v>2845693.800926466</v>
      </c>
      <c r="F13" s="11">
        <f t="shared" si="3"/>
        <v>108646094.90219879</v>
      </c>
      <c r="H13" s="9"/>
      <c r="M13" s="28">
        <v>5</v>
      </c>
      <c r="N13" s="43">
        <f t="shared" si="4"/>
        <v>1543935.8549778725</v>
      </c>
      <c r="O13" s="43">
        <f t="shared" si="5"/>
        <v>1221293.9764232195</v>
      </c>
      <c r="P13" s="43">
        <f t="shared" si="6"/>
        <v>2765229.831401092</v>
      </c>
      <c r="Q13" s="43">
        <f t="shared" si="7"/>
        <v>0</v>
      </c>
      <c r="R13" s="43">
        <f t="shared" si="8"/>
        <v>109059838.52199624</v>
      </c>
      <c r="T13">
        <v>5</v>
      </c>
      <c r="U13" s="11">
        <f t="shared" si="9"/>
        <v>1502666.6666666665</v>
      </c>
      <c r="V13" s="11">
        <f t="shared" si="10"/>
        <v>1916666.6666666667</v>
      </c>
      <c r="W13" s="11">
        <f t="shared" si="11"/>
        <v>3419333.333333333</v>
      </c>
      <c r="X13" s="11">
        <f t="shared" si="12"/>
        <v>105416666.66666664</v>
      </c>
    </row>
    <row r="14" spans="2:24" x14ac:dyDescent="0.3">
      <c r="B14" s="26">
        <v>6</v>
      </c>
      <c r="C14" s="11">
        <f t="shared" si="0"/>
        <v>1521045.3286307831</v>
      </c>
      <c r="D14" s="11">
        <f t="shared" si="1"/>
        <v>1324648.4722956829</v>
      </c>
      <c r="E14" s="11">
        <f t="shared" si="2"/>
        <v>2845693.800926466</v>
      </c>
      <c r="F14" s="11">
        <f t="shared" si="3"/>
        <v>107321446.4299031</v>
      </c>
      <c r="H14" s="9"/>
      <c r="M14" s="28">
        <v>6</v>
      </c>
      <c r="N14" s="43">
        <f t="shared" si="4"/>
        <v>1526837.7393079475</v>
      </c>
      <c r="O14" s="43">
        <f t="shared" si="5"/>
        <v>1238392.0920931445</v>
      </c>
      <c r="P14" s="43">
        <f t="shared" si="6"/>
        <v>2765229.831401092</v>
      </c>
      <c r="Q14" s="43">
        <f t="shared" si="7"/>
        <v>500000</v>
      </c>
      <c r="R14" s="43">
        <f t="shared" si="8"/>
        <v>107321446.4299031</v>
      </c>
      <c r="T14">
        <v>6</v>
      </c>
      <c r="U14" s="11">
        <f t="shared" si="9"/>
        <v>1475833.333333333</v>
      </c>
      <c r="V14" s="11">
        <f t="shared" si="10"/>
        <v>1916666.6666666667</v>
      </c>
      <c r="W14" s="11">
        <f t="shared" si="11"/>
        <v>3392500</v>
      </c>
      <c r="X14" s="11">
        <f t="shared" si="12"/>
        <v>103499999.99999997</v>
      </c>
    </row>
    <row r="15" spans="2:24" x14ac:dyDescent="0.3">
      <c r="B15" s="26">
        <v>7</v>
      </c>
      <c r="C15" s="11">
        <f t="shared" si="0"/>
        <v>1502500.2500186434</v>
      </c>
      <c r="D15" s="11">
        <f t="shared" si="1"/>
        <v>1343193.5509078226</v>
      </c>
      <c r="E15" s="11">
        <f t="shared" si="2"/>
        <v>2845693.800926466</v>
      </c>
      <c r="F15" s="11">
        <f t="shared" si="3"/>
        <v>105978252.87899528</v>
      </c>
      <c r="H15" s="9"/>
      <c r="M15" s="28">
        <v>7</v>
      </c>
      <c r="N15" s="43">
        <f t="shared" si="4"/>
        <v>1502500.2500186434</v>
      </c>
      <c r="O15" s="43">
        <f t="shared" si="5"/>
        <v>1262729.5813824486</v>
      </c>
      <c r="P15" s="43">
        <f t="shared" si="6"/>
        <v>2765229.831401092</v>
      </c>
      <c r="Q15" s="43">
        <f t="shared" si="7"/>
        <v>0</v>
      </c>
      <c r="R15" s="43">
        <f t="shared" si="8"/>
        <v>106058716.84852065</v>
      </c>
      <c r="T15">
        <v>7</v>
      </c>
      <c r="U15" s="11">
        <f t="shared" si="9"/>
        <v>1448999.9999999995</v>
      </c>
      <c r="V15" s="11">
        <f t="shared" si="10"/>
        <v>1916666.6666666667</v>
      </c>
      <c r="W15" s="11">
        <f t="shared" si="11"/>
        <v>3365666.666666666</v>
      </c>
      <c r="X15" s="11">
        <f t="shared" si="12"/>
        <v>101583333.3333333</v>
      </c>
    </row>
    <row r="16" spans="2:24" x14ac:dyDescent="0.3">
      <c r="B16" s="26">
        <v>8</v>
      </c>
      <c r="C16" s="11">
        <f t="shared" si="0"/>
        <v>1483695.5403059339</v>
      </c>
      <c r="D16" s="11">
        <f t="shared" si="1"/>
        <v>1361998.2606205321</v>
      </c>
      <c r="E16" s="11">
        <f t="shared" si="2"/>
        <v>2845693.800926466</v>
      </c>
      <c r="F16" s="11">
        <f t="shared" si="3"/>
        <v>104616254.61837475</v>
      </c>
      <c r="H16" s="9"/>
      <c r="M16" s="28">
        <v>8</v>
      </c>
      <c r="N16" s="43">
        <f t="shared" si="4"/>
        <v>1484822.0358792893</v>
      </c>
      <c r="O16" s="43">
        <f t="shared" si="5"/>
        <v>1280407.7955218027</v>
      </c>
      <c r="P16" s="43">
        <f t="shared" si="6"/>
        <v>2765229.831401092</v>
      </c>
      <c r="Q16" s="43">
        <f t="shared" si="7"/>
        <v>0</v>
      </c>
      <c r="R16" s="43">
        <f t="shared" si="8"/>
        <v>104778309.05299886</v>
      </c>
      <c r="T16">
        <v>8</v>
      </c>
      <c r="U16" s="11">
        <f t="shared" si="9"/>
        <v>1422166.6666666663</v>
      </c>
      <c r="V16" s="11">
        <f t="shared" si="10"/>
        <v>1916666.6666666667</v>
      </c>
      <c r="W16" s="11">
        <f t="shared" si="11"/>
        <v>3338833.333333333</v>
      </c>
      <c r="X16" s="11">
        <f t="shared" si="12"/>
        <v>99666666.666666627</v>
      </c>
    </row>
    <row r="17" spans="2:24" x14ac:dyDescent="0.3">
      <c r="B17" s="26">
        <v>9</v>
      </c>
      <c r="C17" s="11">
        <f t="shared" si="0"/>
        <v>1464627.5646572465</v>
      </c>
      <c r="D17" s="11">
        <f t="shared" si="1"/>
        <v>1381066.2362692195</v>
      </c>
      <c r="E17" s="11">
        <f t="shared" si="2"/>
        <v>2845693.800926466</v>
      </c>
      <c r="F17" s="11">
        <f t="shared" si="3"/>
        <v>103235188.38210553</v>
      </c>
      <c r="H17" s="9"/>
      <c r="M17" s="28">
        <v>9</v>
      </c>
      <c r="N17" s="43">
        <f t="shared" si="4"/>
        <v>1466896.3267419841</v>
      </c>
      <c r="O17" s="43">
        <f t="shared" si="5"/>
        <v>1298333.5046591079</v>
      </c>
      <c r="P17" s="43">
        <f t="shared" si="6"/>
        <v>2765229.831401092</v>
      </c>
      <c r="Q17" s="43">
        <f t="shared" si="7"/>
        <v>0</v>
      </c>
      <c r="R17" s="43">
        <f t="shared" si="8"/>
        <v>103479975.54833975</v>
      </c>
      <c r="T17">
        <v>9</v>
      </c>
      <c r="U17" s="11">
        <f t="shared" si="9"/>
        <v>1395333.3333333328</v>
      </c>
      <c r="V17" s="11">
        <f t="shared" si="10"/>
        <v>1916666.6666666667</v>
      </c>
      <c r="W17" s="11">
        <f t="shared" si="11"/>
        <v>3311999.9999999995</v>
      </c>
      <c r="X17" s="11">
        <f t="shared" si="12"/>
        <v>97749999.999999955</v>
      </c>
    </row>
    <row r="18" spans="2:24" x14ac:dyDescent="0.3">
      <c r="B18" s="26">
        <v>10</v>
      </c>
      <c r="C18" s="11">
        <f t="shared" si="0"/>
        <v>1445292.6373494775</v>
      </c>
      <c r="D18" s="11">
        <f t="shared" si="1"/>
        <v>1400401.1635769885</v>
      </c>
      <c r="E18" s="11">
        <f t="shared" si="2"/>
        <v>2845693.800926466</v>
      </c>
      <c r="F18" s="11">
        <f t="shared" si="3"/>
        <v>101834787.21852854</v>
      </c>
      <c r="H18" s="9"/>
      <c r="M18" s="28">
        <v>10</v>
      </c>
      <c r="N18" s="43">
        <f t="shared" si="4"/>
        <v>1448719.6576767566</v>
      </c>
      <c r="O18" s="43">
        <f t="shared" si="5"/>
        <v>1316510.1737243354</v>
      </c>
      <c r="P18" s="43">
        <f t="shared" si="6"/>
        <v>2765229.831401092</v>
      </c>
      <c r="Q18" s="43">
        <f t="shared" si="7"/>
        <v>0</v>
      </c>
      <c r="R18" s="43">
        <f t="shared" si="8"/>
        <v>102163465.37461542</v>
      </c>
      <c r="T18">
        <v>10</v>
      </c>
      <c r="U18" s="11">
        <f t="shared" si="9"/>
        <v>1368499.9999999993</v>
      </c>
      <c r="V18" s="11">
        <f t="shared" si="10"/>
        <v>1916666.6666666667</v>
      </c>
      <c r="W18" s="11">
        <f t="shared" si="11"/>
        <v>3285166.666666666</v>
      </c>
      <c r="X18" s="11">
        <f t="shared" si="12"/>
        <v>95833333.333333284</v>
      </c>
    </row>
    <row r="19" spans="2:24" x14ac:dyDescent="0.3">
      <c r="B19" s="26">
        <v>11</v>
      </c>
      <c r="C19" s="11">
        <f t="shared" ref="C19:C73" si="13">IF(B19="","",F18*$C$3)</f>
        <v>1425687.0210593995</v>
      </c>
      <c r="D19" s="11">
        <f t="shared" ref="D19:D73" si="14">IF(B19="","",E19-C19)</f>
        <v>1420006.7798670665</v>
      </c>
      <c r="E19" s="11">
        <f t="shared" ref="E19:E73" si="15">IF(B19="","",$C$5)</f>
        <v>2845693.800926466</v>
      </c>
      <c r="F19" s="11">
        <f t="shared" ref="F19:F73" si="16">IF(B19="","",F18-D19)</f>
        <v>100414780.43866147</v>
      </c>
      <c r="H19" s="9"/>
      <c r="M19" s="28">
        <v>11</v>
      </c>
      <c r="N19" s="43">
        <f t="shared" si="4"/>
        <v>1430288.515244616</v>
      </c>
      <c r="O19" s="43">
        <f t="shared" si="5"/>
        <v>1334941.316156476</v>
      </c>
      <c r="P19" s="43">
        <f t="shared" si="6"/>
        <v>2765229.831401092</v>
      </c>
      <c r="Q19" s="43">
        <f t="shared" si="7"/>
        <v>0</v>
      </c>
      <c r="R19" s="43">
        <f t="shared" si="8"/>
        <v>100828524.05845894</v>
      </c>
      <c r="T19">
        <v>11</v>
      </c>
      <c r="U19" s="11">
        <f t="shared" si="9"/>
        <v>1341666.666666666</v>
      </c>
      <c r="V19" s="11">
        <f t="shared" si="10"/>
        <v>1916666.6666666667</v>
      </c>
      <c r="W19" s="11">
        <f t="shared" si="11"/>
        <v>3258333.333333333</v>
      </c>
      <c r="X19" s="11">
        <f t="shared" si="12"/>
        <v>93916666.666666612</v>
      </c>
    </row>
    <row r="20" spans="2:24" x14ac:dyDescent="0.3">
      <c r="B20" s="26">
        <v>12</v>
      </c>
      <c r="C20" s="11">
        <f t="shared" si="13"/>
        <v>1405806.9261412607</v>
      </c>
      <c r="D20" s="11">
        <f t="shared" si="14"/>
        <v>1439886.8747852053</v>
      </c>
      <c r="E20" s="11">
        <f t="shared" si="15"/>
        <v>2845693.800926466</v>
      </c>
      <c r="F20" s="11">
        <f t="shared" si="16"/>
        <v>98974893.563876271</v>
      </c>
      <c r="H20" s="9"/>
      <c r="M20" s="28">
        <v>12</v>
      </c>
      <c r="N20" s="43">
        <f t="shared" si="4"/>
        <v>1411599.3368184252</v>
      </c>
      <c r="O20" s="43">
        <f t="shared" si="5"/>
        <v>1353630.4945826668</v>
      </c>
      <c r="P20" s="43">
        <f t="shared" si="6"/>
        <v>2765229.831401092</v>
      </c>
      <c r="Q20" s="43">
        <f t="shared" si="7"/>
        <v>500000</v>
      </c>
      <c r="R20" s="43">
        <f t="shared" si="8"/>
        <v>98974893.563876271</v>
      </c>
      <c r="T20">
        <v>12</v>
      </c>
      <c r="U20" s="11">
        <f t="shared" si="9"/>
        <v>1314833.3333333326</v>
      </c>
      <c r="V20" s="11">
        <f t="shared" si="10"/>
        <v>1916666.6666666667</v>
      </c>
      <c r="W20" s="11">
        <f t="shared" si="11"/>
        <v>3231499.9999999991</v>
      </c>
      <c r="X20" s="11">
        <f t="shared" si="12"/>
        <v>91999999.99999994</v>
      </c>
    </row>
    <row r="21" spans="2:24" x14ac:dyDescent="0.3">
      <c r="B21" s="26">
        <v>13</v>
      </c>
      <c r="C21" s="11">
        <f t="shared" si="13"/>
        <v>1385648.5098942679</v>
      </c>
      <c r="D21" s="11">
        <f t="shared" si="14"/>
        <v>1460045.2910321981</v>
      </c>
      <c r="E21" s="11">
        <f t="shared" si="15"/>
        <v>2845693.800926466</v>
      </c>
      <c r="F21" s="11">
        <f t="shared" si="16"/>
        <v>97514848.272844076</v>
      </c>
      <c r="H21" s="9"/>
      <c r="M21" s="28">
        <v>13</v>
      </c>
      <c r="N21" s="43">
        <f t="shared" si="4"/>
        <v>1385648.5098942679</v>
      </c>
      <c r="O21" s="43">
        <f t="shared" si="5"/>
        <v>1379581.3215068241</v>
      </c>
      <c r="P21" s="43">
        <f t="shared" si="6"/>
        <v>2765229.831401092</v>
      </c>
      <c r="Q21" s="43">
        <f t="shared" si="7"/>
        <v>0</v>
      </c>
      <c r="R21" s="43">
        <f t="shared" si="8"/>
        <v>97595312.242369443</v>
      </c>
      <c r="T21">
        <v>13</v>
      </c>
      <c r="U21" s="11">
        <f t="shared" si="9"/>
        <v>1287999.9999999993</v>
      </c>
      <c r="V21" s="11">
        <f t="shared" si="10"/>
        <v>1916666.6666666667</v>
      </c>
      <c r="W21" s="11">
        <f t="shared" si="11"/>
        <v>3204666.666666666</v>
      </c>
      <c r="X21" s="11">
        <f t="shared" si="12"/>
        <v>90083333.333333269</v>
      </c>
    </row>
    <row r="22" spans="2:24" x14ac:dyDescent="0.3">
      <c r="B22" s="26">
        <v>14</v>
      </c>
      <c r="C22" s="11">
        <f t="shared" si="13"/>
        <v>1365207.8758198172</v>
      </c>
      <c r="D22" s="11">
        <f t="shared" si="14"/>
        <v>1480485.9251066488</v>
      </c>
      <c r="E22" s="11">
        <f t="shared" si="15"/>
        <v>2845693.800926466</v>
      </c>
      <c r="F22" s="11">
        <f t="shared" si="16"/>
        <v>96034362.347737432</v>
      </c>
      <c r="H22" s="9"/>
      <c r="M22" s="28">
        <v>14</v>
      </c>
      <c r="N22" s="43">
        <f t="shared" si="4"/>
        <v>1366334.3713931723</v>
      </c>
      <c r="O22" s="43">
        <f t="shared" si="5"/>
        <v>1398895.4600079197</v>
      </c>
      <c r="P22" s="43">
        <f t="shared" si="6"/>
        <v>2765229.831401092</v>
      </c>
      <c r="Q22" s="43">
        <f t="shared" si="7"/>
        <v>0</v>
      </c>
      <c r="R22" s="43">
        <f t="shared" si="8"/>
        <v>96196416.782361522</v>
      </c>
      <c r="T22">
        <v>14</v>
      </c>
      <c r="U22" s="11">
        <f t="shared" si="9"/>
        <v>1261166.6666666658</v>
      </c>
      <c r="V22" s="11">
        <f t="shared" si="10"/>
        <v>1916666.6666666667</v>
      </c>
      <c r="W22" s="11">
        <f t="shared" si="11"/>
        <v>3177833.3333333326</v>
      </c>
      <c r="X22" s="11">
        <f t="shared" si="12"/>
        <v>88166666.666666597</v>
      </c>
    </row>
    <row r="23" spans="2:24" x14ac:dyDescent="0.3">
      <c r="B23" s="26">
        <v>15</v>
      </c>
      <c r="C23" s="11">
        <f t="shared" si="13"/>
        <v>1344481.0728683241</v>
      </c>
      <c r="D23" s="11">
        <f t="shared" si="14"/>
        <v>1501212.7280581419</v>
      </c>
      <c r="E23" s="11">
        <f t="shared" si="15"/>
        <v>2845693.800926466</v>
      </c>
      <c r="F23" s="11">
        <f t="shared" si="16"/>
        <v>94533149.619679287</v>
      </c>
      <c r="H23" s="9"/>
      <c r="M23" s="28">
        <v>15</v>
      </c>
      <c r="N23" s="43">
        <f t="shared" si="4"/>
        <v>1346749.8349530613</v>
      </c>
      <c r="O23" s="43">
        <f t="shared" si="5"/>
        <v>1418479.9964480307</v>
      </c>
      <c r="P23" s="43">
        <f t="shared" si="6"/>
        <v>2765229.831401092</v>
      </c>
      <c r="Q23" s="43">
        <f t="shared" si="7"/>
        <v>0</v>
      </c>
      <c r="R23" s="43">
        <f t="shared" si="8"/>
        <v>94777936.785913497</v>
      </c>
      <c r="T23">
        <v>15</v>
      </c>
      <c r="U23" s="11">
        <f t="shared" si="9"/>
        <v>1234333.3333333323</v>
      </c>
      <c r="V23" s="11">
        <f t="shared" si="10"/>
        <v>1916666.6666666667</v>
      </c>
      <c r="W23" s="11">
        <f t="shared" si="11"/>
        <v>3150999.9999999991</v>
      </c>
      <c r="X23" s="11">
        <f t="shared" si="12"/>
        <v>86249999.999999925</v>
      </c>
    </row>
    <row r="24" spans="2:24" x14ac:dyDescent="0.3">
      <c r="B24" s="26">
        <v>16</v>
      </c>
      <c r="C24" s="11">
        <f t="shared" si="13"/>
        <v>1323464.09467551</v>
      </c>
      <c r="D24" s="11">
        <f t="shared" si="14"/>
        <v>1522229.706250956</v>
      </c>
      <c r="E24" s="11">
        <f t="shared" si="15"/>
        <v>2845693.800926466</v>
      </c>
      <c r="F24" s="11">
        <f t="shared" si="16"/>
        <v>93010919.913428336</v>
      </c>
      <c r="H24" s="9"/>
      <c r="M24" s="28">
        <v>16</v>
      </c>
      <c r="N24" s="43">
        <f t="shared" si="4"/>
        <v>1326891.1150027891</v>
      </c>
      <c r="O24" s="43">
        <f t="shared" si="5"/>
        <v>1438338.7163983029</v>
      </c>
      <c r="P24" s="43">
        <f t="shared" si="6"/>
        <v>2765229.831401092</v>
      </c>
      <c r="Q24" s="43">
        <f t="shared" si="7"/>
        <v>0</v>
      </c>
      <c r="R24" s="43">
        <f t="shared" si="8"/>
        <v>93339598.069515198</v>
      </c>
      <c r="T24">
        <v>16</v>
      </c>
      <c r="U24" s="11">
        <f t="shared" si="9"/>
        <v>1207499.9999999991</v>
      </c>
      <c r="V24" s="11">
        <f t="shared" si="10"/>
        <v>1916666.6666666667</v>
      </c>
      <c r="W24" s="11">
        <f t="shared" si="11"/>
        <v>3124166.666666666</v>
      </c>
      <c r="X24" s="11">
        <f t="shared" si="12"/>
        <v>84333333.333333254</v>
      </c>
    </row>
    <row r="25" spans="2:24" x14ac:dyDescent="0.3">
      <c r="B25" s="26">
        <v>17</v>
      </c>
      <c r="C25" s="11">
        <f t="shared" si="13"/>
        <v>1302152.8787879967</v>
      </c>
      <c r="D25" s="11">
        <f t="shared" si="14"/>
        <v>1543540.9221384693</v>
      </c>
      <c r="E25" s="11">
        <f t="shared" si="15"/>
        <v>2845693.800926466</v>
      </c>
      <c r="F25" s="11">
        <f t="shared" si="16"/>
        <v>91467378.991289869</v>
      </c>
      <c r="H25" s="9"/>
      <c r="M25" s="28">
        <v>17</v>
      </c>
      <c r="N25" s="43">
        <f t="shared" si="4"/>
        <v>1306754.3729732127</v>
      </c>
      <c r="O25" s="43">
        <f t="shared" si="5"/>
        <v>1458475.4584278793</v>
      </c>
      <c r="P25" s="43">
        <f t="shared" si="6"/>
        <v>2765229.831401092</v>
      </c>
      <c r="Q25" s="43">
        <f t="shared" si="7"/>
        <v>0</v>
      </c>
      <c r="R25" s="43">
        <f t="shared" si="8"/>
        <v>91881122.611087322</v>
      </c>
      <c r="T25">
        <v>17</v>
      </c>
      <c r="U25" s="11">
        <f t="shared" si="9"/>
        <v>1180666.6666666656</v>
      </c>
      <c r="V25" s="11">
        <f t="shared" si="10"/>
        <v>1916666.6666666667</v>
      </c>
      <c r="W25" s="11">
        <f t="shared" si="11"/>
        <v>3097333.3333333321</v>
      </c>
      <c r="X25" s="11">
        <f t="shared" si="12"/>
        <v>82416666.666666582</v>
      </c>
    </row>
    <row r="26" spans="2:24" x14ac:dyDescent="0.3">
      <c r="B26" s="26">
        <v>18</v>
      </c>
      <c r="C26" s="11">
        <f t="shared" si="13"/>
        <v>1280543.3058780581</v>
      </c>
      <c r="D26" s="11">
        <f t="shared" si="14"/>
        <v>1565150.4950484079</v>
      </c>
      <c r="E26" s="11">
        <f t="shared" si="15"/>
        <v>2845693.800926466</v>
      </c>
      <c r="F26" s="11">
        <f t="shared" si="16"/>
        <v>89902228.496241465</v>
      </c>
      <c r="H26" s="9"/>
      <c r="M26" s="28">
        <v>18</v>
      </c>
      <c r="N26" s="43">
        <f t="shared" si="4"/>
        <v>1286335.7165552226</v>
      </c>
      <c r="O26" s="43">
        <f t="shared" si="5"/>
        <v>1478894.1148458694</v>
      </c>
      <c r="P26" s="43">
        <f t="shared" si="6"/>
        <v>2765229.831401092</v>
      </c>
      <c r="Q26" s="43">
        <f t="shared" si="7"/>
        <v>500000</v>
      </c>
      <c r="R26" s="43">
        <f t="shared" si="8"/>
        <v>89902228.49624145</v>
      </c>
      <c r="T26">
        <v>18</v>
      </c>
      <c r="U26" s="11">
        <f t="shared" si="9"/>
        <v>1153833.3333333321</v>
      </c>
      <c r="V26" s="11">
        <f t="shared" si="10"/>
        <v>1916666.6666666667</v>
      </c>
      <c r="W26" s="11">
        <f t="shared" si="11"/>
        <v>3070499.9999999991</v>
      </c>
      <c r="X26" s="11">
        <f t="shared" si="12"/>
        <v>80499999.999999911</v>
      </c>
    </row>
    <row r="27" spans="2:24" x14ac:dyDescent="0.3">
      <c r="B27" s="26">
        <v>19</v>
      </c>
      <c r="C27" s="11">
        <f t="shared" si="13"/>
        <v>1258631.1989473805</v>
      </c>
      <c r="D27" s="11">
        <f t="shared" si="14"/>
        <v>1587062.6019790855</v>
      </c>
      <c r="E27" s="11">
        <f t="shared" si="15"/>
        <v>2845693.800926466</v>
      </c>
      <c r="F27" s="11">
        <f t="shared" si="16"/>
        <v>88315165.894262373</v>
      </c>
      <c r="H27" s="9"/>
      <c r="M27" s="28">
        <v>19</v>
      </c>
      <c r="N27" s="43">
        <f t="shared" si="4"/>
        <v>1258631.1989473803</v>
      </c>
      <c r="O27" s="43">
        <f t="shared" si="5"/>
        <v>1506598.6324537117</v>
      </c>
      <c r="P27" s="43">
        <f t="shared" si="6"/>
        <v>2765229.831401092</v>
      </c>
      <c r="Q27" s="43">
        <f t="shared" si="7"/>
        <v>0</v>
      </c>
      <c r="R27" s="43">
        <f t="shared" si="8"/>
        <v>88395629.86378774</v>
      </c>
      <c r="T27">
        <v>19</v>
      </c>
      <c r="U27" s="11">
        <f t="shared" si="9"/>
        <v>1126999.9999999988</v>
      </c>
      <c r="V27" s="11">
        <f t="shared" si="10"/>
        <v>1916666.6666666667</v>
      </c>
      <c r="W27" s="11">
        <f t="shared" si="11"/>
        <v>3043666.6666666656</v>
      </c>
      <c r="X27" s="11">
        <f t="shared" si="12"/>
        <v>78583333.333333239</v>
      </c>
    </row>
    <row r="28" spans="2:24" x14ac:dyDescent="0.3">
      <c r="B28" s="26">
        <v>20</v>
      </c>
      <c r="C28" s="11">
        <f t="shared" si="13"/>
        <v>1236412.3225196733</v>
      </c>
      <c r="D28" s="11">
        <f t="shared" si="14"/>
        <v>1609281.4784067927</v>
      </c>
      <c r="E28" s="11">
        <f t="shared" si="15"/>
        <v>2845693.800926466</v>
      </c>
      <c r="F28" s="11">
        <f t="shared" si="16"/>
        <v>86705884.415855587</v>
      </c>
      <c r="H28" s="9"/>
      <c r="M28" s="28">
        <v>20</v>
      </c>
      <c r="N28" s="43">
        <f t="shared" si="4"/>
        <v>1237538.8180930284</v>
      </c>
      <c r="O28" s="43">
        <f t="shared" si="5"/>
        <v>1527691.0133080636</v>
      </c>
      <c r="P28" s="43">
        <f t="shared" si="6"/>
        <v>2765229.831401092</v>
      </c>
      <c r="Q28" s="43">
        <f t="shared" si="7"/>
        <v>0</v>
      </c>
      <c r="R28" s="43">
        <f t="shared" si="8"/>
        <v>86867938.850479677</v>
      </c>
      <c r="T28">
        <v>20</v>
      </c>
      <c r="U28" s="11">
        <f t="shared" si="9"/>
        <v>1100166.6666666653</v>
      </c>
      <c r="V28" s="11">
        <f t="shared" si="10"/>
        <v>1916666.6666666667</v>
      </c>
      <c r="W28" s="11">
        <f t="shared" si="11"/>
        <v>3016833.3333333321</v>
      </c>
      <c r="X28" s="11">
        <f t="shared" si="12"/>
        <v>76666666.666666567</v>
      </c>
    </row>
    <row r="29" spans="2:24" x14ac:dyDescent="0.3">
      <c r="B29" s="26">
        <v>21</v>
      </c>
      <c r="C29" s="11">
        <f t="shared" si="13"/>
        <v>1213882.3818219781</v>
      </c>
      <c r="D29" s="11">
        <f t="shared" si="14"/>
        <v>1631811.4191044879</v>
      </c>
      <c r="E29" s="11">
        <f t="shared" si="15"/>
        <v>2845693.800926466</v>
      </c>
      <c r="F29" s="11">
        <f t="shared" si="16"/>
        <v>85074072.9967511</v>
      </c>
      <c r="H29" s="9"/>
      <c r="M29" s="28">
        <v>21</v>
      </c>
      <c r="N29" s="43">
        <f t="shared" si="4"/>
        <v>1216151.1439067156</v>
      </c>
      <c r="O29" s="43">
        <f t="shared" si="5"/>
        <v>1549078.6874943764</v>
      </c>
      <c r="P29" s="43">
        <f t="shared" si="6"/>
        <v>2765229.831401092</v>
      </c>
      <c r="Q29" s="43">
        <f t="shared" si="7"/>
        <v>0</v>
      </c>
      <c r="R29" s="43">
        <f t="shared" si="8"/>
        <v>85318860.162985295</v>
      </c>
      <c r="T29">
        <v>21</v>
      </c>
      <c r="U29" s="11">
        <f t="shared" si="9"/>
        <v>1073333.3333333319</v>
      </c>
      <c r="V29" s="11">
        <f t="shared" si="10"/>
        <v>1916666.6666666667</v>
      </c>
      <c r="W29" s="11">
        <f t="shared" si="11"/>
        <v>2989999.9999999986</v>
      </c>
      <c r="X29" s="11">
        <f t="shared" si="12"/>
        <v>74749999.999999896</v>
      </c>
    </row>
    <row r="30" spans="2:24" x14ac:dyDescent="0.3">
      <c r="B30" s="26">
        <v>22</v>
      </c>
      <c r="C30" s="11">
        <f t="shared" si="13"/>
        <v>1191037.0219545155</v>
      </c>
      <c r="D30" s="11">
        <f t="shared" si="14"/>
        <v>1654656.7789719505</v>
      </c>
      <c r="E30" s="11">
        <f t="shared" si="15"/>
        <v>2845693.800926466</v>
      </c>
      <c r="F30" s="11">
        <f t="shared" si="16"/>
        <v>83419416.217779145</v>
      </c>
      <c r="H30" s="9"/>
      <c r="M30" s="28">
        <v>22</v>
      </c>
      <c r="N30" s="43">
        <f t="shared" si="4"/>
        <v>1194464.0422817941</v>
      </c>
      <c r="O30" s="43">
        <f t="shared" si="5"/>
        <v>1570765.7891192979</v>
      </c>
      <c r="P30" s="43">
        <f t="shared" si="6"/>
        <v>2765229.831401092</v>
      </c>
      <c r="Q30" s="43">
        <f t="shared" si="7"/>
        <v>0</v>
      </c>
      <c r="R30" s="43">
        <f t="shared" si="8"/>
        <v>83748094.373865992</v>
      </c>
      <c r="T30">
        <v>22</v>
      </c>
      <c r="U30" s="11">
        <f t="shared" si="9"/>
        <v>1046499.9999999986</v>
      </c>
      <c r="V30" s="11">
        <f t="shared" si="10"/>
        <v>1916666.6666666667</v>
      </c>
      <c r="W30" s="11">
        <f t="shared" si="11"/>
        <v>2963166.6666666651</v>
      </c>
      <c r="X30" s="11">
        <f t="shared" si="12"/>
        <v>72833333.333333224</v>
      </c>
    </row>
    <row r="31" spans="2:24" x14ac:dyDescent="0.3">
      <c r="B31" s="26">
        <v>23</v>
      </c>
      <c r="C31" s="11">
        <f t="shared" si="13"/>
        <v>1167871.827048908</v>
      </c>
      <c r="D31" s="11">
        <f t="shared" si="14"/>
        <v>1677821.973877558</v>
      </c>
      <c r="E31" s="11">
        <f t="shared" si="15"/>
        <v>2845693.800926466</v>
      </c>
      <c r="F31" s="11">
        <f t="shared" si="16"/>
        <v>81741594.243901581</v>
      </c>
      <c r="H31" s="9"/>
      <c r="M31" s="28">
        <v>23</v>
      </c>
      <c r="N31" s="43">
        <f t="shared" si="4"/>
        <v>1172473.321234124</v>
      </c>
      <c r="O31" s="43">
        <f t="shared" si="5"/>
        <v>1592756.510166968</v>
      </c>
      <c r="P31" s="43">
        <f t="shared" si="6"/>
        <v>2765229.831401092</v>
      </c>
      <c r="Q31" s="43">
        <f t="shared" si="7"/>
        <v>0</v>
      </c>
      <c r="R31" s="43">
        <f t="shared" si="8"/>
        <v>82155337.863699019</v>
      </c>
      <c r="T31">
        <v>23</v>
      </c>
      <c r="U31" s="11">
        <f t="shared" si="9"/>
        <v>1019666.6666666651</v>
      </c>
      <c r="V31" s="11">
        <f t="shared" si="10"/>
        <v>1916666.6666666667</v>
      </c>
      <c r="W31" s="11">
        <f t="shared" si="11"/>
        <v>2936333.3333333321</v>
      </c>
      <c r="X31" s="11">
        <f t="shared" si="12"/>
        <v>70916666.666666552</v>
      </c>
    </row>
    <row r="32" spans="2:24" x14ac:dyDescent="0.3">
      <c r="B32" s="26">
        <v>24</v>
      </c>
      <c r="C32" s="11">
        <f t="shared" si="13"/>
        <v>1144382.3194146222</v>
      </c>
      <c r="D32" s="11">
        <f t="shared" si="14"/>
        <v>1701311.4815118439</v>
      </c>
      <c r="E32" s="11">
        <f t="shared" si="15"/>
        <v>2845693.800926466</v>
      </c>
      <c r="F32" s="11">
        <f t="shared" si="16"/>
        <v>80040282.762389734</v>
      </c>
      <c r="H32" s="9"/>
      <c r="M32" s="28">
        <v>24</v>
      </c>
      <c r="N32" s="43">
        <f t="shared" si="4"/>
        <v>1150174.7300917862</v>
      </c>
      <c r="O32" s="43">
        <f t="shared" si="5"/>
        <v>1615055.1013093058</v>
      </c>
      <c r="P32" s="43">
        <f t="shared" si="6"/>
        <v>2765229.831401092</v>
      </c>
      <c r="Q32" s="43">
        <f t="shared" si="7"/>
        <v>500000</v>
      </c>
      <c r="R32" s="43">
        <f t="shared" si="8"/>
        <v>80040282.762389719</v>
      </c>
      <c r="T32">
        <v>24</v>
      </c>
      <c r="U32" s="11">
        <f t="shared" si="9"/>
        <v>992833.33333333174</v>
      </c>
      <c r="V32" s="11">
        <f t="shared" si="10"/>
        <v>1916666.6666666667</v>
      </c>
      <c r="W32" s="11">
        <f t="shared" si="11"/>
        <v>2909499.9999999986</v>
      </c>
      <c r="X32" s="11">
        <f t="shared" si="12"/>
        <v>68999999.999999881</v>
      </c>
    </row>
    <row r="33" spans="2:24" x14ac:dyDescent="0.3">
      <c r="B33" s="26">
        <v>25</v>
      </c>
      <c r="C33" s="11">
        <f t="shared" si="13"/>
        <v>1120563.9586734562</v>
      </c>
      <c r="D33" s="11">
        <f t="shared" si="14"/>
        <v>1725129.8422530098</v>
      </c>
      <c r="E33" s="11">
        <f t="shared" si="15"/>
        <v>2845693.800926466</v>
      </c>
      <c r="F33" s="11">
        <f t="shared" si="16"/>
        <v>78315152.92013672</v>
      </c>
      <c r="H33" s="9"/>
      <c r="M33" s="28">
        <v>25</v>
      </c>
      <c r="N33" s="43">
        <f t="shared" si="4"/>
        <v>1120563.958673456</v>
      </c>
      <c r="O33" s="43">
        <f t="shared" si="5"/>
        <v>1644665.872727636</v>
      </c>
      <c r="P33" s="43">
        <f t="shared" si="6"/>
        <v>2765229.831401092</v>
      </c>
      <c r="Q33" s="43">
        <f t="shared" si="7"/>
        <v>0</v>
      </c>
      <c r="R33" s="43">
        <f t="shared" si="8"/>
        <v>78395616.889662087</v>
      </c>
      <c r="T33">
        <v>25</v>
      </c>
      <c r="U33" s="11">
        <f t="shared" si="9"/>
        <v>965999.99999999837</v>
      </c>
      <c r="V33" s="11">
        <f t="shared" si="10"/>
        <v>1916666.6666666667</v>
      </c>
      <c r="W33" s="11">
        <f t="shared" si="11"/>
        <v>2882666.6666666651</v>
      </c>
      <c r="X33" s="11">
        <f t="shared" si="12"/>
        <v>67083333.333333217</v>
      </c>
    </row>
    <row r="34" spans="2:24" x14ac:dyDescent="0.3">
      <c r="B34" s="26">
        <v>26</v>
      </c>
      <c r="C34" s="11">
        <f t="shared" si="13"/>
        <v>1096412.1408819142</v>
      </c>
      <c r="D34" s="11">
        <f t="shared" si="14"/>
        <v>1749281.6600445518</v>
      </c>
      <c r="E34" s="11">
        <f t="shared" si="15"/>
        <v>2845693.800926466</v>
      </c>
      <c r="F34" s="11">
        <f t="shared" si="16"/>
        <v>76565871.260092169</v>
      </c>
      <c r="H34" s="9"/>
      <c r="M34" s="28">
        <v>26</v>
      </c>
      <c r="N34" s="43">
        <f t="shared" si="4"/>
        <v>1097538.6364552693</v>
      </c>
      <c r="O34" s="43">
        <f t="shared" si="5"/>
        <v>1667691.1949458227</v>
      </c>
      <c r="P34" s="43">
        <f t="shared" si="6"/>
        <v>2765229.831401092</v>
      </c>
      <c r="Q34" s="43">
        <f t="shared" si="7"/>
        <v>0</v>
      </c>
      <c r="R34" s="43">
        <f t="shared" si="8"/>
        <v>76727925.69471626</v>
      </c>
      <c r="T34">
        <v>26</v>
      </c>
      <c r="U34" s="11">
        <f t="shared" si="9"/>
        <v>939166.666666665</v>
      </c>
      <c r="V34" s="11">
        <f t="shared" si="10"/>
        <v>1916666.6666666667</v>
      </c>
      <c r="W34" s="11">
        <f t="shared" si="11"/>
        <v>2855833.3333333316</v>
      </c>
      <c r="X34" s="11">
        <f t="shared" si="12"/>
        <v>65166666.666666552</v>
      </c>
    </row>
    <row r="35" spans="2:24" x14ac:dyDescent="0.3">
      <c r="B35" s="26">
        <v>27</v>
      </c>
      <c r="C35" s="11">
        <f t="shared" si="13"/>
        <v>1071922.1976412905</v>
      </c>
      <c r="D35" s="11">
        <f t="shared" si="14"/>
        <v>1773771.6032851755</v>
      </c>
      <c r="E35" s="11">
        <f t="shared" si="15"/>
        <v>2845693.800926466</v>
      </c>
      <c r="F35" s="11">
        <f t="shared" si="16"/>
        <v>74792099.656806991</v>
      </c>
      <c r="H35" s="9"/>
      <c r="M35" s="28">
        <v>27</v>
      </c>
      <c r="N35" s="43">
        <f t="shared" si="4"/>
        <v>1074190.9597260277</v>
      </c>
      <c r="O35" s="43">
        <f t="shared" si="5"/>
        <v>1691038.8716750643</v>
      </c>
      <c r="P35" s="43">
        <f t="shared" si="6"/>
        <v>2765229.831401092</v>
      </c>
      <c r="Q35" s="43">
        <f t="shared" si="7"/>
        <v>0</v>
      </c>
      <c r="R35" s="43">
        <f t="shared" si="8"/>
        <v>75036886.823041201</v>
      </c>
      <c r="T35">
        <v>27</v>
      </c>
      <c r="U35" s="11">
        <f t="shared" si="9"/>
        <v>912333.33333333174</v>
      </c>
      <c r="V35" s="11">
        <f t="shared" si="10"/>
        <v>1916666.6666666667</v>
      </c>
      <c r="W35" s="11">
        <f t="shared" si="11"/>
        <v>2828999.9999999986</v>
      </c>
      <c r="X35" s="11">
        <f t="shared" si="12"/>
        <v>63249999.999999888</v>
      </c>
    </row>
    <row r="36" spans="2:24" x14ac:dyDescent="0.3">
      <c r="B36" s="26">
        <v>28</v>
      </c>
      <c r="C36" s="11">
        <f t="shared" si="13"/>
        <v>1047089.3951952979</v>
      </c>
      <c r="D36" s="11">
        <f t="shared" si="14"/>
        <v>1798604.4057311681</v>
      </c>
      <c r="E36" s="11">
        <f t="shared" si="15"/>
        <v>2845693.800926466</v>
      </c>
      <c r="F36" s="11">
        <f t="shared" si="16"/>
        <v>72993495.251075819</v>
      </c>
      <c r="H36" s="9"/>
      <c r="M36" s="28">
        <v>28</v>
      </c>
      <c r="N36" s="43">
        <f t="shared" si="4"/>
        <v>1050516.4155225768</v>
      </c>
      <c r="O36" s="43">
        <f t="shared" si="5"/>
        <v>1714713.4158785152</v>
      </c>
      <c r="P36" s="43">
        <f t="shared" si="6"/>
        <v>2765229.831401092</v>
      </c>
      <c r="Q36" s="43">
        <f t="shared" si="7"/>
        <v>0</v>
      </c>
      <c r="R36" s="43">
        <f t="shared" si="8"/>
        <v>73322173.407162681</v>
      </c>
      <c r="T36">
        <v>28</v>
      </c>
      <c r="U36" s="11">
        <f t="shared" si="9"/>
        <v>885499.99999999849</v>
      </c>
      <c r="V36" s="11">
        <f t="shared" si="10"/>
        <v>1916666.6666666667</v>
      </c>
      <c r="W36" s="11">
        <f t="shared" si="11"/>
        <v>2802166.6666666651</v>
      </c>
      <c r="X36" s="11">
        <f t="shared" si="12"/>
        <v>61333333.333333224</v>
      </c>
    </row>
    <row r="37" spans="2:24" x14ac:dyDescent="0.3">
      <c r="B37" s="26">
        <v>29</v>
      </c>
      <c r="C37" s="11">
        <f t="shared" si="13"/>
        <v>1021908.9335150615</v>
      </c>
      <c r="D37" s="11">
        <f t="shared" si="14"/>
        <v>1823784.8674114044</v>
      </c>
      <c r="E37" s="11">
        <f t="shared" si="15"/>
        <v>2845693.800926466</v>
      </c>
      <c r="F37" s="11">
        <f t="shared" si="16"/>
        <v>71169710.383664414</v>
      </c>
      <c r="H37" s="9"/>
      <c r="M37" s="28">
        <v>29</v>
      </c>
      <c r="N37" s="43">
        <f t="shared" si="4"/>
        <v>1026510.4277002775</v>
      </c>
      <c r="O37" s="43">
        <f t="shared" si="5"/>
        <v>1738719.4037008146</v>
      </c>
      <c r="P37" s="43">
        <f t="shared" si="6"/>
        <v>2765229.831401092</v>
      </c>
      <c r="Q37" s="43">
        <f t="shared" si="7"/>
        <v>0</v>
      </c>
      <c r="R37" s="43">
        <f t="shared" si="8"/>
        <v>71583454.003461868</v>
      </c>
      <c r="T37">
        <v>29</v>
      </c>
      <c r="U37" s="11">
        <f t="shared" si="9"/>
        <v>858666.66666666511</v>
      </c>
      <c r="V37" s="11">
        <f t="shared" si="10"/>
        <v>1916666.6666666667</v>
      </c>
      <c r="W37" s="11">
        <f t="shared" si="11"/>
        <v>2775333.3333333321</v>
      </c>
      <c r="X37" s="11">
        <f t="shared" si="12"/>
        <v>59416666.66666656</v>
      </c>
    </row>
    <row r="38" spans="2:24" x14ac:dyDescent="0.3">
      <c r="B38" s="26">
        <v>30</v>
      </c>
      <c r="C38" s="11">
        <f t="shared" si="13"/>
        <v>996375.94537130184</v>
      </c>
      <c r="D38" s="11">
        <f t="shared" si="14"/>
        <v>1849317.8555551642</v>
      </c>
      <c r="E38" s="11">
        <f t="shared" si="15"/>
        <v>2845693.800926466</v>
      </c>
      <c r="F38" s="11">
        <f t="shared" si="16"/>
        <v>69320392.528109252</v>
      </c>
      <c r="H38" s="9"/>
      <c r="M38" s="28">
        <v>30</v>
      </c>
      <c r="N38" s="43">
        <f t="shared" si="4"/>
        <v>1002168.3560484662</v>
      </c>
      <c r="O38" s="43">
        <f t="shared" si="5"/>
        <v>1763061.4753526258</v>
      </c>
      <c r="P38" s="43">
        <f t="shared" si="6"/>
        <v>2765229.831401092</v>
      </c>
      <c r="Q38" s="43">
        <f t="shared" si="7"/>
        <v>500000</v>
      </c>
      <c r="R38" s="43">
        <f t="shared" si="8"/>
        <v>69320392.528109238</v>
      </c>
      <c r="T38">
        <v>30</v>
      </c>
      <c r="U38" s="11">
        <f t="shared" si="9"/>
        <v>831833.33333333186</v>
      </c>
      <c r="V38" s="11">
        <f t="shared" si="10"/>
        <v>1916666.6666666667</v>
      </c>
      <c r="W38" s="11">
        <f t="shared" si="11"/>
        <v>2748499.9999999986</v>
      </c>
      <c r="X38" s="11">
        <f t="shared" si="12"/>
        <v>57499999.999999896</v>
      </c>
    </row>
    <row r="39" spans="2:24" x14ac:dyDescent="0.3">
      <c r="B39" s="26">
        <v>31</v>
      </c>
      <c r="C39" s="11">
        <f t="shared" si="13"/>
        <v>970485.49539352953</v>
      </c>
      <c r="D39" s="11">
        <f t="shared" si="14"/>
        <v>1875208.3055329365</v>
      </c>
      <c r="E39" s="11">
        <f t="shared" si="15"/>
        <v>2845693.800926466</v>
      </c>
      <c r="F39" s="11">
        <f t="shared" si="16"/>
        <v>67445184.22257632</v>
      </c>
      <c r="H39" s="9"/>
      <c r="M39" s="28">
        <v>31</v>
      </c>
      <c r="N39" s="43">
        <f t="shared" si="4"/>
        <v>970485.4953935293</v>
      </c>
      <c r="O39" s="43">
        <f t="shared" si="5"/>
        <v>1794744.3360075627</v>
      </c>
      <c r="P39" s="43">
        <f t="shared" si="6"/>
        <v>2765229.831401092</v>
      </c>
      <c r="Q39" s="43">
        <f t="shared" si="7"/>
        <v>0</v>
      </c>
      <c r="R39" s="43">
        <f t="shared" si="8"/>
        <v>67525648.192101672</v>
      </c>
      <c r="T39">
        <v>31</v>
      </c>
      <c r="U39" s="11">
        <f t="shared" si="9"/>
        <v>804999.9999999986</v>
      </c>
      <c r="V39" s="11">
        <f t="shared" si="10"/>
        <v>1916666.6666666667</v>
      </c>
      <c r="W39" s="11">
        <f t="shared" si="11"/>
        <v>2721666.6666666651</v>
      </c>
      <c r="X39" s="11">
        <f t="shared" si="12"/>
        <v>55583333.333333232</v>
      </c>
    </row>
    <row r="40" spans="2:24" x14ac:dyDescent="0.3">
      <c r="B40" s="26">
        <v>32</v>
      </c>
      <c r="C40" s="11">
        <f t="shared" si="13"/>
        <v>944232.57911606855</v>
      </c>
      <c r="D40" s="11">
        <f t="shared" si="14"/>
        <v>1901461.2218103975</v>
      </c>
      <c r="E40" s="11">
        <f t="shared" si="15"/>
        <v>2845693.800926466</v>
      </c>
      <c r="F40" s="11">
        <f t="shared" si="16"/>
        <v>65543723.00076592</v>
      </c>
      <c r="H40" s="9"/>
      <c r="M40" s="28">
        <v>32</v>
      </c>
      <c r="N40" s="43">
        <f t="shared" si="4"/>
        <v>945359.07468942343</v>
      </c>
      <c r="O40" s="43">
        <f t="shared" si="5"/>
        <v>1819870.7567116686</v>
      </c>
      <c r="P40" s="43">
        <f t="shared" si="6"/>
        <v>2765229.831401092</v>
      </c>
      <c r="Q40" s="43">
        <f t="shared" si="7"/>
        <v>0</v>
      </c>
      <c r="R40" s="43">
        <f t="shared" si="8"/>
        <v>65705777.435390003</v>
      </c>
      <c r="T40">
        <v>32</v>
      </c>
      <c r="U40" s="11">
        <f t="shared" si="9"/>
        <v>778166.66666666523</v>
      </c>
      <c r="V40" s="11">
        <f t="shared" si="10"/>
        <v>1916666.6666666667</v>
      </c>
      <c r="W40" s="11">
        <f t="shared" si="11"/>
        <v>2694833.3333333321</v>
      </c>
      <c r="X40" s="11">
        <f t="shared" si="12"/>
        <v>53666666.666666567</v>
      </c>
    </row>
    <row r="41" spans="2:24" x14ac:dyDescent="0.3">
      <c r="B41" s="26">
        <v>33</v>
      </c>
      <c r="C41" s="11">
        <f t="shared" si="13"/>
        <v>917612.12201072287</v>
      </c>
      <c r="D41" s="11">
        <f t="shared" si="14"/>
        <v>1928081.6789157433</v>
      </c>
      <c r="E41" s="11">
        <f t="shared" si="15"/>
        <v>2845693.800926466</v>
      </c>
      <c r="F41" s="11">
        <f t="shared" si="16"/>
        <v>63615641.321850173</v>
      </c>
      <c r="H41" s="9"/>
      <c r="M41" s="28">
        <v>33</v>
      </c>
      <c r="N41" s="43">
        <f t="shared" si="4"/>
        <v>919880.88409546006</v>
      </c>
      <c r="O41" s="43">
        <f t="shared" si="5"/>
        <v>1845348.9473056318</v>
      </c>
      <c r="P41" s="43">
        <f t="shared" si="6"/>
        <v>2765229.831401092</v>
      </c>
      <c r="Q41" s="43">
        <f t="shared" si="7"/>
        <v>0</v>
      </c>
      <c r="R41" s="43">
        <f t="shared" si="8"/>
        <v>63860428.488084368</v>
      </c>
      <c r="T41">
        <v>33</v>
      </c>
      <c r="U41" s="11">
        <f t="shared" si="9"/>
        <v>751333.33333333198</v>
      </c>
      <c r="V41" s="11">
        <f t="shared" si="10"/>
        <v>1916666.6666666667</v>
      </c>
      <c r="W41" s="11">
        <f t="shared" si="11"/>
        <v>2667999.9999999986</v>
      </c>
      <c r="X41" s="11">
        <f t="shared" si="12"/>
        <v>51749999.999999903</v>
      </c>
    </row>
    <row r="42" spans="2:24" x14ac:dyDescent="0.3">
      <c r="B42" s="26">
        <v>34</v>
      </c>
      <c r="C42" s="11">
        <f t="shared" si="13"/>
        <v>890618.97850590246</v>
      </c>
      <c r="D42" s="11">
        <f t="shared" si="14"/>
        <v>1955074.8224205635</v>
      </c>
      <c r="E42" s="11">
        <f t="shared" si="15"/>
        <v>2845693.800926466</v>
      </c>
      <c r="F42" s="11">
        <f t="shared" si="16"/>
        <v>61660566.499429613</v>
      </c>
      <c r="H42" s="9"/>
      <c r="M42" s="28">
        <v>34</v>
      </c>
      <c r="N42" s="43">
        <f t="shared" si="4"/>
        <v>894045.99883318122</v>
      </c>
      <c r="O42" s="43">
        <f t="shared" si="5"/>
        <v>1871183.8325679107</v>
      </c>
      <c r="P42" s="43">
        <f t="shared" si="6"/>
        <v>2765229.831401092</v>
      </c>
      <c r="Q42" s="43">
        <f t="shared" si="7"/>
        <v>0</v>
      </c>
      <c r="R42" s="43">
        <f t="shared" si="8"/>
        <v>61989244.655516461</v>
      </c>
      <c r="T42">
        <v>34</v>
      </c>
      <c r="U42" s="11">
        <f t="shared" si="9"/>
        <v>724499.9999999986</v>
      </c>
      <c r="V42" s="11">
        <f t="shared" si="10"/>
        <v>1916666.6666666667</v>
      </c>
      <c r="W42" s="11">
        <f t="shared" si="11"/>
        <v>2641166.6666666651</v>
      </c>
      <c r="X42" s="11">
        <f t="shared" si="12"/>
        <v>49833333.333333239</v>
      </c>
    </row>
    <row r="43" spans="2:24" x14ac:dyDescent="0.3">
      <c r="B43" s="26">
        <v>35</v>
      </c>
      <c r="C43" s="11">
        <f t="shared" si="13"/>
        <v>863247.93099201459</v>
      </c>
      <c r="D43" s="11">
        <f t="shared" si="14"/>
        <v>1982445.8699344513</v>
      </c>
      <c r="E43" s="11">
        <f t="shared" si="15"/>
        <v>2845693.800926466</v>
      </c>
      <c r="F43" s="11">
        <f t="shared" si="16"/>
        <v>59678120.629495159</v>
      </c>
      <c r="H43" s="9"/>
      <c r="M43" s="28">
        <v>35</v>
      </c>
      <c r="N43" s="43">
        <f t="shared" si="4"/>
        <v>867849.4251772305</v>
      </c>
      <c r="O43" s="43">
        <f t="shared" si="5"/>
        <v>1897380.4062238615</v>
      </c>
      <c r="P43" s="43">
        <f t="shared" si="6"/>
        <v>2765229.831401092</v>
      </c>
      <c r="Q43" s="43">
        <f t="shared" si="7"/>
        <v>0</v>
      </c>
      <c r="R43" s="43">
        <f t="shared" si="8"/>
        <v>60091864.249292597</v>
      </c>
      <c r="T43">
        <v>35</v>
      </c>
      <c r="U43" s="11">
        <f t="shared" si="9"/>
        <v>697666.66666666535</v>
      </c>
      <c r="V43" s="11">
        <f t="shared" si="10"/>
        <v>1916666.6666666667</v>
      </c>
      <c r="W43" s="11">
        <f t="shared" si="11"/>
        <v>2614333.3333333321</v>
      </c>
      <c r="X43" s="11">
        <f t="shared" si="12"/>
        <v>47916666.666666575</v>
      </c>
    </row>
    <row r="44" spans="2:24" x14ac:dyDescent="0.3">
      <c r="B44" s="26">
        <v>36</v>
      </c>
      <c r="C44" s="11">
        <f t="shared" si="13"/>
        <v>835493.68881293223</v>
      </c>
      <c r="D44" s="11">
        <f t="shared" si="14"/>
        <v>2010200.1121135338</v>
      </c>
      <c r="E44" s="11">
        <f t="shared" si="15"/>
        <v>2845693.800926466</v>
      </c>
      <c r="F44" s="11">
        <f t="shared" si="16"/>
        <v>57667920.517381623</v>
      </c>
      <c r="H44" s="9"/>
      <c r="M44" s="28">
        <v>36</v>
      </c>
      <c r="N44" s="43">
        <f t="shared" si="4"/>
        <v>841286.09949009633</v>
      </c>
      <c r="O44" s="43">
        <f t="shared" si="5"/>
        <v>1923943.7319109957</v>
      </c>
      <c r="P44" s="43">
        <f t="shared" si="6"/>
        <v>2765229.831401092</v>
      </c>
      <c r="Q44" s="43">
        <f t="shared" si="7"/>
        <v>500000</v>
      </c>
      <c r="R44" s="43">
        <f t="shared" si="8"/>
        <v>57667920.517381601</v>
      </c>
      <c r="T44">
        <v>36</v>
      </c>
      <c r="U44" s="11">
        <f t="shared" si="9"/>
        <v>670833.33333333209</v>
      </c>
      <c r="V44" s="11">
        <f t="shared" si="10"/>
        <v>1916666.6666666667</v>
      </c>
      <c r="W44" s="11">
        <f t="shared" si="11"/>
        <v>2587499.9999999991</v>
      </c>
      <c r="X44" s="11">
        <f t="shared" si="12"/>
        <v>45999999.999999911</v>
      </c>
    </row>
    <row r="45" spans="2:24" x14ac:dyDescent="0.3">
      <c r="B45" s="26">
        <v>37</v>
      </c>
      <c r="C45" s="11">
        <f t="shared" si="13"/>
        <v>807350.8872433427</v>
      </c>
      <c r="D45" s="11">
        <f t="shared" si="14"/>
        <v>2038342.9136831234</v>
      </c>
      <c r="E45" s="11">
        <f t="shared" si="15"/>
        <v>2845693.800926466</v>
      </c>
      <c r="F45" s="11">
        <f t="shared" si="16"/>
        <v>55629577.6036985</v>
      </c>
      <c r="H45" s="9"/>
      <c r="M45" s="28">
        <v>37</v>
      </c>
      <c r="N45" s="43">
        <f t="shared" si="4"/>
        <v>807350.88724334247</v>
      </c>
      <c r="O45" s="43">
        <f t="shared" si="5"/>
        <v>1957878.9441577494</v>
      </c>
      <c r="P45" s="43">
        <f t="shared" si="6"/>
        <v>2765229.831401092</v>
      </c>
      <c r="Q45" s="43">
        <f t="shared" si="7"/>
        <v>0</v>
      </c>
      <c r="R45" s="43">
        <f t="shared" si="8"/>
        <v>55710041.573223852</v>
      </c>
      <c r="T45">
        <v>37</v>
      </c>
      <c r="U45" s="11">
        <f t="shared" si="9"/>
        <v>643999.99999999872</v>
      </c>
      <c r="V45" s="11">
        <f t="shared" si="10"/>
        <v>1916666.6666666667</v>
      </c>
      <c r="W45" s="11">
        <f t="shared" si="11"/>
        <v>2560666.6666666656</v>
      </c>
      <c r="X45" s="11">
        <f t="shared" si="12"/>
        <v>44083333.333333246</v>
      </c>
    </row>
    <row r="46" spans="2:24" x14ac:dyDescent="0.3">
      <c r="B46" s="26">
        <v>38</v>
      </c>
      <c r="C46" s="11">
        <f t="shared" si="13"/>
        <v>778814.086451779</v>
      </c>
      <c r="D46" s="11">
        <f t="shared" si="14"/>
        <v>2066879.7144746869</v>
      </c>
      <c r="E46" s="11">
        <f t="shared" si="15"/>
        <v>2845693.800926466</v>
      </c>
      <c r="F46" s="11">
        <f t="shared" si="16"/>
        <v>53562697.889223814</v>
      </c>
      <c r="H46" s="9"/>
      <c r="M46" s="28">
        <v>38</v>
      </c>
      <c r="N46" s="43">
        <f t="shared" si="4"/>
        <v>779940.58202513389</v>
      </c>
      <c r="O46" s="43">
        <f t="shared" si="5"/>
        <v>1985289.249375958</v>
      </c>
      <c r="P46" s="43">
        <f t="shared" si="6"/>
        <v>2765229.831401092</v>
      </c>
      <c r="Q46" s="43">
        <f t="shared" si="7"/>
        <v>0</v>
      </c>
      <c r="R46" s="43">
        <f t="shared" si="8"/>
        <v>53724752.32384789</v>
      </c>
      <c r="T46">
        <v>38</v>
      </c>
      <c r="U46" s="11">
        <f t="shared" si="9"/>
        <v>617166.66666666546</v>
      </c>
      <c r="V46" s="11">
        <f t="shared" si="10"/>
        <v>1916666.6666666667</v>
      </c>
      <c r="W46" s="11">
        <f t="shared" si="11"/>
        <v>2533833.3333333321</v>
      </c>
      <c r="X46" s="11">
        <f t="shared" si="12"/>
        <v>42166666.666666582</v>
      </c>
    </row>
    <row r="47" spans="2:24" x14ac:dyDescent="0.3">
      <c r="B47" s="26">
        <v>39</v>
      </c>
      <c r="C47" s="11">
        <f t="shared" si="13"/>
        <v>749877.77044913336</v>
      </c>
      <c r="D47" s="11">
        <f t="shared" si="14"/>
        <v>2095816.0304773326</v>
      </c>
      <c r="E47" s="11">
        <f t="shared" si="15"/>
        <v>2845693.800926466</v>
      </c>
      <c r="F47" s="11">
        <f t="shared" si="16"/>
        <v>51466881.858746484</v>
      </c>
      <c r="H47" s="9"/>
      <c r="M47" s="28">
        <v>39</v>
      </c>
      <c r="N47" s="43">
        <f t="shared" si="4"/>
        <v>752146.53253387043</v>
      </c>
      <c r="O47" s="43">
        <f t="shared" si="5"/>
        <v>2013083.2988672215</v>
      </c>
      <c r="P47" s="43">
        <f t="shared" si="6"/>
        <v>2765229.831401092</v>
      </c>
      <c r="Q47" s="43">
        <f t="shared" si="7"/>
        <v>0</v>
      </c>
      <c r="R47" s="43">
        <f t="shared" si="8"/>
        <v>51711669.024980672</v>
      </c>
      <c r="T47">
        <v>39</v>
      </c>
      <c r="U47" s="11">
        <f t="shared" si="9"/>
        <v>590333.33333333221</v>
      </c>
      <c r="V47" s="11">
        <f t="shared" si="10"/>
        <v>1916666.6666666667</v>
      </c>
      <c r="W47" s="11">
        <f t="shared" si="11"/>
        <v>2506999.9999999991</v>
      </c>
      <c r="X47" s="11">
        <f t="shared" si="12"/>
        <v>40249999.999999918</v>
      </c>
    </row>
    <row r="48" spans="2:24" x14ac:dyDescent="0.3">
      <c r="B48" s="26">
        <v>40</v>
      </c>
      <c r="C48" s="11">
        <f t="shared" si="13"/>
        <v>720536.34602245083</v>
      </c>
      <c r="D48" s="11">
        <f t="shared" si="14"/>
        <v>2125157.4549040152</v>
      </c>
      <c r="E48" s="11">
        <f t="shared" si="15"/>
        <v>2845693.800926466</v>
      </c>
      <c r="F48" s="11">
        <f t="shared" si="16"/>
        <v>49341724.403842472</v>
      </c>
      <c r="H48" s="9"/>
      <c r="M48" s="28">
        <v>40</v>
      </c>
      <c r="N48" s="43">
        <f t="shared" si="4"/>
        <v>723963.36634972948</v>
      </c>
      <c r="O48" s="43">
        <f t="shared" si="5"/>
        <v>2041266.4650513625</v>
      </c>
      <c r="P48" s="43">
        <f t="shared" si="6"/>
        <v>2765229.831401092</v>
      </c>
      <c r="Q48" s="43">
        <f t="shared" si="7"/>
        <v>0</v>
      </c>
      <c r="R48" s="43">
        <f t="shared" si="8"/>
        <v>49670402.559929311</v>
      </c>
      <c r="T48">
        <v>40</v>
      </c>
      <c r="U48" s="11">
        <f t="shared" si="9"/>
        <v>563499.99999999884</v>
      </c>
      <c r="V48" s="11">
        <f t="shared" si="10"/>
        <v>1916666.6666666667</v>
      </c>
      <c r="W48" s="11">
        <f t="shared" si="11"/>
        <v>2480166.6666666656</v>
      </c>
      <c r="X48" s="11">
        <f t="shared" si="12"/>
        <v>38333333.333333254</v>
      </c>
    </row>
    <row r="49" spans="2:24" x14ac:dyDescent="0.3">
      <c r="B49" s="26">
        <v>41</v>
      </c>
      <c r="C49" s="11">
        <f t="shared" si="13"/>
        <v>690784.14165379456</v>
      </c>
      <c r="D49" s="11">
        <f t="shared" si="14"/>
        <v>2154909.6592726717</v>
      </c>
      <c r="E49" s="11">
        <f t="shared" si="15"/>
        <v>2845693.800926466</v>
      </c>
      <c r="F49" s="11">
        <f t="shared" si="16"/>
        <v>47186814.744569801</v>
      </c>
      <c r="H49" s="9"/>
      <c r="M49" s="28">
        <v>41</v>
      </c>
      <c r="N49" s="43">
        <f t="shared" si="4"/>
        <v>695385.63583901036</v>
      </c>
      <c r="O49" s="43">
        <f t="shared" si="5"/>
        <v>2069844.1955620816</v>
      </c>
      <c r="P49" s="43">
        <f t="shared" si="6"/>
        <v>2765229.831401092</v>
      </c>
      <c r="Q49" s="43">
        <f t="shared" si="7"/>
        <v>0</v>
      </c>
      <c r="R49" s="43">
        <f t="shared" si="8"/>
        <v>47600558.364367232</v>
      </c>
      <c r="T49">
        <v>41</v>
      </c>
      <c r="U49" s="11">
        <f t="shared" si="9"/>
        <v>536666.66666666558</v>
      </c>
      <c r="V49" s="11">
        <f t="shared" si="10"/>
        <v>1916666.6666666667</v>
      </c>
      <c r="W49" s="11">
        <f t="shared" si="11"/>
        <v>2453333.3333333321</v>
      </c>
      <c r="X49" s="11">
        <f t="shared" si="12"/>
        <v>36416666.66666659</v>
      </c>
    </row>
    <row r="50" spans="2:24" x14ac:dyDescent="0.3">
      <c r="B50" s="26">
        <v>42</v>
      </c>
      <c r="C50" s="11">
        <f t="shared" si="13"/>
        <v>660615.40642397723</v>
      </c>
      <c r="D50" s="11">
        <f t="shared" si="14"/>
        <v>2185078.3945024889</v>
      </c>
      <c r="E50" s="11">
        <f t="shared" si="15"/>
        <v>2845693.800926466</v>
      </c>
      <c r="F50" s="11">
        <f t="shared" si="16"/>
        <v>45001736.35006731</v>
      </c>
      <c r="H50" s="9"/>
      <c r="M50" s="28">
        <v>42</v>
      </c>
      <c r="N50" s="43">
        <f t="shared" si="4"/>
        <v>666407.81710114121</v>
      </c>
      <c r="O50" s="43">
        <f t="shared" si="5"/>
        <v>2098822.0142999506</v>
      </c>
      <c r="P50" s="43">
        <f t="shared" si="6"/>
        <v>2765229.831401092</v>
      </c>
      <c r="Q50" s="43">
        <f t="shared" si="7"/>
        <v>500000</v>
      </c>
      <c r="R50" s="43">
        <f t="shared" si="8"/>
        <v>45001736.35006728</v>
      </c>
      <c r="T50">
        <v>42</v>
      </c>
      <c r="U50" s="11">
        <f t="shared" si="9"/>
        <v>509833.33333333227</v>
      </c>
      <c r="V50" s="11">
        <f t="shared" si="10"/>
        <v>1916666.6666666667</v>
      </c>
      <c r="W50" s="11">
        <f t="shared" si="11"/>
        <v>2426499.9999999991</v>
      </c>
      <c r="X50" s="11">
        <f t="shared" si="12"/>
        <v>34499999.999999925</v>
      </c>
    </row>
    <row r="51" spans="2:24" x14ac:dyDescent="0.3">
      <c r="B51" s="26">
        <v>43</v>
      </c>
      <c r="C51" s="11">
        <f t="shared" si="13"/>
        <v>630024.30890094233</v>
      </c>
      <c r="D51" s="11">
        <f t="shared" si="14"/>
        <v>2215669.4920255234</v>
      </c>
      <c r="E51" s="11">
        <f t="shared" si="15"/>
        <v>2845693.800926466</v>
      </c>
      <c r="F51" s="11">
        <f t="shared" si="16"/>
        <v>42786066.858041786</v>
      </c>
      <c r="H51" s="9"/>
      <c r="M51" s="28">
        <v>43</v>
      </c>
      <c r="N51" s="43">
        <f t="shared" si="4"/>
        <v>630024.30890094198</v>
      </c>
      <c r="O51" s="43">
        <f t="shared" si="5"/>
        <v>2135205.5225001499</v>
      </c>
      <c r="P51" s="43">
        <f t="shared" si="6"/>
        <v>2765229.831401092</v>
      </c>
      <c r="Q51" s="43">
        <f t="shared" si="7"/>
        <v>0</v>
      </c>
      <c r="R51" s="43">
        <f t="shared" si="8"/>
        <v>42866530.82756713</v>
      </c>
      <c r="T51">
        <v>43</v>
      </c>
      <c r="U51" s="11">
        <f t="shared" si="9"/>
        <v>482999.99999999895</v>
      </c>
      <c r="V51" s="11">
        <f t="shared" si="10"/>
        <v>1916666.6666666667</v>
      </c>
      <c r="W51" s="11">
        <f t="shared" si="11"/>
        <v>2399666.6666666656</v>
      </c>
      <c r="X51" s="11">
        <f t="shared" si="12"/>
        <v>32583333.333333258</v>
      </c>
    </row>
    <row r="52" spans="2:24" x14ac:dyDescent="0.3">
      <c r="B52" s="26">
        <v>44</v>
      </c>
      <c r="C52" s="11">
        <f t="shared" si="13"/>
        <v>599004.93601258507</v>
      </c>
      <c r="D52" s="11">
        <f t="shared" si="14"/>
        <v>2246688.8649138808</v>
      </c>
      <c r="E52" s="11">
        <f t="shared" si="15"/>
        <v>2845693.800926466</v>
      </c>
      <c r="F52" s="11">
        <f t="shared" si="16"/>
        <v>40539377.993127905</v>
      </c>
      <c r="H52" s="9"/>
      <c r="M52" s="28">
        <v>44</v>
      </c>
      <c r="N52" s="43">
        <f t="shared" si="4"/>
        <v>600131.43158593983</v>
      </c>
      <c r="O52" s="43">
        <f t="shared" si="5"/>
        <v>2165098.3998151524</v>
      </c>
      <c r="P52" s="43">
        <f t="shared" si="6"/>
        <v>2765229.831401092</v>
      </c>
      <c r="Q52" s="43">
        <f t="shared" si="7"/>
        <v>0</v>
      </c>
      <c r="R52" s="43">
        <f t="shared" si="8"/>
        <v>40701432.427751981</v>
      </c>
      <c r="T52">
        <v>44</v>
      </c>
      <c r="U52" s="11">
        <f t="shared" si="9"/>
        <v>456166.66666666564</v>
      </c>
      <c r="V52" s="11">
        <f t="shared" si="10"/>
        <v>1916666.6666666667</v>
      </c>
      <c r="W52" s="11">
        <f t="shared" si="11"/>
        <v>2372833.3333333326</v>
      </c>
      <c r="X52" s="11">
        <f t="shared" si="12"/>
        <v>30666666.66666659</v>
      </c>
    </row>
    <row r="53" spans="2:24" x14ac:dyDescent="0.3">
      <c r="B53" s="26">
        <v>45</v>
      </c>
      <c r="C53" s="11">
        <f t="shared" si="13"/>
        <v>567551.29190379067</v>
      </c>
      <c r="D53" s="11">
        <f t="shared" si="14"/>
        <v>2278142.5090226755</v>
      </c>
      <c r="E53" s="11">
        <f t="shared" si="15"/>
        <v>2845693.800926466</v>
      </c>
      <c r="F53" s="11">
        <f t="shared" si="16"/>
        <v>38261235.484105229</v>
      </c>
      <c r="H53" s="9"/>
      <c r="M53" s="28">
        <v>45</v>
      </c>
      <c r="N53" s="43">
        <f t="shared" si="4"/>
        <v>569820.05398852774</v>
      </c>
      <c r="O53" s="43">
        <f t="shared" si="5"/>
        <v>2195409.7774125645</v>
      </c>
      <c r="P53" s="43">
        <f t="shared" si="6"/>
        <v>2765229.831401092</v>
      </c>
      <c r="Q53" s="43">
        <f t="shared" si="7"/>
        <v>0</v>
      </c>
      <c r="R53" s="43">
        <f t="shared" si="8"/>
        <v>38506022.650339417</v>
      </c>
      <c r="T53">
        <v>45</v>
      </c>
      <c r="U53" s="11">
        <f t="shared" si="9"/>
        <v>429333.33333333227</v>
      </c>
      <c r="V53" s="11">
        <f t="shared" si="10"/>
        <v>1916666.6666666667</v>
      </c>
      <c r="W53" s="11">
        <f t="shared" si="11"/>
        <v>2345999.9999999991</v>
      </c>
      <c r="X53" s="11">
        <f t="shared" si="12"/>
        <v>28749999.999999922</v>
      </c>
    </row>
    <row r="54" spans="2:24" x14ac:dyDescent="0.3">
      <c r="B54" s="26">
        <v>46</v>
      </c>
      <c r="C54" s="11">
        <f t="shared" si="13"/>
        <v>535657.29677747318</v>
      </c>
      <c r="D54" s="11">
        <f t="shared" si="14"/>
        <v>2310036.5041489927</v>
      </c>
      <c r="E54" s="11">
        <f t="shared" si="15"/>
        <v>2845693.800926466</v>
      </c>
      <c r="F54" s="11">
        <f t="shared" si="16"/>
        <v>35951198.979956239</v>
      </c>
      <c r="H54" s="9"/>
      <c r="M54" s="28">
        <v>46</v>
      </c>
      <c r="N54" s="43">
        <f t="shared" si="4"/>
        <v>539084.31710475183</v>
      </c>
      <c r="O54" s="43">
        <f t="shared" si="5"/>
        <v>2226145.5142963403</v>
      </c>
      <c r="P54" s="43">
        <f t="shared" si="6"/>
        <v>2765229.831401092</v>
      </c>
      <c r="Q54" s="43">
        <f t="shared" si="7"/>
        <v>0</v>
      </c>
      <c r="R54" s="43">
        <f t="shared" si="8"/>
        <v>36279877.136043079</v>
      </c>
      <c r="T54">
        <v>46</v>
      </c>
      <c r="U54" s="11">
        <f t="shared" si="9"/>
        <v>402499.99999999889</v>
      </c>
      <c r="V54" s="11">
        <f t="shared" si="10"/>
        <v>1916666.6666666667</v>
      </c>
      <c r="W54" s="11">
        <f t="shared" si="11"/>
        <v>2319166.6666666656</v>
      </c>
      <c r="X54" s="11">
        <f t="shared" si="12"/>
        <v>26833333.333333254</v>
      </c>
    </row>
    <row r="55" spans="2:24" x14ac:dyDescent="0.3">
      <c r="B55" s="26">
        <v>47</v>
      </c>
      <c r="C55" s="11">
        <f t="shared" si="13"/>
        <v>503316.78571938735</v>
      </c>
      <c r="D55" s="11">
        <f t="shared" si="14"/>
        <v>2342377.0152070788</v>
      </c>
      <c r="E55" s="11">
        <f t="shared" si="15"/>
        <v>2845693.800926466</v>
      </c>
      <c r="F55" s="11">
        <f t="shared" si="16"/>
        <v>33608821.964749157</v>
      </c>
      <c r="H55" s="9"/>
      <c r="M55" s="28">
        <v>47</v>
      </c>
      <c r="N55" s="43">
        <f t="shared" si="4"/>
        <v>507918.27990460314</v>
      </c>
      <c r="O55" s="43">
        <f t="shared" si="5"/>
        <v>2257311.551496489</v>
      </c>
      <c r="P55" s="43">
        <f t="shared" si="6"/>
        <v>2765229.831401092</v>
      </c>
      <c r="Q55" s="43">
        <f t="shared" si="7"/>
        <v>0</v>
      </c>
      <c r="R55" s="43">
        <f t="shared" si="8"/>
        <v>34022565.584546588</v>
      </c>
      <c r="T55">
        <v>47</v>
      </c>
      <c r="U55" s="11">
        <f t="shared" si="9"/>
        <v>375666.66666666558</v>
      </c>
      <c r="V55" s="11">
        <f t="shared" si="10"/>
        <v>1916666.6666666667</v>
      </c>
      <c r="W55" s="11">
        <f t="shared" si="11"/>
        <v>2292333.3333333321</v>
      </c>
      <c r="X55" s="11">
        <f t="shared" si="12"/>
        <v>24916666.666666586</v>
      </c>
    </row>
    <row r="56" spans="2:24" x14ac:dyDescent="0.3">
      <c r="B56" s="26">
        <v>48</v>
      </c>
      <c r="C56" s="11">
        <f t="shared" si="13"/>
        <v>470523.50750648824</v>
      </c>
      <c r="D56" s="11">
        <f t="shared" si="14"/>
        <v>2375170.2934199777</v>
      </c>
      <c r="E56" s="11">
        <f t="shared" si="15"/>
        <v>2845693.800926466</v>
      </c>
      <c r="F56" s="11">
        <f t="shared" si="16"/>
        <v>31233651.671329178</v>
      </c>
      <c r="H56" s="9"/>
      <c r="M56" s="28">
        <v>48</v>
      </c>
      <c r="N56" s="43">
        <f t="shared" si="4"/>
        <v>476315.91818365222</v>
      </c>
      <c r="O56" s="43">
        <f t="shared" si="5"/>
        <v>2288913.9132174398</v>
      </c>
      <c r="P56" s="43">
        <f t="shared" si="6"/>
        <v>2765229.831401092</v>
      </c>
      <c r="Q56" s="43">
        <f t="shared" si="7"/>
        <v>500000</v>
      </c>
      <c r="R56" s="43">
        <f t="shared" si="8"/>
        <v>31233651.671329148</v>
      </c>
      <c r="T56">
        <v>48</v>
      </c>
      <c r="U56" s="11">
        <f t="shared" si="9"/>
        <v>348833.33333333221</v>
      </c>
      <c r="V56" s="11">
        <f t="shared" si="10"/>
        <v>1916666.6666666667</v>
      </c>
      <c r="W56" s="11">
        <f t="shared" si="11"/>
        <v>2265499.9999999991</v>
      </c>
      <c r="X56" s="11">
        <f t="shared" si="12"/>
        <v>22999999.999999918</v>
      </c>
    </row>
    <row r="57" spans="2:24" x14ac:dyDescent="0.3">
      <c r="B57" s="26">
        <v>49</v>
      </c>
      <c r="C57" s="11">
        <f t="shared" si="13"/>
        <v>437271.12339860853</v>
      </c>
      <c r="D57" s="11">
        <f t="shared" si="14"/>
        <v>2408422.6775278575</v>
      </c>
      <c r="E57" s="11">
        <f t="shared" si="15"/>
        <v>2845693.800926466</v>
      </c>
      <c r="F57" s="11">
        <f t="shared" si="16"/>
        <v>28825228.993801322</v>
      </c>
      <c r="H57" s="9"/>
      <c r="M57" s="28">
        <v>49</v>
      </c>
      <c r="N57" s="43">
        <f t="shared" si="4"/>
        <v>437271.12339860806</v>
      </c>
      <c r="O57" s="43">
        <f t="shared" si="5"/>
        <v>2327958.7080024839</v>
      </c>
      <c r="P57" s="43">
        <f t="shared" si="6"/>
        <v>2765229.831401092</v>
      </c>
      <c r="Q57" s="43">
        <f t="shared" si="7"/>
        <v>0</v>
      </c>
      <c r="R57" s="43">
        <f t="shared" si="8"/>
        <v>28905692.963326663</v>
      </c>
      <c r="T57">
        <v>49</v>
      </c>
      <c r="U57" s="11">
        <f t="shared" si="9"/>
        <v>321999.99999999884</v>
      </c>
      <c r="V57" s="11">
        <f t="shared" si="10"/>
        <v>1916666.6666666667</v>
      </c>
      <c r="W57" s="11">
        <f t="shared" si="11"/>
        <v>2238666.6666666656</v>
      </c>
      <c r="X57" s="11">
        <f t="shared" si="12"/>
        <v>21083333.33333325</v>
      </c>
    </row>
    <row r="58" spans="2:24" x14ac:dyDescent="0.3">
      <c r="B58" s="26">
        <v>50</v>
      </c>
      <c r="C58" s="11">
        <f t="shared" si="13"/>
        <v>403553.20591321849</v>
      </c>
      <c r="D58" s="11">
        <f t="shared" si="14"/>
        <v>2442140.5950132473</v>
      </c>
      <c r="E58" s="11">
        <f t="shared" si="15"/>
        <v>2845693.800926466</v>
      </c>
      <c r="F58" s="11">
        <f t="shared" si="16"/>
        <v>26383088.398788076</v>
      </c>
      <c r="H58" s="9"/>
      <c r="M58" s="28">
        <v>50</v>
      </c>
      <c r="N58" s="43">
        <f t="shared" si="4"/>
        <v>404679.70148657326</v>
      </c>
      <c r="O58" s="43">
        <f t="shared" si="5"/>
        <v>2360550.1299145189</v>
      </c>
      <c r="P58" s="43">
        <f t="shared" si="6"/>
        <v>2765229.831401092</v>
      </c>
      <c r="Q58" s="43">
        <f t="shared" si="7"/>
        <v>0</v>
      </c>
      <c r="R58" s="43">
        <f t="shared" si="8"/>
        <v>26545142.833412144</v>
      </c>
      <c r="T58">
        <v>50</v>
      </c>
      <c r="U58" s="11">
        <f t="shared" si="9"/>
        <v>295166.66666666552</v>
      </c>
      <c r="V58" s="11">
        <f t="shared" si="10"/>
        <v>1916666.6666666667</v>
      </c>
      <c r="W58" s="11">
        <f t="shared" si="11"/>
        <v>2211833.3333333321</v>
      </c>
      <c r="X58" s="11">
        <f t="shared" si="12"/>
        <v>19166666.666666582</v>
      </c>
    </row>
    <row r="59" spans="2:24" x14ac:dyDescent="0.3">
      <c r="B59" s="26">
        <v>51</v>
      </c>
      <c r="C59" s="11">
        <f t="shared" si="13"/>
        <v>369363.23758303304</v>
      </c>
      <c r="D59" s="11">
        <f t="shared" si="14"/>
        <v>2476330.5633434327</v>
      </c>
      <c r="E59" s="11">
        <f t="shared" si="15"/>
        <v>2845693.800926466</v>
      </c>
      <c r="F59" s="11">
        <f t="shared" si="16"/>
        <v>23906757.835444644</v>
      </c>
      <c r="H59" s="9"/>
      <c r="M59" s="28">
        <v>51</v>
      </c>
      <c r="N59" s="43">
        <f t="shared" si="4"/>
        <v>371631.99966777005</v>
      </c>
      <c r="O59" s="43">
        <f t="shared" si="5"/>
        <v>2393597.8317333218</v>
      </c>
      <c r="P59" s="43">
        <f t="shared" si="6"/>
        <v>2765229.831401092</v>
      </c>
      <c r="Q59" s="43">
        <f t="shared" si="7"/>
        <v>0</v>
      </c>
      <c r="R59" s="43">
        <f t="shared" si="8"/>
        <v>24151545.001678824</v>
      </c>
      <c r="T59">
        <v>51</v>
      </c>
      <c r="U59" s="11">
        <f t="shared" si="9"/>
        <v>268333.33333333215</v>
      </c>
      <c r="V59" s="11">
        <f t="shared" si="10"/>
        <v>1916666.6666666667</v>
      </c>
      <c r="W59" s="11">
        <f t="shared" si="11"/>
        <v>2184999.9999999991</v>
      </c>
      <c r="X59" s="11">
        <f t="shared" si="12"/>
        <v>17249999.999999914</v>
      </c>
    </row>
    <row r="60" spans="2:24" x14ac:dyDescent="0.3">
      <c r="B60" s="26">
        <v>52</v>
      </c>
      <c r="C60" s="11">
        <f t="shared" si="13"/>
        <v>334694.60969622503</v>
      </c>
      <c r="D60" s="11">
        <f t="shared" si="14"/>
        <v>2510999.1912302412</v>
      </c>
      <c r="E60" s="11">
        <f t="shared" si="15"/>
        <v>2845693.800926466</v>
      </c>
      <c r="F60" s="11">
        <f t="shared" si="16"/>
        <v>21395758.644214403</v>
      </c>
      <c r="H60" s="9"/>
      <c r="M60" s="28">
        <v>52</v>
      </c>
      <c r="N60" s="43">
        <f t="shared" si="4"/>
        <v>338121.63002350356</v>
      </c>
      <c r="O60" s="43">
        <f t="shared" si="5"/>
        <v>2427108.2013775883</v>
      </c>
      <c r="P60" s="43">
        <f t="shared" si="6"/>
        <v>2765229.831401092</v>
      </c>
      <c r="Q60" s="43">
        <f t="shared" si="7"/>
        <v>0</v>
      </c>
      <c r="R60" s="43">
        <f t="shared" si="8"/>
        <v>21724436.800301235</v>
      </c>
      <c r="T60">
        <v>52</v>
      </c>
      <c r="U60" s="11">
        <f t="shared" si="9"/>
        <v>241499.99999999881</v>
      </c>
      <c r="V60" s="11">
        <f t="shared" si="10"/>
        <v>1916666.6666666667</v>
      </c>
      <c r="W60" s="11">
        <f t="shared" si="11"/>
        <v>2158166.6666666656</v>
      </c>
      <c r="X60" s="11">
        <f t="shared" si="12"/>
        <v>15333333.333333248</v>
      </c>
    </row>
    <row r="61" spans="2:24" x14ac:dyDescent="0.3">
      <c r="B61" s="26">
        <v>53</v>
      </c>
      <c r="C61" s="11">
        <f t="shared" si="13"/>
        <v>299540.62101900164</v>
      </c>
      <c r="D61" s="11">
        <f t="shared" si="14"/>
        <v>2546153.1799074644</v>
      </c>
      <c r="E61" s="11">
        <f t="shared" si="15"/>
        <v>2845693.800926466</v>
      </c>
      <c r="F61" s="11">
        <f t="shared" si="16"/>
        <v>18849605.464306939</v>
      </c>
      <c r="H61" s="9"/>
      <c r="M61" s="28">
        <v>53</v>
      </c>
      <c r="N61" s="43">
        <f t="shared" si="4"/>
        <v>304142.11520421732</v>
      </c>
      <c r="O61" s="43">
        <f t="shared" si="5"/>
        <v>2461087.7161968746</v>
      </c>
      <c r="P61" s="43">
        <f t="shared" si="6"/>
        <v>2765229.831401092</v>
      </c>
      <c r="Q61" s="43">
        <f t="shared" si="7"/>
        <v>0</v>
      </c>
      <c r="R61" s="43">
        <f t="shared" si="8"/>
        <v>19263349.084104359</v>
      </c>
      <c r="T61">
        <v>53</v>
      </c>
      <c r="U61" s="11">
        <f t="shared" si="9"/>
        <v>214666.66666666549</v>
      </c>
      <c r="V61" s="11">
        <f t="shared" si="10"/>
        <v>1916666.6666666667</v>
      </c>
      <c r="W61" s="11">
        <f t="shared" si="11"/>
        <v>2131333.3333333321</v>
      </c>
      <c r="X61" s="11">
        <f t="shared" si="12"/>
        <v>13416666.666666582</v>
      </c>
    </row>
    <row r="62" spans="2:24" x14ac:dyDescent="0.3">
      <c r="B62" s="26">
        <v>54</v>
      </c>
      <c r="C62" s="11">
        <f t="shared" si="13"/>
        <v>263894.47650029714</v>
      </c>
      <c r="D62" s="11">
        <f t="shared" si="14"/>
        <v>2581799.324426169</v>
      </c>
      <c r="E62" s="11">
        <f t="shared" si="15"/>
        <v>2845693.800926466</v>
      </c>
      <c r="F62" s="11">
        <f t="shared" si="16"/>
        <v>16267806.139880771</v>
      </c>
      <c r="H62" s="9"/>
      <c r="M62" s="28">
        <v>54</v>
      </c>
      <c r="N62" s="43">
        <f t="shared" si="4"/>
        <v>269686.88717746106</v>
      </c>
      <c r="O62" s="43">
        <f t="shared" si="5"/>
        <v>2495542.9442236312</v>
      </c>
      <c r="P62" s="43">
        <f t="shared" si="6"/>
        <v>2765229.831401092</v>
      </c>
      <c r="Q62" s="43">
        <f t="shared" si="7"/>
        <v>500000</v>
      </c>
      <c r="R62" s="43">
        <f t="shared" si="8"/>
        <v>16267806.139880728</v>
      </c>
      <c r="T62">
        <v>54</v>
      </c>
      <c r="U62" s="11">
        <f t="shared" si="9"/>
        <v>187833.33333333215</v>
      </c>
      <c r="V62" s="11">
        <f t="shared" si="10"/>
        <v>1916666.6666666667</v>
      </c>
      <c r="W62" s="11">
        <f t="shared" si="11"/>
        <v>2104499.9999999991</v>
      </c>
      <c r="X62" s="11">
        <f t="shared" si="12"/>
        <v>11499999.999999916</v>
      </c>
    </row>
    <row r="63" spans="2:24" x14ac:dyDescent="0.3">
      <c r="B63" s="26">
        <v>55</v>
      </c>
      <c r="C63" s="11">
        <f t="shared" si="13"/>
        <v>227749.28595833079</v>
      </c>
      <c r="D63" s="11">
        <f t="shared" si="14"/>
        <v>2617944.5149681354</v>
      </c>
      <c r="E63" s="11">
        <f t="shared" si="15"/>
        <v>2845693.800926466</v>
      </c>
      <c r="F63" s="11">
        <f t="shared" si="16"/>
        <v>13649861.624912634</v>
      </c>
      <c r="H63" s="9"/>
      <c r="M63" s="28">
        <v>55</v>
      </c>
      <c r="N63" s="43">
        <f t="shared" si="4"/>
        <v>227749.28595833021</v>
      </c>
      <c r="O63" s="43">
        <f t="shared" si="5"/>
        <v>2537480.5454427619</v>
      </c>
      <c r="P63" s="43">
        <f t="shared" si="6"/>
        <v>2765229.831401092</v>
      </c>
      <c r="Q63" s="43">
        <f t="shared" si="7"/>
        <v>0</v>
      </c>
      <c r="R63" s="43">
        <f t="shared" si="8"/>
        <v>13730325.594437966</v>
      </c>
      <c r="T63">
        <v>55</v>
      </c>
      <c r="U63" s="11">
        <f t="shared" si="9"/>
        <v>160999.99999999884</v>
      </c>
      <c r="V63" s="11">
        <f t="shared" si="10"/>
        <v>1916666.6666666667</v>
      </c>
      <c r="W63" s="11">
        <f t="shared" si="11"/>
        <v>2077666.6666666656</v>
      </c>
      <c r="X63" s="11">
        <f t="shared" si="12"/>
        <v>9583333.3333332501</v>
      </c>
    </row>
    <row r="64" spans="2:24" x14ac:dyDescent="0.3">
      <c r="B64" s="26">
        <v>56</v>
      </c>
      <c r="C64" s="11">
        <f t="shared" si="13"/>
        <v>191098.06274877689</v>
      </c>
      <c r="D64" s="11">
        <f t="shared" si="14"/>
        <v>2654595.7381776893</v>
      </c>
      <c r="E64" s="11">
        <f t="shared" si="15"/>
        <v>2845693.800926466</v>
      </c>
      <c r="F64" s="11">
        <f t="shared" si="16"/>
        <v>10995265.886734946</v>
      </c>
      <c r="H64" s="9"/>
      <c r="M64" s="28">
        <v>56</v>
      </c>
      <c r="N64" s="43">
        <f t="shared" si="4"/>
        <v>192224.55832213152</v>
      </c>
      <c r="O64" s="43">
        <f t="shared" si="5"/>
        <v>2573005.2730789604</v>
      </c>
      <c r="P64" s="43">
        <f t="shared" si="6"/>
        <v>2765229.831401092</v>
      </c>
      <c r="Q64" s="43">
        <f t="shared" si="7"/>
        <v>0</v>
      </c>
      <c r="R64" s="43">
        <f t="shared" si="8"/>
        <v>11157320.321359005</v>
      </c>
      <c r="T64">
        <v>56</v>
      </c>
      <c r="U64" s="11">
        <f t="shared" si="9"/>
        <v>134166.66666666549</v>
      </c>
      <c r="V64" s="11">
        <f t="shared" si="10"/>
        <v>1916666.6666666667</v>
      </c>
      <c r="W64" s="11">
        <f t="shared" si="11"/>
        <v>2050833.3333333323</v>
      </c>
      <c r="X64" s="11">
        <f t="shared" si="12"/>
        <v>7666666.6666665832</v>
      </c>
    </row>
    <row r="65" spans="2:24" x14ac:dyDescent="0.3">
      <c r="B65" s="26">
        <v>57</v>
      </c>
      <c r="C65" s="11">
        <f t="shared" si="13"/>
        <v>153933.72241428925</v>
      </c>
      <c r="D65" s="11">
        <f t="shared" si="14"/>
        <v>2691760.0785121769</v>
      </c>
      <c r="E65" s="11">
        <f t="shared" si="15"/>
        <v>2845693.800926466</v>
      </c>
      <c r="F65" s="11">
        <f t="shared" si="16"/>
        <v>8303505.8082227688</v>
      </c>
      <c r="H65" s="9"/>
      <c r="M65" s="28">
        <v>57</v>
      </c>
      <c r="N65" s="43">
        <f t="shared" si="4"/>
        <v>156202.48449902606</v>
      </c>
      <c r="O65" s="43">
        <f t="shared" si="5"/>
        <v>2609027.3469020659</v>
      </c>
      <c r="P65" s="43">
        <f t="shared" si="6"/>
        <v>2765229.831401092</v>
      </c>
      <c r="Q65" s="43">
        <f t="shared" si="7"/>
        <v>0</v>
      </c>
      <c r="R65" s="43">
        <f t="shared" si="8"/>
        <v>8548292.9744569398</v>
      </c>
      <c r="T65">
        <v>57</v>
      </c>
      <c r="U65" s="11">
        <f t="shared" si="9"/>
        <v>107333.33333333216</v>
      </c>
      <c r="V65" s="11">
        <f t="shared" si="10"/>
        <v>1916666.6666666667</v>
      </c>
      <c r="W65" s="11">
        <f t="shared" si="11"/>
        <v>2023999.9999999988</v>
      </c>
      <c r="X65" s="11">
        <f t="shared" si="12"/>
        <v>5749999.9999999162</v>
      </c>
    </row>
    <row r="66" spans="2:24" x14ac:dyDescent="0.3">
      <c r="B66" s="26">
        <v>58</v>
      </c>
      <c r="C66" s="11">
        <f t="shared" si="13"/>
        <v>116249.08131511876</v>
      </c>
      <c r="D66" s="11">
        <f t="shared" si="14"/>
        <v>2729444.7196113472</v>
      </c>
      <c r="E66" s="11">
        <f t="shared" si="15"/>
        <v>2845693.800926466</v>
      </c>
      <c r="F66" s="11">
        <f t="shared" si="16"/>
        <v>5574061.0886114221</v>
      </c>
      <c r="H66" s="9"/>
      <c r="M66" s="28">
        <v>58</v>
      </c>
      <c r="N66" s="43">
        <f t="shared" si="4"/>
        <v>119676.10164239716</v>
      </c>
      <c r="O66" s="43">
        <f t="shared" si="5"/>
        <v>2645553.7297586948</v>
      </c>
      <c r="P66" s="43">
        <f t="shared" si="6"/>
        <v>2765229.831401092</v>
      </c>
      <c r="Q66" s="43">
        <f t="shared" si="7"/>
        <v>0</v>
      </c>
      <c r="R66" s="43">
        <f t="shared" si="8"/>
        <v>5902739.2446982451</v>
      </c>
      <c r="T66">
        <v>58</v>
      </c>
      <c r="U66" s="11">
        <f t="shared" si="9"/>
        <v>80499.999999998821</v>
      </c>
      <c r="V66" s="11">
        <f t="shared" si="10"/>
        <v>1916666.6666666667</v>
      </c>
      <c r="W66" s="11">
        <f t="shared" si="11"/>
        <v>1997166.6666666656</v>
      </c>
      <c r="X66" s="11">
        <f t="shared" si="12"/>
        <v>3833333.3333332492</v>
      </c>
    </row>
    <row r="67" spans="2:24" x14ac:dyDescent="0.3">
      <c r="B67" s="26">
        <v>59</v>
      </c>
      <c r="C67" s="11">
        <f t="shared" si="13"/>
        <v>78036.855240559904</v>
      </c>
      <c r="D67" s="11">
        <f t="shared" si="14"/>
        <v>2767656.9456859063</v>
      </c>
      <c r="E67" s="11">
        <f t="shared" si="15"/>
        <v>2845693.800926466</v>
      </c>
      <c r="F67" s="11">
        <f t="shared" si="16"/>
        <v>2806404.1429255158</v>
      </c>
      <c r="H67" s="9"/>
      <c r="M67" s="28">
        <v>59</v>
      </c>
      <c r="N67" s="43">
        <f t="shared" si="4"/>
        <v>82638.349425775436</v>
      </c>
      <c r="O67" s="43">
        <f t="shared" si="5"/>
        <v>2682591.4819753165</v>
      </c>
      <c r="P67" s="43">
        <f t="shared" si="6"/>
        <v>2765229.831401092</v>
      </c>
      <c r="Q67" s="43">
        <f t="shared" si="7"/>
        <v>0</v>
      </c>
      <c r="R67" s="43">
        <f t="shared" si="8"/>
        <v>3220147.7627229285</v>
      </c>
      <c r="T67">
        <v>59</v>
      </c>
      <c r="U67" s="11">
        <f t="shared" si="9"/>
        <v>53666.666666665493</v>
      </c>
      <c r="V67" s="11">
        <f t="shared" si="10"/>
        <v>1916666.6666666667</v>
      </c>
      <c r="W67" s="11">
        <f t="shared" si="11"/>
        <v>1970333.3333333323</v>
      </c>
      <c r="X67" s="11">
        <f t="shared" si="12"/>
        <v>1916666.6666665825</v>
      </c>
    </row>
    <row r="68" spans="2:24" x14ac:dyDescent="0.3">
      <c r="B68" s="26">
        <v>60</v>
      </c>
      <c r="C68" s="11">
        <f t="shared" si="13"/>
        <v>39289.658000957221</v>
      </c>
      <c r="D68" s="11">
        <f t="shared" si="14"/>
        <v>2806404.1429255088</v>
      </c>
      <c r="E68" s="11">
        <f t="shared" si="15"/>
        <v>2845693.800926466</v>
      </c>
      <c r="F68" s="11">
        <f t="shared" si="16"/>
        <v>6.9849193096160889E-9</v>
      </c>
      <c r="H68" s="9"/>
      <c r="M68" s="28">
        <v>60</v>
      </c>
      <c r="N68" s="43">
        <f t="shared" si="4"/>
        <v>45082.068678121002</v>
      </c>
      <c r="O68" s="43">
        <f t="shared" si="5"/>
        <v>2720147.7627229709</v>
      </c>
      <c r="P68" s="43">
        <f t="shared" si="6"/>
        <v>2765229.831401092</v>
      </c>
      <c r="Q68" s="43">
        <f t="shared" si="7"/>
        <v>500000</v>
      </c>
      <c r="R68" s="43">
        <f t="shared" si="8"/>
        <v>-4.2375177145004272E-8</v>
      </c>
      <c r="T68">
        <v>60</v>
      </c>
      <c r="U68" s="11">
        <f t="shared" si="9"/>
        <v>26833.333333332153</v>
      </c>
      <c r="V68" s="11">
        <f t="shared" si="10"/>
        <v>1916666.6666666667</v>
      </c>
      <c r="W68" s="11">
        <f t="shared" si="11"/>
        <v>1943499.9999999988</v>
      </c>
      <c r="X68" s="11">
        <f t="shared" si="12"/>
        <v>-8.4284693002700806E-8</v>
      </c>
    </row>
    <row r="69" spans="2:24" x14ac:dyDescent="0.3">
      <c r="C69" s="11" t="str">
        <f t="shared" si="13"/>
        <v/>
      </c>
      <c r="D69" s="11" t="str">
        <f t="shared" si="14"/>
        <v/>
      </c>
      <c r="E69" s="11" t="str">
        <f t="shared" si="15"/>
        <v/>
      </c>
      <c r="F69" s="11" t="str">
        <f t="shared" si="16"/>
        <v/>
      </c>
      <c r="H69" s="9"/>
      <c r="U69" s="11"/>
      <c r="V69" s="11"/>
      <c r="W69" s="11"/>
      <c r="X69" s="11"/>
    </row>
    <row r="70" spans="2:24" x14ac:dyDescent="0.3">
      <c r="C70" s="11" t="str">
        <f t="shared" si="13"/>
        <v/>
      </c>
      <c r="D70" s="11" t="str">
        <f t="shared" si="14"/>
        <v/>
      </c>
      <c r="E70" s="11" t="str">
        <f t="shared" si="15"/>
        <v/>
      </c>
      <c r="F70" s="11" t="str">
        <f t="shared" si="16"/>
        <v/>
      </c>
      <c r="H70" s="9"/>
      <c r="U70" s="11"/>
      <c r="V70" s="11"/>
      <c r="W70" s="11"/>
      <c r="X70" s="11"/>
    </row>
    <row r="71" spans="2:24" x14ac:dyDescent="0.3">
      <c r="C71" s="11" t="str">
        <f t="shared" si="13"/>
        <v/>
      </c>
      <c r="D71" s="11" t="str">
        <f t="shared" si="14"/>
        <v/>
      </c>
      <c r="E71" s="11" t="str">
        <f t="shared" si="15"/>
        <v/>
      </c>
      <c r="F71" s="11" t="str">
        <f t="shared" si="16"/>
        <v/>
      </c>
      <c r="H71" s="9"/>
      <c r="U71" s="11"/>
      <c r="V71" s="11"/>
      <c r="W71" s="11"/>
      <c r="X71" s="11"/>
    </row>
    <row r="72" spans="2:24" x14ac:dyDescent="0.3">
      <c r="C72" s="11" t="str">
        <f t="shared" si="13"/>
        <v/>
      </c>
      <c r="D72" s="11" t="str">
        <f t="shared" si="14"/>
        <v/>
      </c>
      <c r="E72" s="11" t="str">
        <f t="shared" si="15"/>
        <v/>
      </c>
      <c r="F72" s="11" t="str">
        <f t="shared" si="16"/>
        <v/>
      </c>
      <c r="H72" s="9"/>
      <c r="U72" s="11"/>
      <c r="V72" s="11"/>
      <c r="W72" s="11"/>
      <c r="X72" s="11"/>
    </row>
    <row r="73" spans="2:24" x14ac:dyDescent="0.3">
      <c r="C73" s="11" t="str">
        <f t="shared" si="13"/>
        <v/>
      </c>
      <c r="D73" s="11" t="str">
        <f t="shared" si="14"/>
        <v/>
      </c>
      <c r="E73" s="11" t="str">
        <f t="shared" si="15"/>
        <v/>
      </c>
      <c r="F73" s="11" t="str">
        <f t="shared" si="16"/>
        <v/>
      </c>
      <c r="H73" s="9"/>
      <c r="U73" s="11"/>
      <c r="V73" s="11"/>
      <c r="W73" s="11"/>
      <c r="X73" s="11"/>
    </row>
    <row r="74" spans="2:24" x14ac:dyDescent="0.3">
      <c r="C74" s="11" t="str">
        <f t="shared" ref="C74:C80" si="17">IF(B74="","",F73*$C$3)</f>
        <v/>
      </c>
      <c r="D74" s="11" t="str">
        <f t="shared" ref="D74:D80" si="18">IF(B74="","",E74-C74)</f>
        <v/>
      </c>
      <c r="E74" s="11" t="str">
        <f t="shared" ref="E74:E80" si="19">IF(B74="","",$C$5)</f>
        <v/>
      </c>
      <c r="F74" s="11" t="str">
        <f t="shared" ref="F74:F80" si="20">IF(B74="","",F73-D74)</f>
        <v/>
      </c>
      <c r="H74" s="9"/>
      <c r="U74" s="11"/>
      <c r="V74" s="11"/>
      <c r="W74" s="11"/>
      <c r="X74" s="11"/>
    </row>
    <row r="75" spans="2:24" x14ac:dyDescent="0.3">
      <c r="C75" s="11" t="str">
        <f t="shared" si="17"/>
        <v/>
      </c>
      <c r="D75" s="11" t="str">
        <f t="shared" si="18"/>
        <v/>
      </c>
      <c r="E75" s="11" t="str">
        <f t="shared" si="19"/>
        <v/>
      </c>
      <c r="F75" s="11" t="str">
        <f t="shared" si="20"/>
        <v/>
      </c>
      <c r="H75" s="9"/>
      <c r="U75" s="11"/>
      <c r="V75" s="11"/>
      <c r="W75" s="11"/>
      <c r="X75" s="11"/>
    </row>
    <row r="76" spans="2:24" x14ac:dyDescent="0.3">
      <c r="C76" s="11" t="str">
        <f t="shared" si="17"/>
        <v/>
      </c>
      <c r="D76" s="11" t="str">
        <f t="shared" si="18"/>
        <v/>
      </c>
      <c r="E76" s="11" t="str">
        <f t="shared" si="19"/>
        <v/>
      </c>
      <c r="F76" s="11" t="str">
        <f t="shared" si="20"/>
        <v/>
      </c>
      <c r="H76" s="9"/>
      <c r="U76" s="11"/>
      <c r="V76" s="11"/>
      <c r="W76" s="11"/>
      <c r="X76" s="11"/>
    </row>
    <row r="77" spans="2:24" x14ac:dyDescent="0.3">
      <c r="C77" s="11" t="str">
        <f t="shared" si="17"/>
        <v/>
      </c>
      <c r="D77" s="11" t="str">
        <f t="shared" si="18"/>
        <v/>
      </c>
      <c r="E77" s="11" t="str">
        <f t="shared" si="19"/>
        <v/>
      </c>
      <c r="F77" s="11" t="str">
        <f t="shared" si="20"/>
        <v/>
      </c>
      <c r="H77" s="9"/>
      <c r="U77" s="11"/>
      <c r="V77" s="11"/>
      <c r="W77" s="11"/>
      <c r="X77" s="11"/>
    </row>
    <row r="78" spans="2:24" x14ac:dyDescent="0.3">
      <c r="C78" s="11" t="str">
        <f t="shared" si="17"/>
        <v/>
      </c>
      <c r="D78" s="11" t="str">
        <f t="shared" si="18"/>
        <v/>
      </c>
      <c r="E78" s="11" t="str">
        <f t="shared" si="19"/>
        <v/>
      </c>
      <c r="F78" s="11" t="str">
        <f t="shared" si="20"/>
        <v/>
      </c>
      <c r="H78" s="9"/>
      <c r="U78" s="11"/>
      <c r="V78" s="11"/>
      <c r="W78" s="11"/>
      <c r="X78" s="11"/>
    </row>
    <row r="79" spans="2:24" x14ac:dyDescent="0.3">
      <c r="C79" s="11" t="str">
        <f t="shared" si="17"/>
        <v/>
      </c>
      <c r="D79" s="11" t="str">
        <f t="shared" si="18"/>
        <v/>
      </c>
      <c r="E79" s="11" t="str">
        <f t="shared" si="19"/>
        <v/>
      </c>
      <c r="F79" s="11" t="str">
        <f t="shared" si="20"/>
        <v/>
      </c>
      <c r="H79" s="9"/>
      <c r="U79" s="11"/>
      <c r="V79" s="11"/>
      <c r="W79" s="11"/>
      <c r="X79" s="11"/>
    </row>
    <row r="80" spans="2:24" x14ac:dyDescent="0.3">
      <c r="C80" s="11" t="str">
        <f t="shared" si="17"/>
        <v/>
      </c>
      <c r="D80" s="11" t="str">
        <f t="shared" si="18"/>
        <v/>
      </c>
      <c r="E80" s="11" t="str">
        <f t="shared" si="19"/>
        <v/>
      </c>
      <c r="F80" s="11" t="str">
        <f t="shared" si="20"/>
        <v/>
      </c>
      <c r="H80" s="9"/>
      <c r="U80" s="11"/>
      <c r="V80" s="11"/>
      <c r="W80" s="11"/>
      <c r="X80" s="11"/>
    </row>
    <row r="81" spans="3:24" x14ac:dyDescent="0.3">
      <c r="C81" s="11" t="str">
        <f t="shared" ref="C81:C128" si="21">IF(B81="","",F80*$C$3)</f>
        <v/>
      </c>
      <c r="D81" s="11" t="str">
        <f t="shared" ref="D81:D128" si="22">IF(B81="","",E81-C81)</f>
        <v/>
      </c>
      <c r="E81" s="11" t="str">
        <f t="shared" ref="E81:E128" si="23">IF(B81="","",$C$5)</f>
        <v/>
      </c>
      <c r="F81" s="11" t="str">
        <f t="shared" ref="F81:F128" si="24">IF(B81="","",F80-D81)</f>
        <v/>
      </c>
      <c r="H81" s="9"/>
      <c r="U81" s="11"/>
      <c r="V81" s="11"/>
      <c r="W81" s="11"/>
      <c r="X81" s="11"/>
    </row>
    <row r="82" spans="3:24" x14ac:dyDescent="0.3">
      <c r="C82" s="11" t="str">
        <f t="shared" si="21"/>
        <v/>
      </c>
      <c r="D82" s="11" t="str">
        <f t="shared" si="22"/>
        <v/>
      </c>
      <c r="E82" s="11" t="str">
        <f t="shared" si="23"/>
        <v/>
      </c>
      <c r="F82" s="11" t="str">
        <f t="shared" si="24"/>
        <v/>
      </c>
      <c r="H82" s="9"/>
      <c r="U82" s="11"/>
      <c r="V82" s="11"/>
      <c r="W82" s="11"/>
      <c r="X82" s="11"/>
    </row>
    <row r="83" spans="3:24" x14ac:dyDescent="0.3">
      <c r="C83" s="11" t="str">
        <f t="shared" si="21"/>
        <v/>
      </c>
      <c r="D83" s="11" t="str">
        <f t="shared" si="22"/>
        <v/>
      </c>
      <c r="E83" s="11" t="str">
        <f t="shared" si="23"/>
        <v/>
      </c>
      <c r="F83" s="11" t="str">
        <f t="shared" si="24"/>
        <v/>
      </c>
      <c r="H83" s="9"/>
      <c r="U83" s="11"/>
      <c r="V83" s="11"/>
      <c r="W83" s="11"/>
      <c r="X83" s="11"/>
    </row>
    <row r="84" spans="3:24" x14ac:dyDescent="0.3">
      <c r="C84" s="11" t="str">
        <f t="shared" si="21"/>
        <v/>
      </c>
      <c r="D84" s="11" t="str">
        <f t="shared" si="22"/>
        <v/>
      </c>
      <c r="E84" s="11" t="str">
        <f t="shared" si="23"/>
        <v/>
      </c>
      <c r="F84" s="11" t="str">
        <f t="shared" si="24"/>
        <v/>
      </c>
      <c r="H84" s="9"/>
      <c r="U84" s="11"/>
      <c r="V84" s="11"/>
      <c r="W84" s="11"/>
      <c r="X84" s="11"/>
    </row>
    <row r="85" spans="3:24" x14ac:dyDescent="0.3">
      <c r="C85" s="11" t="str">
        <f t="shared" si="21"/>
        <v/>
      </c>
      <c r="D85" s="11" t="str">
        <f t="shared" si="22"/>
        <v/>
      </c>
      <c r="E85" s="11" t="str">
        <f t="shared" si="23"/>
        <v/>
      </c>
      <c r="F85" s="11" t="str">
        <f t="shared" si="24"/>
        <v/>
      </c>
      <c r="H85" s="9"/>
      <c r="U85" s="11"/>
      <c r="V85" s="11"/>
      <c r="W85" s="11"/>
      <c r="X85" s="11"/>
    </row>
    <row r="86" spans="3:24" x14ac:dyDescent="0.3">
      <c r="C86" s="11" t="str">
        <f t="shared" si="21"/>
        <v/>
      </c>
      <c r="D86" s="11" t="str">
        <f t="shared" si="22"/>
        <v/>
      </c>
      <c r="E86" s="11" t="str">
        <f t="shared" si="23"/>
        <v/>
      </c>
      <c r="F86" s="11" t="str">
        <f t="shared" si="24"/>
        <v/>
      </c>
      <c r="H86" s="9"/>
      <c r="U86" s="11"/>
      <c r="V86" s="11"/>
      <c r="W86" s="11"/>
      <c r="X86" s="11"/>
    </row>
    <row r="87" spans="3:24" x14ac:dyDescent="0.3">
      <c r="C87" s="11" t="str">
        <f t="shared" si="21"/>
        <v/>
      </c>
      <c r="D87" s="11" t="str">
        <f t="shared" si="22"/>
        <v/>
      </c>
      <c r="E87" s="11" t="str">
        <f t="shared" si="23"/>
        <v/>
      </c>
      <c r="F87" s="11" t="str">
        <f t="shared" si="24"/>
        <v/>
      </c>
      <c r="H87" s="9"/>
      <c r="U87" s="11"/>
      <c r="V87" s="11"/>
      <c r="W87" s="11"/>
      <c r="X87" s="11"/>
    </row>
    <row r="88" spans="3:24" x14ac:dyDescent="0.3">
      <c r="C88" s="11" t="str">
        <f t="shared" si="21"/>
        <v/>
      </c>
      <c r="D88" s="11" t="str">
        <f t="shared" si="22"/>
        <v/>
      </c>
      <c r="E88" s="11" t="str">
        <f t="shared" si="23"/>
        <v/>
      </c>
      <c r="F88" s="11" t="str">
        <f t="shared" si="24"/>
        <v/>
      </c>
      <c r="H88" s="9"/>
      <c r="U88" s="11"/>
      <c r="V88" s="11"/>
      <c r="W88" s="11"/>
      <c r="X88" s="11"/>
    </row>
    <row r="89" spans="3:24" x14ac:dyDescent="0.3">
      <c r="C89" s="11" t="str">
        <f t="shared" si="21"/>
        <v/>
      </c>
      <c r="D89" s="11" t="str">
        <f t="shared" si="22"/>
        <v/>
      </c>
      <c r="E89" s="11" t="str">
        <f t="shared" si="23"/>
        <v/>
      </c>
      <c r="F89" s="11" t="str">
        <f t="shared" si="24"/>
        <v/>
      </c>
      <c r="H89" s="9"/>
      <c r="U89" s="11"/>
      <c r="V89" s="11"/>
      <c r="W89" s="11"/>
      <c r="X89" s="11"/>
    </row>
    <row r="90" spans="3:24" x14ac:dyDescent="0.3">
      <c r="C90" s="11" t="str">
        <f t="shared" si="21"/>
        <v/>
      </c>
      <c r="D90" s="11" t="str">
        <f t="shared" si="22"/>
        <v/>
      </c>
      <c r="E90" s="11" t="str">
        <f t="shared" si="23"/>
        <v/>
      </c>
      <c r="F90" s="11" t="str">
        <f t="shared" si="24"/>
        <v/>
      </c>
      <c r="H90" s="9"/>
      <c r="U90" s="11"/>
      <c r="V90" s="11"/>
      <c r="W90" s="11"/>
      <c r="X90" s="11"/>
    </row>
    <row r="91" spans="3:24" x14ac:dyDescent="0.3">
      <c r="C91" s="11" t="str">
        <f t="shared" si="21"/>
        <v/>
      </c>
      <c r="D91" s="11" t="str">
        <f t="shared" si="22"/>
        <v/>
      </c>
      <c r="E91" s="11" t="str">
        <f t="shared" si="23"/>
        <v/>
      </c>
      <c r="F91" s="11" t="str">
        <f t="shared" si="24"/>
        <v/>
      </c>
      <c r="H91" s="9"/>
      <c r="U91" s="11"/>
      <c r="V91" s="11"/>
      <c r="W91" s="11"/>
      <c r="X91" s="11"/>
    </row>
    <row r="92" spans="3:24" x14ac:dyDescent="0.3">
      <c r="C92" s="11" t="str">
        <f t="shared" si="21"/>
        <v/>
      </c>
      <c r="D92" s="11" t="str">
        <f t="shared" si="22"/>
        <v/>
      </c>
      <c r="E92" s="11" t="str">
        <f t="shared" si="23"/>
        <v/>
      </c>
      <c r="F92" s="11" t="str">
        <f t="shared" si="24"/>
        <v/>
      </c>
      <c r="H92" s="9"/>
      <c r="U92" s="11"/>
      <c r="V92" s="11"/>
      <c r="W92" s="11"/>
      <c r="X92" s="11"/>
    </row>
    <row r="93" spans="3:24" x14ac:dyDescent="0.3">
      <c r="C93" s="11" t="str">
        <f t="shared" si="21"/>
        <v/>
      </c>
      <c r="D93" s="11" t="str">
        <f t="shared" si="22"/>
        <v/>
      </c>
      <c r="E93" s="11" t="str">
        <f t="shared" si="23"/>
        <v/>
      </c>
      <c r="F93" s="11" t="str">
        <f t="shared" si="24"/>
        <v/>
      </c>
      <c r="H93" s="9"/>
      <c r="U93" s="11"/>
      <c r="V93" s="11"/>
      <c r="W93" s="11"/>
      <c r="X93" s="11"/>
    </row>
    <row r="94" spans="3:24" x14ac:dyDescent="0.3">
      <c r="C94" s="11" t="str">
        <f t="shared" si="21"/>
        <v/>
      </c>
      <c r="D94" s="11" t="str">
        <f t="shared" si="22"/>
        <v/>
      </c>
      <c r="E94" s="11" t="str">
        <f t="shared" si="23"/>
        <v/>
      </c>
      <c r="F94" s="11" t="str">
        <f t="shared" si="24"/>
        <v/>
      </c>
      <c r="H94" s="9"/>
      <c r="U94" s="11"/>
      <c r="V94" s="11"/>
      <c r="W94" s="11"/>
      <c r="X94" s="11"/>
    </row>
    <row r="95" spans="3:24" x14ac:dyDescent="0.3">
      <c r="C95" s="11" t="str">
        <f t="shared" si="21"/>
        <v/>
      </c>
      <c r="D95" s="11" t="str">
        <f t="shared" si="22"/>
        <v/>
      </c>
      <c r="E95" s="11" t="str">
        <f t="shared" si="23"/>
        <v/>
      </c>
      <c r="F95" s="11" t="str">
        <f t="shared" si="24"/>
        <v/>
      </c>
      <c r="H95" s="9"/>
      <c r="U95" s="11"/>
      <c r="V95" s="11"/>
      <c r="W95" s="11"/>
      <c r="X95" s="11"/>
    </row>
    <row r="96" spans="3:24" x14ac:dyDescent="0.3">
      <c r="C96" s="11" t="str">
        <f t="shared" si="21"/>
        <v/>
      </c>
      <c r="D96" s="11" t="str">
        <f t="shared" si="22"/>
        <v/>
      </c>
      <c r="E96" s="11" t="str">
        <f t="shared" si="23"/>
        <v/>
      </c>
      <c r="F96" s="11" t="str">
        <f t="shared" si="24"/>
        <v/>
      </c>
      <c r="H96" s="9"/>
      <c r="U96" s="11"/>
      <c r="V96" s="11"/>
      <c r="W96" s="11"/>
      <c r="X96" s="11"/>
    </row>
    <row r="97" spans="3:24" x14ac:dyDescent="0.3">
      <c r="C97" s="11" t="str">
        <f t="shared" si="21"/>
        <v/>
      </c>
      <c r="D97" s="11" t="str">
        <f t="shared" si="22"/>
        <v/>
      </c>
      <c r="E97" s="11" t="str">
        <f t="shared" si="23"/>
        <v/>
      </c>
      <c r="F97" s="11" t="str">
        <f t="shared" si="24"/>
        <v/>
      </c>
      <c r="H97" s="9"/>
      <c r="U97" s="11"/>
      <c r="V97" s="11"/>
      <c r="W97" s="11"/>
      <c r="X97" s="11"/>
    </row>
    <row r="98" spans="3:24" x14ac:dyDescent="0.3">
      <c r="C98" s="11" t="str">
        <f t="shared" si="21"/>
        <v/>
      </c>
      <c r="D98" s="11" t="str">
        <f t="shared" si="22"/>
        <v/>
      </c>
      <c r="E98" s="11" t="str">
        <f t="shared" si="23"/>
        <v/>
      </c>
      <c r="F98" s="11" t="str">
        <f t="shared" si="24"/>
        <v/>
      </c>
      <c r="H98" s="9"/>
      <c r="U98" s="11"/>
      <c r="V98" s="11"/>
      <c r="W98" s="11"/>
      <c r="X98" s="11"/>
    </row>
    <row r="99" spans="3:24" x14ac:dyDescent="0.3">
      <c r="C99" s="11" t="str">
        <f t="shared" si="21"/>
        <v/>
      </c>
      <c r="D99" s="11" t="str">
        <f t="shared" si="22"/>
        <v/>
      </c>
      <c r="E99" s="11" t="str">
        <f t="shared" si="23"/>
        <v/>
      </c>
      <c r="F99" s="11" t="str">
        <f t="shared" si="24"/>
        <v/>
      </c>
      <c r="H99" s="9"/>
      <c r="U99" s="11"/>
      <c r="V99" s="11"/>
      <c r="W99" s="11"/>
      <c r="X99" s="11"/>
    </row>
    <row r="100" spans="3:24" x14ac:dyDescent="0.3">
      <c r="C100" s="11" t="str">
        <f t="shared" si="21"/>
        <v/>
      </c>
      <c r="D100" s="11" t="str">
        <f t="shared" si="22"/>
        <v/>
      </c>
      <c r="E100" s="11" t="str">
        <f t="shared" si="23"/>
        <v/>
      </c>
      <c r="F100" s="11" t="str">
        <f t="shared" si="24"/>
        <v/>
      </c>
      <c r="H100" s="9"/>
      <c r="U100" s="11"/>
      <c r="V100" s="11"/>
      <c r="W100" s="11"/>
      <c r="X100" s="11"/>
    </row>
    <row r="101" spans="3:24" x14ac:dyDescent="0.3">
      <c r="C101" s="11" t="str">
        <f t="shared" si="21"/>
        <v/>
      </c>
      <c r="D101" s="11" t="str">
        <f t="shared" si="22"/>
        <v/>
      </c>
      <c r="E101" s="11" t="str">
        <f t="shared" si="23"/>
        <v/>
      </c>
      <c r="F101" s="11" t="str">
        <f t="shared" si="24"/>
        <v/>
      </c>
      <c r="H101" s="9"/>
      <c r="U101" s="11"/>
      <c r="V101" s="11"/>
      <c r="W101" s="11"/>
      <c r="X101" s="11"/>
    </row>
    <row r="102" spans="3:24" x14ac:dyDescent="0.3">
      <c r="C102" s="11" t="str">
        <f t="shared" si="21"/>
        <v/>
      </c>
      <c r="D102" s="11" t="str">
        <f t="shared" si="22"/>
        <v/>
      </c>
      <c r="E102" s="11" t="str">
        <f t="shared" si="23"/>
        <v/>
      </c>
      <c r="F102" s="11" t="str">
        <f t="shared" si="24"/>
        <v/>
      </c>
      <c r="H102" s="9"/>
      <c r="U102" s="11"/>
      <c r="V102" s="11"/>
      <c r="W102" s="11"/>
      <c r="X102" s="11"/>
    </row>
    <row r="103" spans="3:24" x14ac:dyDescent="0.3">
      <c r="C103" s="11" t="str">
        <f t="shared" si="21"/>
        <v/>
      </c>
      <c r="D103" s="11" t="str">
        <f t="shared" si="22"/>
        <v/>
      </c>
      <c r="E103" s="11" t="str">
        <f t="shared" si="23"/>
        <v/>
      </c>
      <c r="F103" s="11" t="str">
        <f t="shared" si="24"/>
        <v/>
      </c>
      <c r="H103" s="9"/>
      <c r="U103" s="11"/>
      <c r="V103" s="11"/>
      <c r="W103" s="11"/>
      <c r="X103" s="11"/>
    </row>
    <row r="104" spans="3:24" x14ac:dyDescent="0.3">
      <c r="C104" s="11" t="str">
        <f t="shared" si="21"/>
        <v/>
      </c>
      <c r="D104" s="11" t="str">
        <f t="shared" si="22"/>
        <v/>
      </c>
      <c r="E104" s="11" t="str">
        <f t="shared" si="23"/>
        <v/>
      </c>
      <c r="F104" s="11" t="str">
        <f t="shared" si="24"/>
        <v/>
      </c>
      <c r="H104" s="9"/>
      <c r="U104" s="11"/>
      <c r="V104" s="11"/>
      <c r="W104" s="11"/>
      <c r="X104" s="11"/>
    </row>
    <row r="105" spans="3:24" x14ac:dyDescent="0.3">
      <c r="C105" s="11" t="str">
        <f t="shared" si="21"/>
        <v/>
      </c>
      <c r="D105" s="11" t="str">
        <f t="shared" si="22"/>
        <v/>
      </c>
      <c r="E105" s="11" t="str">
        <f t="shared" si="23"/>
        <v/>
      </c>
      <c r="F105" s="11" t="str">
        <f t="shared" si="24"/>
        <v/>
      </c>
      <c r="H105" s="9"/>
      <c r="U105" s="11"/>
      <c r="V105" s="11"/>
      <c r="W105" s="11"/>
      <c r="X105" s="11"/>
    </row>
    <row r="106" spans="3:24" x14ac:dyDescent="0.3">
      <c r="C106" s="11" t="str">
        <f t="shared" si="21"/>
        <v/>
      </c>
      <c r="D106" s="11" t="str">
        <f t="shared" si="22"/>
        <v/>
      </c>
      <c r="E106" s="11" t="str">
        <f t="shared" si="23"/>
        <v/>
      </c>
      <c r="F106" s="11" t="str">
        <f t="shared" si="24"/>
        <v/>
      </c>
      <c r="H106" s="9"/>
      <c r="U106" s="11"/>
      <c r="V106" s="11"/>
      <c r="W106" s="11"/>
      <c r="X106" s="11"/>
    </row>
    <row r="107" spans="3:24" x14ac:dyDescent="0.3">
      <c r="C107" s="11" t="str">
        <f t="shared" si="21"/>
        <v/>
      </c>
      <c r="D107" s="11" t="str">
        <f t="shared" si="22"/>
        <v/>
      </c>
      <c r="E107" s="11" t="str">
        <f t="shared" si="23"/>
        <v/>
      </c>
      <c r="F107" s="11" t="str">
        <f t="shared" si="24"/>
        <v/>
      </c>
      <c r="H107" s="9"/>
      <c r="U107" s="11"/>
      <c r="V107" s="11"/>
      <c r="W107" s="11"/>
      <c r="X107" s="11"/>
    </row>
    <row r="108" spans="3:24" x14ac:dyDescent="0.3">
      <c r="C108" s="11" t="str">
        <f t="shared" si="21"/>
        <v/>
      </c>
      <c r="D108" s="11" t="str">
        <f t="shared" si="22"/>
        <v/>
      </c>
      <c r="E108" s="11" t="str">
        <f t="shared" si="23"/>
        <v/>
      </c>
      <c r="F108" s="11" t="str">
        <f t="shared" si="24"/>
        <v/>
      </c>
      <c r="H108" s="9"/>
      <c r="U108" s="11"/>
      <c r="V108" s="11"/>
      <c r="W108" s="11"/>
      <c r="X108" s="11"/>
    </row>
    <row r="109" spans="3:24" x14ac:dyDescent="0.3">
      <c r="C109" s="11" t="str">
        <f t="shared" si="21"/>
        <v/>
      </c>
      <c r="D109" s="11" t="str">
        <f t="shared" si="22"/>
        <v/>
      </c>
      <c r="E109" s="11" t="str">
        <f t="shared" si="23"/>
        <v/>
      </c>
      <c r="F109" s="11" t="str">
        <f t="shared" si="24"/>
        <v/>
      </c>
      <c r="H109" s="9"/>
      <c r="U109" s="11"/>
      <c r="V109" s="11"/>
      <c r="W109" s="11"/>
      <c r="X109" s="11"/>
    </row>
    <row r="110" spans="3:24" x14ac:dyDescent="0.3">
      <c r="C110" s="11" t="str">
        <f t="shared" si="21"/>
        <v/>
      </c>
      <c r="D110" s="11" t="str">
        <f t="shared" si="22"/>
        <v/>
      </c>
      <c r="E110" s="11" t="str">
        <f t="shared" si="23"/>
        <v/>
      </c>
      <c r="F110" s="11" t="str">
        <f t="shared" si="24"/>
        <v/>
      </c>
      <c r="H110" s="9"/>
      <c r="U110" s="11"/>
      <c r="V110" s="11"/>
      <c r="W110" s="11"/>
      <c r="X110" s="11"/>
    </row>
    <row r="111" spans="3:24" x14ac:dyDescent="0.3">
      <c r="C111" s="11" t="str">
        <f t="shared" si="21"/>
        <v/>
      </c>
      <c r="D111" s="11" t="str">
        <f t="shared" si="22"/>
        <v/>
      </c>
      <c r="E111" s="11" t="str">
        <f t="shared" si="23"/>
        <v/>
      </c>
      <c r="F111" s="11" t="str">
        <f t="shared" si="24"/>
        <v/>
      </c>
      <c r="H111" s="9"/>
      <c r="U111" s="11"/>
      <c r="V111" s="11"/>
      <c r="W111" s="11"/>
      <c r="X111" s="11"/>
    </row>
    <row r="112" spans="3:24" x14ac:dyDescent="0.3">
      <c r="C112" s="11" t="str">
        <f t="shared" si="21"/>
        <v/>
      </c>
      <c r="D112" s="11" t="str">
        <f t="shared" si="22"/>
        <v/>
      </c>
      <c r="E112" s="11" t="str">
        <f t="shared" si="23"/>
        <v/>
      </c>
      <c r="F112" s="11" t="str">
        <f t="shared" si="24"/>
        <v/>
      </c>
      <c r="H112" s="9"/>
      <c r="U112" s="11"/>
      <c r="V112" s="11"/>
      <c r="W112" s="11"/>
      <c r="X112" s="11"/>
    </row>
    <row r="113" spans="3:24" x14ac:dyDescent="0.3">
      <c r="C113" s="11" t="str">
        <f t="shared" si="21"/>
        <v/>
      </c>
      <c r="D113" s="11" t="str">
        <f t="shared" si="22"/>
        <v/>
      </c>
      <c r="E113" s="11" t="str">
        <f t="shared" si="23"/>
        <v/>
      </c>
      <c r="F113" s="11" t="str">
        <f t="shared" si="24"/>
        <v/>
      </c>
      <c r="H113" s="9"/>
      <c r="U113" s="11"/>
      <c r="V113" s="11"/>
      <c r="W113" s="11"/>
      <c r="X113" s="11"/>
    </row>
    <row r="114" spans="3:24" x14ac:dyDescent="0.3">
      <c r="C114" s="11" t="str">
        <f t="shared" si="21"/>
        <v/>
      </c>
      <c r="D114" s="11" t="str">
        <f t="shared" si="22"/>
        <v/>
      </c>
      <c r="E114" s="11" t="str">
        <f t="shared" si="23"/>
        <v/>
      </c>
      <c r="F114" s="11" t="str">
        <f t="shared" si="24"/>
        <v/>
      </c>
      <c r="H114" s="9"/>
      <c r="U114" s="11"/>
      <c r="V114" s="11"/>
      <c r="W114" s="11"/>
      <c r="X114" s="11"/>
    </row>
    <row r="115" spans="3:24" x14ac:dyDescent="0.3">
      <c r="C115" s="11" t="str">
        <f t="shared" si="21"/>
        <v/>
      </c>
      <c r="D115" s="11" t="str">
        <f t="shared" si="22"/>
        <v/>
      </c>
      <c r="E115" s="11" t="str">
        <f t="shared" si="23"/>
        <v/>
      </c>
      <c r="F115" s="11" t="str">
        <f t="shared" si="24"/>
        <v/>
      </c>
      <c r="H115" s="9"/>
      <c r="U115" s="11"/>
      <c r="V115" s="11"/>
      <c r="W115" s="11"/>
      <c r="X115" s="11"/>
    </row>
    <row r="116" spans="3:24" x14ac:dyDescent="0.3">
      <c r="C116" s="11" t="str">
        <f t="shared" si="21"/>
        <v/>
      </c>
      <c r="D116" s="11" t="str">
        <f t="shared" si="22"/>
        <v/>
      </c>
      <c r="E116" s="11" t="str">
        <f t="shared" si="23"/>
        <v/>
      </c>
      <c r="F116" s="11" t="str">
        <f t="shared" si="24"/>
        <v/>
      </c>
      <c r="H116" s="9"/>
      <c r="U116" s="11"/>
      <c r="V116" s="11"/>
      <c r="W116" s="11"/>
      <c r="X116" s="11"/>
    </row>
    <row r="117" spans="3:24" x14ac:dyDescent="0.3">
      <c r="C117" s="11" t="str">
        <f t="shared" si="21"/>
        <v/>
      </c>
      <c r="D117" s="11" t="str">
        <f t="shared" si="22"/>
        <v/>
      </c>
      <c r="E117" s="11" t="str">
        <f t="shared" si="23"/>
        <v/>
      </c>
      <c r="F117" s="11" t="str">
        <f t="shared" si="24"/>
        <v/>
      </c>
      <c r="H117" s="9"/>
      <c r="U117" s="11"/>
      <c r="V117" s="11"/>
      <c r="W117" s="11"/>
      <c r="X117" s="11"/>
    </row>
    <row r="118" spans="3:24" x14ac:dyDescent="0.3">
      <c r="C118" s="11" t="str">
        <f t="shared" si="21"/>
        <v/>
      </c>
      <c r="D118" s="11" t="str">
        <f t="shared" si="22"/>
        <v/>
      </c>
      <c r="E118" s="11" t="str">
        <f t="shared" si="23"/>
        <v/>
      </c>
      <c r="F118" s="11" t="str">
        <f t="shared" si="24"/>
        <v/>
      </c>
      <c r="H118" s="9"/>
      <c r="U118" s="11"/>
      <c r="V118" s="11"/>
      <c r="W118" s="11"/>
      <c r="X118" s="11"/>
    </row>
    <row r="119" spans="3:24" x14ac:dyDescent="0.3">
      <c r="C119" s="11" t="str">
        <f t="shared" si="21"/>
        <v/>
      </c>
      <c r="D119" s="11" t="str">
        <f t="shared" si="22"/>
        <v/>
      </c>
      <c r="E119" s="11" t="str">
        <f t="shared" si="23"/>
        <v/>
      </c>
      <c r="F119" s="11" t="str">
        <f t="shared" si="24"/>
        <v/>
      </c>
      <c r="H119" s="9"/>
      <c r="U119" s="11"/>
      <c r="V119" s="11"/>
      <c r="W119" s="11"/>
      <c r="X119" s="11"/>
    </row>
    <row r="120" spans="3:24" x14ac:dyDescent="0.3">
      <c r="C120" s="11" t="str">
        <f t="shared" si="21"/>
        <v/>
      </c>
      <c r="D120" s="11" t="str">
        <f t="shared" si="22"/>
        <v/>
      </c>
      <c r="E120" s="11" t="str">
        <f t="shared" si="23"/>
        <v/>
      </c>
      <c r="F120" s="11" t="str">
        <f t="shared" si="24"/>
        <v/>
      </c>
      <c r="H120" s="9"/>
      <c r="U120" s="11"/>
      <c r="V120" s="11"/>
      <c r="W120" s="11"/>
      <c r="X120" s="11"/>
    </row>
    <row r="121" spans="3:24" x14ac:dyDescent="0.3">
      <c r="C121" s="11" t="str">
        <f t="shared" si="21"/>
        <v/>
      </c>
      <c r="D121" s="11" t="str">
        <f t="shared" si="22"/>
        <v/>
      </c>
      <c r="E121" s="11" t="str">
        <f t="shared" si="23"/>
        <v/>
      </c>
      <c r="F121" s="11" t="str">
        <f t="shared" si="24"/>
        <v/>
      </c>
      <c r="H121" s="9"/>
      <c r="U121" s="11"/>
      <c r="V121" s="11"/>
      <c r="W121" s="11"/>
      <c r="X121" s="11"/>
    </row>
    <row r="122" spans="3:24" x14ac:dyDescent="0.3">
      <c r="C122" s="11" t="str">
        <f t="shared" si="21"/>
        <v/>
      </c>
      <c r="D122" s="11" t="str">
        <f t="shared" si="22"/>
        <v/>
      </c>
      <c r="E122" s="11" t="str">
        <f t="shared" si="23"/>
        <v/>
      </c>
      <c r="F122" s="11" t="str">
        <f t="shared" si="24"/>
        <v/>
      </c>
      <c r="H122" s="9"/>
      <c r="U122" s="11"/>
      <c r="V122" s="11"/>
      <c r="W122" s="11"/>
      <c r="X122" s="11"/>
    </row>
    <row r="123" spans="3:24" x14ac:dyDescent="0.3">
      <c r="C123" s="11" t="str">
        <f t="shared" si="21"/>
        <v/>
      </c>
      <c r="D123" s="11" t="str">
        <f t="shared" si="22"/>
        <v/>
      </c>
      <c r="E123" s="11" t="str">
        <f t="shared" si="23"/>
        <v/>
      </c>
      <c r="F123" s="11" t="str">
        <f t="shared" si="24"/>
        <v/>
      </c>
      <c r="H123" s="9"/>
      <c r="U123" s="11"/>
      <c r="V123" s="11"/>
      <c r="W123" s="11"/>
      <c r="X123" s="11"/>
    </row>
    <row r="124" spans="3:24" x14ac:dyDescent="0.3">
      <c r="C124" s="11" t="str">
        <f t="shared" si="21"/>
        <v/>
      </c>
      <c r="D124" s="11" t="str">
        <f t="shared" si="22"/>
        <v/>
      </c>
      <c r="E124" s="11" t="str">
        <f t="shared" si="23"/>
        <v/>
      </c>
      <c r="F124" s="11" t="str">
        <f t="shared" si="24"/>
        <v/>
      </c>
      <c r="H124" s="9"/>
      <c r="U124" s="11"/>
      <c r="V124" s="11"/>
      <c r="W124" s="11"/>
      <c r="X124" s="11"/>
    </row>
    <row r="125" spans="3:24" x14ac:dyDescent="0.3">
      <c r="C125" s="11" t="str">
        <f t="shared" si="21"/>
        <v/>
      </c>
      <c r="D125" s="11" t="str">
        <f t="shared" si="22"/>
        <v/>
      </c>
      <c r="E125" s="11" t="str">
        <f t="shared" si="23"/>
        <v/>
      </c>
      <c r="F125" s="11" t="str">
        <f t="shared" si="24"/>
        <v/>
      </c>
      <c r="H125" s="9"/>
      <c r="U125" s="11"/>
      <c r="V125" s="11"/>
      <c r="W125" s="11"/>
      <c r="X125" s="11"/>
    </row>
    <row r="126" spans="3:24" x14ac:dyDescent="0.3">
      <c r="C126" s="11" t="str">
        <f t="shared" si="21"/>
        <v/>
      </c>
      <c r="D126" s="11" t="str">
        <f t="shared" si="22"/>
        <v/>
      </c>
      <c r="E126" s="11" t="str">
        <f t="shared" si="23"/>
        <v/>
      </c>
      <c r="F126" s="11" t="str">
        <f t="shared" si="24"/>
        <v/>
      </c>
      <c r="H126" s="9"/>
      <c r="U126" s="11"/>
      <c r="V126" s="11"/>
      <c r="W126" s="11"/>
      <c r="X126" s="11"/>
    </row>
    <row r="127" spans="3:24" x14ac:dyDescent="0.3">
      <c r="C127" s="11" t="str">
        <f t="shared" si="21"/>
        <v/>
      </c>
      <c r="D127" s="11" t="str">
        <f t="shared" si="22"/>
        <v/>
      </c>
      <c r="E127" s="11" t="str">
        <f t="shared" si="23"/>
        <v/>
      </c>
      <c r="F127" s="11" t="str">
        <f t="shared" si="24"/>
        <v/>
      </c>
      <c r="H127" s="9"/>
      <c r="U127" s="11"/>
      <c r="V127" s="11"/>
      <c r="W127" s="11"/>
      <c r="X127" s="11"/>
    </row>
    <row r="128" spans="3:24" x14ac:dyDescent="0.3">
      <c r="C128" s="11" t="str">
        <f t="shared" si="21"/>
        <v/>
      </c>
      <c r="D128" s="11" t="str">
        <f t="shared" si="22"/>
        <v/>
      </c>
      <c r="E128" s="11" t="str">
        <f t="shared" si="23"/>
        <v/>
      </c>
      <c r="F128" s="11" t="str">
        <f t="shared" si="24"/>
        <v/>
      </c>
      <c r="H128" s="9"/>
      <c r="U128" s="11"/>
      <c r="V128" s="11"/>
      <c r="W128" s="11"/>
      <c r="X128" s="11"/>
    </row>
    <row r="129" spans="3:24" x14ac:dyDescent="0.3">
      <c r="C129" s="11" t="str">
        <f t="shared" ref="C129:C192" si="25">IF(B129="","",F128*$C$3)</f>
        <v/>
      </c>
      <c r="D129" s="11" t="str">
        <f t="shared" ref="D129:D192" si="26">IF(B129="","",E129-C129)</f>
        <v/>
      </c>
      <c r="E129" s="11" t="str">
        <f t="shared" ref="E129:E192" si="27">IF(B129="","",$C$5)</f>
        <v/>
      </c>
      <c r="F129" s="11" t="str">
        <f t="shared" ref="F129:F192" si="28">IF(B129="","",F128-D129)</f>
        <v/>
      </c>
      <c r="H129" s="9"/>
      <c r="U129" s="11"/>
      <c r="V129" s="11"/>
      <c r="W129" s="11"/>
      <c r="X129" s="11"/>
    </row>
    <row r="130" spans="3:24" x14ac:dyDescent="0.3">
      <c r="C130" s="11" t="str">
        <f t="shared" si="25"/>
        <v/>
      </c>
      <c r="D130" s="11" t="str">
        <f t="shared" si="26"/>
        <v/>
      </c>
      <c r="E130" s="11" t="str">
        <f t="shared" si="27"/>
        <v/>
      </c>
      <c r="F130" s="11" t="str">
        <f t="shared" si="28"/>
        <v/>
      </c>
      <c r="H130" s="9"/>
      <c r="U130" s="11"/>
      <c r="V130" s="11"/>
      <c r="W130" s="11"/>
      <c r="X130" s="11"/>
    </row>
    <row r="131" spans="3:24" x14ac:dyDescent="0.3">
      <c r="C131" s="11" t="str">
        <f t="shared" si="25"/>
        <v/>
      </c>
      <c r="D131" s="11" t="str">
        <f t="shared" si="26"/>
        <v/>
      </c>
      <c r="E131" s="11" t="str">
        <f t="shared" si="27"/>
        <v/>
      </c>
      <c r="F131" s="11" t="str">
        <f t="shared" si="28"/>
        <v/>
      </c>
      <c r="H131" s="9"/>
      <c r="U131" s="11"/>
      <c r="V131" s="11"/>
      <c r="W131" s="11"/>
      <c r="X131" s="11"/>
    </row>
    <row r="132" spans="3:24" x14ac:dyDescent="0.3">
      <c r="C132" s="11" t="str">
        <f t="shared" si="25"/>
        <v/>
      </c>
      <c r="D132" s="11" t="str">
        <f t="shared" si="26"/>
        <v/>
      </c>
      <c r="E132" s="11" t="str">
        <f t="shared" si="27"/>
        <v/>
      </c>
      <c r="F132" s="11" t="str">
        <f t="shared" si="28"/>
        <v/>
      </c>
      <c r="H132" s="9"/>
      <c r="U132" s="11"/>
      <c r="V132" s="11"/>
      <c r="W132" s="11"/>
      <c r="X132" s="11"/>
    </row>
    <row r="133" spans="3:24" x14ac:dyDescent="0.3">
      <c r="C133" s="11" t="str">
        <f t="shared" si="25"/>
        <v/>
      </c>
      <c r="D133" s="11" t="str">
        <f t="shared" si="26"/>
        <v/>
      </c>
      <c r="E133" s="11" t="str">
        <f t="shared" si="27"/>
        <v/>
      </c>
      <c r="F133" s="11" t="str">
        <f t="shared" si="28"/>
        <v/>
      </c>
      <c r="H133" s="9"/>
      <c r="U133" s="11"/>
      <c r="V133" s="11"/>
      <c r="W133" s="11"/>
      <c r="X133" s="11"/>
    </row>
    <row r="134" spans="3:24" x14ac:dyDescent="0.3">
      <c r="C134" s="11" t="str">
        <f t="shared" si="25"/>
        <v/>
      </c>
      <c r="D134" s="11" t="str">
        <f t="shared" si="26"/>
        <v/>
      </c>
      <c r="E134" s="11" t="str">
        <f t="shared" si="27"/>
        <v/>
      </c>
      <c r="F134" s="11" t="str">
        <f t="shared" si="28"/>
        <v/>
      </c>
      <c r="H134" s="9"/>
      <c r="U134" s="11"/>
      <c r="V134" s="11"/>
      <c r="W134" s="11"/>
      <c r="X134" s="11"/>
    </row>
    <row r="135" spans="3:24" x14ac:dyDescent="0.3">
      <c r="C135" s="11" t="str">
        <f t="shared" si="25"/>
        <v/>
      </c>
      <c r="D135" s="11" t="str">
        <f t="shared" si="26"/>
        <v/>
      </c>
      <c r="E135" s="11" t="str">
        <f t="shared" si="27"/>
        <v/>
      </c>
      <c r="F135" s="11" t="str">
        <f t="shared" si="28"/>
        <v/>
      </c>
      <c r="H135" s="9"/>
      <c r="U135" s="11"/>
      <c r="V135" s="11"/>
      <c r="W135" s="11"/>
      <c r="X135" s="11"/>
    </row>
    <row r="136" spans="3:24" x14ac:dyDescent="0.3">
      <c r="C136" s="11" t="str">
        <f t="shared" si="25"/>
        <v/>
      </c>
      <c r="D136" s="11" t="str">
        <f t="shared" si="26"/>
        <v/>
      </c>
      <c r="E136" s="11" t="str">
        <f t="shared" si="27"/>
        <v/>
      </c>
      <c r="F136" s="11" t="str">
        <f t="shared" si="28"/>
        <v/>
      </c>
      <c r="H136" s="9"/>
      <c r="U136" s="11"/>
      <c r="V136" s="11"/>
      <c r="W136" s="11"/>
      <c r="X136" s="11"/>
    </row>
    <row r="137" spans="3:24" x14ac:dyDescent="0.3">
      <c r="C137" s="11" t="str">
        <f t="shared" si="25"/>
        <v/>
      </c>
      <c r="D137" s="11" t="str">
        <f t="shared" si="26"/>
        <v/>
      </c>
      <c r="E137" s="11" t="str">
        <f t="shared" si="27"/>
        <v/>
      </c>
      <c r="F137" s="11" t="str">
        <f t="shared" si="28"/>
        <v/>
      </c>
      <c r="H137" s="9"/>
      <c r="U137" s="11"/>
      <c r="V137" s="11"/>
      <c r="W137" s="11"/>
      <c r="X137" s="11"/>
    </row>
    <row r="138" spans="3:24" x14ac:dyDescent="0.3">
      <c r="C138" s="11" t="str">
        <f t="shared" si="25"/>
        <v/>
      </c>
      <c r="D138" s="11" t="str">
        <f t="shared" si="26"/>
        <v/>
      </c>
      <c r="E138" s="11" t="str">
        <f t="shared" si="27"/>
        <v/>
      </c>
      <c r="F138" s="11" t="str">
        <f t="shared" si="28"/>
        <v/>
      </c>
      <c r="H138" s="9"/>
      <c r="U138" s="11"/>
      <c r="V138" s="11"/>
      <c r="W138" s="11"/>
      <c r="X138" s="11"/>
    </row>
    <row r="139" spans="3:24" x14ac:dyDescent="0.3">
      <c r="C139" s="11" t="str">
        <f t="shared" si="25"/>
        <v/>
      </c>
      <c r="D139" s="11" t="str">
        <f t="shared" si="26"/>
        <v/>
      </c>
      <c r="E139" s="11" t="str">
        <f t="shared" si="27"/>
        <v/>
      </c>
      <c r="F139" s="11" t="str">
        <f t="shared" si="28"/>
        <v/>
      </c>
      <c r="H139" s="9"/>
      <c r="U139" s="11"/>
      <c r="V139" s="11"/>
      <c r="W139" s="11"/>
      <c r="X139" s="11"/>
    </row>
    <row r="140" spans="3:24" x14ac:dyDescent="0.3">
      <c r="C140" s="11" t="str">
        <f t="shared" si="25"/>
        <v/>
      </c>
      <c r="D140" s="11" t="str">
        <f t="shared" si="26"/>
        <v/>
      </c>
      <c r="E140" s="11" t="str">
        <f t="shared" si="27"/>
        <v/>
      </c>
      <c r="F140" s="11" t="str">
        <f t="shared" si="28"/>
        <v/>
      </c>
      <c r="H140" s="9"/>
      <c r="U140" s="11"/>
      <c r="V140" s="11"/>
      <c r="W140" s="11"/>
      <c r="X140" s="11"/>
    </row>
    <row r="141" spans="3:24" x14ac:dyDescent="0.3">
      <c r="C141" s="11" t="str">
        <f t="shared" si="25"/>
        <v/>
      </c>
      <c r="D141" s="11" t="str">
        <f t="shared" si="26"/>
        <v/>
      </c>
      <c r="E141" s="11" t="str">
        <f t="shared" si="27"/>
        <v/>
      </c>
      <c r="F141" s="11" t="str">
        <f t="shared" si="28"/>
        <v/>
      </c>
      <c r="H141" s="9"/>
      <c r="U141" s="11"/>
      <c r="V141" s="11"/>
      <c r="W141" s="11"/>
      <c r="X141" s="11"/>
    </row>
    <row r="142" spans="3:24" x14ac:dyDescent="0.3">
      <c r="C142" s="11" t="str">
        <f t="shared" si="25"/>
        <v/>
      </c>
      <c r="D142" s="11" t="str">
        <f t="shared" si="26"/>
        <v/>
      </c>
      <c r="E142" s="11" t="str">
        <f t="shared" si="27"/>
        <v/>
      </c>
      <c r="F142" s="11" t="str">
        <f t="shared" si="28"/>
        <v/>
      </c>
      <c r="H142" s="9"/>
      <c r="U142" s="11"/>
      <c r="V142" s="11"/>
      <c r="W142" s="11"/>
      <c r="X142" s="11"/>
    </row>
    <row r="143" spans="3:24" x14ac:dyDescent="0.3">
      <c r="C143" s="11" t="str">
        <f t="shared" si="25"/>
        <v/>
      </c>
      <c r="D143" s="11" t="str">
        <f t="shared" si="26"/>
        <v/>
      </c>
      <c r="E143" s="11" t="str">
        <f t="shared" si="27"/>
        <v/>
      </c>
      <c r="F143" s="11" t="str">
        <f t="shared" si="28"/>
        <v/>
      </c>
      <c r="H143" s="9"/>
      <c r="U143" s="11"/>
      <c r="V143" s="11"/>
      <c r="W143" s="11"/>
      <c r="X143" s="11"/>
    </row>
    <row r="144" spans="3:24" x14ac:dyDescent="0.3">
      <c r="C144" s="11" t="str">
        <f t="shared" si="25"/>
        <v/>
      </c>
      <c r="D144" s="11" t="str">
        <f t="shared" si="26"/>
        <v/>
      </c>
      <c r="E144" s="11" t="str">
        <f t="shared" si="27"/>
        <v/>
      </c>
      <c r="F144" s="11" t="str">
        <f t="shared" si="28"/>
        <v/>
      </c>
      <c r="H144" s="9"/>
      <c r="U144" s="11"/>
      <c r="V144" s="11"/>
      <c r="W144" s="11"/>
      <c r="X144" s="11"/>
    </row>
    <row r="145" spans="3:24" x14ac:dyDescent="0.3">
      <c r="C145" s="11" t="str">
        <f t="shared" si="25"/>
        <v/>
      </c>
      <c r="D145" s="11" t="str">
        <f t="shared" si="26"/>
        <v/>
      </c>
      <c r="E145" s="11" t="str">
        <f t="shared" si="27"/>
        <v/>
      </c>
      <c r="F145" s="11" t="str">
        <f t="shared" si="28"/>
        <v/>
      </c>
      <c r="H145" s="9"/>
      <c r="U145" s="11"/>
      <c r="V145" s="11"/>
      <c r="W145" s="11"/>
      <c r="X145" s="11"/>
    </row>
    <row r="146" spans="3:24" x14ac:dyDescent="0.3">
      <c r="C146" s="11" t="str">
        <f t="shared" si="25"/>
        <v/>
      </c>
      <c r="D146" s="11" t="str">
        <f t="shared" si="26"/>
        <v/>
      </c>
      <c r="E146" s="11" t="str">
        <f t="shared" si="27"/>
        <v/>
      </c>
      <c r="F146" s="11" t="str">
        <f t="shared" si="28"/>
        <v/>
      </c>
      <c r="H146" s="9"/>
      <c r="U146" s="11"/>
      <c r="V146" s="11"/>
      <c r="W146" s="11"/>
      <c r="X146" s="11"/>
    </row>
    <row r="147" spans="3:24" x14ac:dyDescent="0.3">
      <c r="C147" s="11" t="str">
        <f t="shared" si="25"/>
        <v/>
      </c>
      <c r="D147" s="11" t="str">
        <f t="shared" si="26"/>
        <v/>
      </c>
      <c r="E147" s="11" t="str">
        <f t="shared" si="27"/>
        <v/>
      </c>
      <c r="F147" s="11" t="str">
        <f t="shared" si="28"/>
        <v/>
      </c>
      <c r="H147" s="9"/>
      <c r="U147" s="11"/>
      <c r="V147" s="11"/>
      <c r="W147" s="11"/>
      <c r="X147" s="11"/>
    </row>
    <row r="148" spans="3:24" x14ac:dyDescent="0.3">
      <c r="C148" s="11" t="str">
        <f t="shared" si="25"/>
        <v/>
      </c>
      <c r="D148" s="11" t="str">
        <f t="shared" si="26"/>
        <v/>
      </c>
      <c r="E148" s="11" t="str">
        <f t="shared" si="27"/>
        <v/>
      </c>
      <c r="F148" s="11" t="str">
        <f t="shared" si="28"/>
        <v/>
      </c>
      <c r="H148" s="9"/>
      <c r="U148" s="11"/>
      <c r="V148" s="11"/>
      <c r="W148" s="11"/>
      <c r="X148" s="11"/>
    </row>
    <row r="149" spans="3:24" x14ac:dyDescent="0.3">
      <c r="C149" s="11" t="str">
        <f t="shared" si="25"/>
        <v/>
      </c>
      <c r="D149" s="11" t="str">
        <f t="shared" si="26"/>
        <v/>
      </c>
      <c r="E149" s="11" t="str">
        <f t="shared" si="27"/>
        <v/>
      </c>
      <c r="F149" s="11" t="str">
        <f t="shared" si="28"/>
        <v/>
      </c>
      <c r="H149" s="9"/>
      <c r="U149" s="11"/>
      <c r="V149" s="11"/>
      <c r="W149" s="11"/>
      <c r="X149" s="11"/>
    </row>
    <row r="150" spans="3:24" x14ac:dyDescent="0.3">
      <c r="C150" s="11" t="str">
        <f t="shared" si="25"/>
        <v/>
      </c>
      <c r="D150" s="11" t="str">
        <f t="shared" si="26"/>
        <v/>
      </c>
      <c r="E150" s="11" t="str">
        <f t="shared" si="27"/>
        <v/>
      </c>
      <c r="F150" s="11" t="str">
        <f t="shared" si="28"/>
        <v/>
      </c>
      <c r="H150" s="9"/>
      <c r="U150" s="11"/>
      <c r="V150" s="11"/>
      <c r="W150" s="11"/>
      <c r="X150" s="11"/>
    </row>
    <row r="151" spans="3:24" x14ac:dyDescent="0.3">
      <c r="C151" s="11" t="str">
        <f t="shared" si="25"/>
        <v/>
      </c>
      <c r="D151" s="11" t="str">
        <f t="shared" si="26"/>
        <v/>
      </c>
      <c r="E151" s="11" t="str">
        <f t="shared" si="27"/>
        <v/>
      </c>
      <c r="F151" s="11" t="str">
        <f t="shared" si="28"/>
        <v/>
      </c>
      <c r="H151" s="9"/>
      <c r="U151" s="11"/>
      <c r="V151" s="11"/>
      <c r="W151" s="11"/>
      <c r="X151" s="11"/>
    </row>
    <row r="152" spans="3:24" x14ac:dyDescent="0.3">
      <c r="C152" s="11" t="str">
        <f t="shared" si="25"/>
        <v/>
      </c>
      <c r="D152" s="11" t="str">
        <f t="shared" si="26"/>
        <v/>
      </c>
      <c r="E152" s="11" t="str">
        <f t="shared" si="27"/>
        <v/>
      </c>
      <c r="F152" s="11" t="str">
        <f t="shared" si="28"/>
        <v/>
      </c>
      <c r="H152" s="9"/>
      <c r="U152" s="11"/>
      <c r="V152" s="11"/>
      <c r="W152" s="11"/>
      <c r="X152" s="11"/>
    </row>
    <row r="153" spans="3:24" x14ac:dyDescent="0.3">
      <c r="C153" s="11" t="str">
        <f t="shared" si="25"/>
        <v/>
      </c>
      <c r="D153" s="11" t="str">
        <f t="shared" si="26"/>
        <v/>
      </c>
      <c r="E153" s="11" t="str">
        <f t="shared" si="27"/>
        <v/>
      </c>
      <c r="F153" s="11" t="str">
        <f t="shared" si="28"/>
        <v/>
      </c>
      <c r="H153" s="9"/>
      <c r="U153" s="11"/>
      <c r="V153" s="11"/>
      <c r="W153" s="11"/>
      <c r="X153" s="11"/>
    </row>
    <row r="154" spans="3:24" x14ac:dyDescent="0.3">
      <c r="C154" s="11" t="str">
        <f t="shared" si="25"/>
        <v/>
      </c>
      <c r="D154" s="11" t="str">
        <f t="shared" si="26"/>
        <v/>
      </c>
      <c r="E154" s="11" t="str">
        <f t="shared" si="27"/>
        <v/>
      </c>
      <c r="F154" s="11" t="str">
        <f t="shared" si="28"/>
        <v/>
      </c>
      <c r="H154" s="9"/>
      <c r="U154" s="11"/>
      <c r="V154" s="11"/>
      <c r="W154" s="11"/>
      <c r="X154" s="11"/>
    </row>
    <row r="155" spans="3:24" x14ac:dyDescent="0.3">
      <c r="C155" s="11" t="str">
        <f t="shared" si="25"/>
        <v/>
      </c>
      <c r="D155" s="11" t="str">
        <f t="shared" si="26"/>
        <v/>
      </c>
      <c r="E155" s="11" t="str">
        <f t="shared" si="27"/>
        <v/>
      </c>
      <c r="F155" s="11" t="str">
        <f t="shared" si="28"/>
        <v/>
      </c>
      <c r="H155" s="9"/>
      <c r="U155" s="11"/>
      <c r="V155" s="11"/>
      <c r="W155" s="11"/>
      <c r="X155" s="11"/>
    </row>
    <row r="156" spans="3:24" x14ac:dyDescent="0.3">
      <c r="C156" s="11" t="str">
        <f t="shared" si="25"/>
        <v/>
      </c>
      <c r="D156" s="11" t="str">
        <f t="shared" si="26"/>
        <v/>
      </c>
      <c r="E156" s="11" t="str">
        <f t="shared" si="27"/>
        <v/>
      </c>
      <c r="F156" s="11" t="str">
        <f t="shared" si="28"/>
        <v/>
      </c>
      <c r="H156" s="9"/>
      <c r="U156" s="11"/>
      <c r="V156" s="11"/>
      <c r="W156" s="11"/>
      <c r="X156" s="11"/>
    </row>
    <row r="157" spans="3:24" x14ac:dyDescent="0.3">
      <c r="C157" s="11" t="str">
        <f t="shared" si="25"/>
        <v/>
      </c>
      <c r="D157" s="11" t="str">
        <f t="shared" si="26"/>
        <v/>
      </c>
      <c r="E157" s="11" t="str">
        <f t="shared" si="27"/>
        <v/>
      </c>
      <c r="F157" s="11" t="str">
        <f t="shared" si="28"/>
        <v/>
      </c>
      <c r="H157" s="9"/>
      <c r="U157" s="11"/>
      <c r="V157" s="11"/>
      <c r="W157" s="11"/>
      <c r="X157" s="11"/>
    </row>
    <row r="158" spans="3:24" x14ac:dyDescent="0.3">
      <c r="C158" s="11" t="str">
        <f t="shared" si="25"/>
        <v/>
      </c>
      <c r="D158" s="11" t="str">
        <f t="shared" si="26"/>
        <v/>
      </c>
      <c r="E158" s="11" t="str">
        <f t="shared" si="27"/>
        <v/>
      </c>
      <c r="F158" s="11" t="str">
        <f t="shared" si="28"/>
        <v/>
      </c>
      <c r="H158" s="9"/>
      <c r="U158" s="11"/>
      <c r="V158" s="11"/>
      <c r="W158" s="11"/>
      <c r="X158" s="11"/>
    </row>
    <row r="159" spans="3:24" x14ac:dyDescent="0.3">
      <c r="C159" s="11" t="str">
        <f t="shared" si="25"/>
        <v/>
      </c>
      <c r="D159" s="11" t="str">
        <f t="shared" si="26"/>
        <v/>
      </c>
      <c r="E159" s="11" t="str">
        <f t="shared" si="27"/>
        <v/>
      </c>
      <c r="F159" s="11" t="str">
        <f t="shared" si="28"/>
        <v/>
      </c>
      <c r="H159" s="9"/>
      <c r="U159" s="11"/>
      <c r="V159" s="11"/>
      <c r="W159" s="11"/>
      <c r="X159" s="11"/>
    </row>
    <row r="160" spans="3:24" x14ac:dyDescent="0.3">
      <c r="C160" s="11" t="str">
        <f t="shared" si="25"/>
        <v/>
      </c>
      <c r="D160" s="11" t="str">
        <f t="shared" si="26"/>
        <v/>
      </c>
      <c r="E160" s="11" t="str">
        <f t="shared" si="27"/>
        <v/>
      </c>
      <c r="F160" s="11" t="str">
        <f t="shared" si="28"/>
        <v/>
      </c>
      <c r="H160" s="9"/>
      <c r="U160" s="11"/>
      <c r="V160" s="11"/>
      <c r="W160" s="11"/>
      <c r="X160" s="11"/>
    </row>
    <row r="161" spans="3:24" x14ac:dyDescent="0.3">
      <c r="C161" s="11" t="str">
        <f t="shared" si="25"/>
        <v/>
      </c>
      <c r="D161" s="11" t="str">
        <f t="shared" si="26"/>
        <v/>
      </c>
      <c r="E161" s="11" t="str">
        <f t="shared" si="27"/>
        <v/>
      </c>
      <c r="F161" s="11" t="str">
        <f t="shared" si="28"/>
        <v/>
      </c>
      <c r="H161" s="9"/>
      <c r="U161" s="11"/>
      <c r="V161" s="11"/>
      <c r="W161" s="11"/>
      <c r="X161" s="11"/>
    </row>
    <row r="162" spans="3:24" x14ac:dyDescent="0.3">
      <c r="C162" s="11" t="str">
        <f t="shared" si="25"/>
        <v/>
      </c>
      <c r="D162" s="11" t="str">
        <f t="shared" si="26"/>
        <v/>
      </c>
      <c r="E162" s="11" t="str">
        <f t="shared" si="27"/>
        <v/>
      </c>
      <c r="F162" s="11" t="str">
        <f t="shared" si="28"/>
        <v/>
      </c>
      <c r="H162" s="9"/>
      <c r="U162" s="11"/>
      <c r="V162" s="11"/>
      <c r="W162" s="11"/>
      <c r="X162" s="11"/>
    </row>
    <row r="163" spans="3:24" x14ac:dyDescent="0.3">
      <c r="C163" s="11" t="str">
        <f t="shared" si="25"/>
        <v/>
      </c>
      <c r="D163" s="11" t="str">
        <f t="shared" si="26"/>
        <v/>
      </c>
      <c r="E163" s="11" t="str">
        <f t="shared" si="27"/>
        <v/>
      </c>
      <c r="F163" s="11" t="str">
        <f t="shared" si="28"/>
        <v/>
      </c>
      <c r="H163" s="9"/>
      <c r="U163" s="11"/>
      <c r="V163" s="11"/>
      <c r="W163" s="11"/>
      <c r="X163" s="11"/>
    </row>
    <row r="164" spans="3:24" x14ac:dyDescent="0.3">
      <c r="C164" s="11" t="str">
        <f t="shared" si="25"/>
        <v/>
      </c>
      <c r="D164" s="11" t="str">
        <f t="shared" si="26"/>
        <v/>
      </c>
      <c r="E164" s="11" t="str">
        <f t="shared" si="27"/>
        <v/>
      </c>
      <c r="F164" s="11" t="str">
        <f t="shared" si="28"/>
        <v/>
      </c>
      <c r="H164" s="9"/>
      <c r="U164" s="11"/>
      <c r="V164" s="11"/>
      <c r="W164" s="11"/>
      <c r="X164" s="11"/>
    </row>
    <row r="165" spans="3:24" x14ac:dyDescent="0.3">
      <c r="C165" s="11" t="str">
        <f t="shared" si="25"/>
        <v/>
      </c>
      <c r="D165" s="11" t="str">
        <f t="shared" si="26"/>
        <v/>
      </c>
      <c r="E165" s="11" t="str">
        <f t="shared" si="27"/>
        <v/>
      </c>
      <c r="F165" s="11" t="str">
        <f t="shared" si="28"/>
        <v/>
      </c>
      <c r="H165" s="9"/>
      <c r="U165" s="11"/>
      <c r="V165" s="11"/>
      <c r="W165" s="11"/>
      <c r="X165" s="11"/>
    </row>
    <row r="166" spans="3:24" x14ac:dyDescent="0.3">
      <c r="C166" s="11" t="str">
        <f t="shared" si="25"/>
        <v/>
      </c>
      <c r="D166" s="11" t="str">
        <f t="shared" si="26"/>
        <v/>
      </c>
      <c r="E166" s="11" t="str">
        <f t="shared" si="27"/>
        <v/>
      </c>
      <c r="F166" s="11" t="str">
        <f t="shared" si="28"/>
        <v/>
      </c>
      <c r="H166" s="9"/>
      <c r="U166" s="11"/>
      <c r="V166" s="11"/>
      <c r="W166" s="11"/>
      <c r="X166" s="11"/>
    </row>
    <row r="167" spans="3:24" x14ac:dyDescent="0.3">
      <c r="C167" s="11" t="str">
        <f t="shared" si="25"/>
        <v/>
      </c>
      <c r="D167" s="11" t="str">
        <f t="shared" si="26"/>
        <v/>
      </c>
      <c r="E167" s="11" t="str">
        <f t="shared" si="27"/>
        <v/>
      </c>
      <c r="F167" s="11" t="str">
        <f t="shared" si="28"/>
        <v/>
      </c>
      <c r="H167" s="9"/>
      <c r="U167" s="11"/>
      <c r="V167" s="11"/>
      <c r="W167" s="11"/>
      <c r="X167" s="11"/>
    </row>
    <row r="168" spans="3:24" x14ac:dyDescent="0.3">
      <c r="C168" s="11" t="str">
        <f t="shared" si="25"/>
        <v/>
      </c>
      <c r="D168" s="11" t="str">
        <f t="shared" si="26"/>
        <v/>
      </c>
      <c r="E168" s="11" t="str">
        <f t="shared" si="27"/>
        <v/>
      </c>
      <c r="F168" s="11" t="str">
        <f t="shared" si="28"/>
        <v/>
      </c>
      <c r="H168" s="9"/>
      <c r="U168" s="11"/>
      <c r="V168" s="11"/>
      <c r="W168" s="11"/>
      <c r="X168" s="11"/>
    </row>
    <row r="169" spans="3:24" x14ac:dyDescent="0.3">
      <c r="C169" s="11" t="str">
        <f t="shared" si="25"/>
        <v/>
      </c>
      <c r="D169" s="11" t="str">
        <f t="shared" si="26"/>
        <v/>
      </c>
      <c r="E169" s="11" t="str">
        <f t="shared" si="27"/>
        <v/>
      </c>
      <c r="F169" s="11" t="str">
        <f t="shared" si="28"/>
        <v/>
      </c>
      <c r="H169" s="9"/>
      <c r="U169" s="11"/>
      <c r="V169" s="11"/>
      <c r="W169" s="11"/>
      <c r="X169" s="11"/>
    </row>
    <row r="170" spans="3:24" x14ac:dyDescent="0.3">
      <c r="C170" s="11" t="str">
        <f t="shared" si="25"/>
        <v/>
      </c>
      <c r="D170" s="11" t="str">
        <f t="shared" si="26"/>
        <v/>
      </c>
      <c r="E170" s="11" t="str">
        <f t="shared" si="27"/>
        <v/>
      </c>
      <c r="F170" s="11" t="str">
        <f t="shared" si="28"/>
        <v/>
      </c>
      <c r="H170" s="9"/>
      <c r="U170" s="11"/>
      <c r="V170" s="11"/>
      <c r="W170" s="11"/>
      <c r="X170" s="11"/>
    </row>
    <row r="171" spans="3:24" x14ac:dyDescent="0.3">
      <c r="C171" s="11" t="str">
        <f t="shared" si="25"/>
        <v/>
      </c>
      <c r="D171" s="11" t="str">
        <f t="shared" si="26"/>
        <v/>
      </c>
      <c r="E171" s="11" t="str">
        <f t="shared" si="27"/>
        <v/>
      </c>
      <c r="F171" s="11" t="str">
        <f t="shared" si="28"/>
        <v/>
      </c>
      <c r="H171" s="9"/>
      <c r="U171" s="11"/>
      <c r="V171" s="11"/>
      <c r="W171" s="11"/>
      <c r="X171" s="11"/>
    </row>
    <row r="172" spans="3:24" x14ac:dyDescent="0.3">
      <c r="C172" s="11" t="str">
        <f t="shared" si="25"/>
        <v/>
      </c>
      <c r="D172" s="11" t="str">
        <f t="shared" si="26"/>
        <v/>
      </c>
      <c r="E172" s="11" t="str">
        <f t="shared" si="27"/>
        <v/>
      </c>
      <c r="F172" s="11" t="str">
        <f t="shared" si="28"/>
        <v/>
      </c>
      <c r="H172" s="9"/>
      <c r="U172" s="11"/>
      <c r="V172" s="11"/>
      <c r="W172" s="11"/>
      <c r="X172" s="11"/>
    </row>
    <row r="173" spans="3:24" x14ac:dyDescent="0.3">
      <c r="C173" s="11" t="str">
        <f t="shared" si="25"/>
        <v/>
      </c>
      <c r="D173" s="11" t="str">
        <f t="shared" si="26"/>
        <v/>
      </c>
      <c r="E173" s="11" t="str">
        <f t="shared" si="27"/>
        <v/>
      </c>
      <c r="F173" s="11" t="str">
        <f t="shared" si="28"/>
        <v/>
      </c>
      <c r="H173" s="9"/>
      <c r="U173" s="11"/>
      <c r="V173" s="11"/>
      <c r="W173" s="11"/>
      <c r="X173" s="11"/>
    </row>
    <row r="174" spans="3:24" x14ac:dyDescent="0.3">
      <c r="C174" s="11" t="str">
        <f t="shared" si="25"/>
        <v/>
      </c>
      <c r="D174" s="11" t="str">
        <f t="shared" si="26"/>
        <v/>
      </c>
      <c r="E174" s="11" t="str">
        <f t="shared" si="27"/>
        <v/>
      </c>
      <c r="F174" s="11" t="str">
        <f t="shared" si="28"/>
        <v/>
      </c>
      <c r="H174" s="9"/>
      <c r="U174" s="11"/>
      <c r="V174" s="11"/>
      <c r="W174" s="11"/>
      <c r="X174" s="11"/>
    </row>
    <row r="175" spans="3:24" x14ac:dyDescent="0.3">
      <c r="C175" s="11" t="str">
        <f t="shared" si="25"/>
        <v/>
      </c>
      <c r="D175" s="11" t="str">
        <f t="shared" si="26"/>
        <v/>
      </c>
      <c r="E175" s="11" t="str">
        <f t="shared" si="27"/>
        <v/>
      </c>
      <c r="F175" s="11" t="str">
        <f t="shared" si="28"/>
        <v/>
      </c>
      <c r="H175" s="9"/>
      <c r="U175" s="11"/>
      <c r="V175" s="11"/>
      <c r="W175" s="11"/>
      <c r="X175" s="11"/>
    </row>
    <row r="176" spans="3:24" x14ac:dyDescent="0.3">
      <c r="C176" s="11" t="str">
        <f t="shared" si="25"/>
        <v/>
      </c>
      <c r="D176" s="11" t="str">
        <f t="shared" si="26"/>
        <v/>
      </c>
      <c r="E176" s="11" t="str">
        <f t="shared" si="27"/>
        <v/>
      </c>
      <c r="F176" s="11" t="str">
        <f t="shared" si="28"/>
        <v/>
      </c>
      <c r="H176" s="9"/>
      <c r="U176" s="11"/>
      <c r="V176" s="11"/>
      <c r="W176" s="11"/>
      <c r="X176" s="11"/>
    </row>
    <row r="177" spans="3:24" x14ac:dyDescent="0.3">
      <c r="C177" s="11" t="str">
        <f t="shared" si="25"/>
        <v/>
      </c>
      <c r="D177" s="11" t="str">
        <f t="shared" si="26"/>
        <v/>
      </c>
      <c r="E177" s="11" t="str">
        <f t="shared" si="27"/>
        <v/>
      </c>
      <c r="F177" s="11" t="str">
        <f t="shared" si="28"/>
        <v/>
      </c>
      <c r="H177" s="9"/>
      <c r="U177" s="11"/>
      <c r="V177" s="11"/>
      <c r="W177" s="11"/>
      <c r="X177" s="11"/>
    </row>
    <row r="178" spans="3:24" x14ac:dyDescent="0.3">
      <c r="C178" s="11" t="str">
        <f t="shared" si="25"/>
        <v/>
      </c>
      <c r="D178" s="11" t="str">
        <f t="shared" si="26"/>
        <v/>
      </c>
      <c r="E178" s="11" t="str">
        <f t="shared" si="27"/>
        <v/>
      </c>
      <c r="F178" s="11" t="str">
        <f t="shared" si="28"/>
        <v/>
      </c>
      <c r="H178" s="9"/>
      <c r="U178" s="11"/>
      <c r="V178" s="11"/>
      <c r="W178" s="11"/>
      <c r="X178" s="11"/>
    </row>
    <row r="179" spans="3:24" x14ac:dyDescent="0.3">
      <c r="C179" s="11" t="str">
        <f t="shared" si="25"/>
        <v/>
      </c>
      <c r="D179" s="11" t="str">
        <f t="shared" si="26"/>
        <v/>
      </c>
      <c r="E179" s="11" t="str">
        <f t="shared" si="27"/>
        <v/>
      </c>
      <c r="F179" s="11" t="str">
        <f t="shared" si="28"/>
        <v/>
      </c>
      <c r="H179" s="9"/>
      <c r="U179" s="11"/>
      <c r="V179" s="11"/>
      <c r="W179" s="11"/>
      <c r="X179" s="11"/>
    </row>
    <row r="180" spans="3:24" x14ac:dyDescent="0.3">
      <c r="C180" s="11" t="str">
        <f t="shared" si="25"/>
        <v/>
      </c>
      <c r="D180" s="11" t="str">
        <f t="shared" si="26"/>
        <v/>
      </c>
      <c r="E180" s="11" t="str">
        <f t="shared" si="27"/>
        <v/>
      </c>
      <c r="F180" s="11" t="str">
        <f t="shared" si="28"/>
        <v/>
      </c>
      <c r="H180" s="9"/>
      <c r="U180" s="11"/>
      <c r="V180" s="11"/>
      <c r="W180" s="11"/>
      <c r="X180" s="11"/>
    </row>
    <row r="181" spans="3:24" x14ac:dyDescent="0.3">
      <c r="C181" s="11" t="str">
        <f t="shared" si="25"/>
        <v/>
      </c>
      <c r="D181" s="11" t="str">
        <f t="shared" si="26"/>
        <v/>
      </c>
      <c r="E181" s="11" t="str">
        <f t="shared" si="27"/>
        <v/>
      </c>
      <c r="F181" s="11" t="str">
        <f t="shared" si="28"/>
        <v/>
      </c>
      <c r="H181" s="9"/>
      <c r="U181" s="11"/>
      <c r="V181" s="11"/>
      <c r="W181" s="11"/>
      <c r="X181" s="11"/>
    </row>
    <row r="182" spans="3:24" x14ac:dyDescent="0.3">
      <c r="C182" s="11" t="str">
        <f t="shared" si="25"/>
        <v/>
      </c>
      <c r="D182" s="11" t="str">
        <f t="shared" si="26"/>
        <v/>
      </c>
      <c r="E182" s="11" t="str">
        <f t="shared" si="27"/>
        <v/>
      </c>
      <c r="F182" s="11" t="str">
        <f t="shared" si="28"/>
        <v/>
      </c>
      <c r="H182" s="9"/>
      <c r="U182" s="11"/>
      <c r="V182" s="11"/>
      <c r="W182" s="11"/>
      <c r="X182" s="11"/>
    </row>
    <row r="183" spans="3:24" x14ac:dyDescent="0.3">
      <c r="C183" s="11" t="str">
        <f t="shared" si="25"/>
        <v/>
      </c>
      <c r="D183" s="11" t="str">
        <f t="shared" si="26"/>
        <v/>
      </c>
      <c r="E183" s="11" t="str">
        <f t="shared" si="27"/>
        <v/>
      </c>
      <c r="F183" s="11" t="str">
        <f t="shared" si="28"/>
        <v/>
      </c>
      <c r="H183" s="9"/>
      <c r="U183" s="11"/>
      <c r="V183" s="11"/>
      <c r="W183" s="11"/>
      <c r="X183" s="11"/>
    </row>
    <row r="184" spans="3:24" x14ac:dyDescent="0.3">
      <c r="C184" s="11" t="str">
        <f t="shared" si="25"/>
        <v/>
      </c>
      <c r="D184" s="11" t="str">
        <f t="shared" si="26"/>
        <v/>
      </c>
      <c r="E184" s="11" t="str">
        <f t="shared" si="27"/>
        <v/>
      </c>
      <c r="F184" s="11" t="str">
        <f t="shared" si="28"/>
        <v/>
      </c>
      <c r="H184" s="9"/>
      <c r="U184" s="11"/>
      <c r="V184" s="11"/>
      <c r="W184" s="11"/>
      <c r="X184" s="11"/>
    </row>
    <row r="185" spans="3:24" x14ac:dyDescent="0.3">
      <c r="C185" s="11" t="str">
        <f t="shared" si="25"/>
        <v/>
      </c>
      <c r="D185" s="11" t="str">
        <f t="shared" si="26"/>
        <v/>
      </c>
      <c r="E185" s="11" t="str">
        <f t="shared" si="27"/>
        <v/>
      </c>
      <c r="F185" s="11" t="str">
        <f t="shared" si="28"/>
        <v/>
      </c>
      <c r="H185" s="9"/>
      <c r="U185" s="11"/>
      <c r="V185" s="11"/>
      <c r="W185" s="11"/>
      <c r="X185" s="11"/>
    </row>
    <row r="186" spans="3:24" x14ac:dyDescent="0.3">
      <c r="C186" s="11" t="str">
        <f t="shared" si="25"/>
        <v/>
      </c>
      <c r="D186" s="11" t="str">
        <f t="shared" si="26"/>
        <v/>
      </c>
      <c r="E186" s="11" t="str">
        <f t="shared" si="27"/>
        <v/>
      </c>
      <c r="F186" s="11" t="str">
        <f t="shared" si="28"/>
        <v/>
      </c>
      <c r="H186" s="9"/>
      <c r="U186" s="11"/>
      <c r="V186" s="11"/>
      <c r="W186" s="11"/>
      <c r="X186" s="11"/>
    </row>
    <row r="187" spans="3:24" x14ac:dyDescent="0.3">
      <c r="C187" s="11" t="str">
        <f t="shared" si="25"/>
        <v/>
      </c>
      <c r="D187" s="11" t="str">
        <f t="shared" si="26"/>
        <v/>
      </c>
      <c r="E187" s="11" t="str">
        <f t="shared" si="27"/>
        <v/>
      </c>
      <c r="F187" s="11" t="str">
        <f t="shared" si="28"/>
        <v/>
      </c>
      <c r="H187" s="9"/>
      <c r="U187" s="11"/>
      <c r="V187" s="11"/>
      <c r="W187" s="11"/>
      <c r="X187" s="11"/>
    </row>
    <row r="188" spans="3:24" x14ac:dyDescent="0.3">
      <c r="C188" s="11" t="str">
        <f t="shared" si="25"/>
        <v/>
      </c>
      <c r="D188" s="11" t="str">
        <f t="shared" si="26"/>
        <v/>
      </c>
      <c r="E188" s="11" t="str">
        <f t="shared" si="27"/>
        <v/>
      </c>
      <c r="F188" s="11" t="str">
        <f t="shared" si="28"/>
        <v/>
      </c>
      <c r="H188" s="9"/>
      <c r="U188" s="11"/>
      <c r="V188" s="11"/>
      <c r="W188" s="11"/>
      <c r="X188" s="11"/>
    </row>
    <row r="189" spans="3:24" x14ac:dyDescent="0.3">
      <c r="C189" s="11" t="str">
        <f t="shared" si="25"/>
        <v/>
      </c>
      <c r="D189" s="11" t="str">
        <f t="shared" si="26"/>
        <v/>
      </c>
      <c r="E189" s="11" t="str">
        <f t="shared" si="27"/>
        <v/>
      </c>
      <c r="F189" s="11" t="str">
        <f t="shared" si="28"/>
        <v/>
      </c>
      <c r="H189" s="9"/>
      <c r="U189" s="11"/>
      <c r="V189" s="11"/>
      <c r="W189" s="11"/>
      <c r="X189" s="11"/>
    </row>
    <row r="190" spans="3:24" x14ac:dyDescent="0.3">
      <c r="C190" s="11" t="str">
        <f t="shared" si="25"/>
        <v/>
      </c>
      <c r="D190" s="11" t="str">
        <f t="shared" si="26"/>
        <v/>
      </c>
      <c r="E190" s="11" t="str">
        <f t="shared" si="27"/>
        <v/>
      </c>
      <c r="F190" s="11" t="str">
        <f t="shared" si="28"/>
        <v/>
      </c>
      <c r="H190" s="9"/>
      <c r="U190" s="11"/>
      <c r="V190" s="11"/>
      <c r="W190" s="11"/>
      <c r="X190" s="11"/>
    </row>
    <row r="191" spans="3:24" x14ac:dyDescent="0.3">
      <c r="C191" s="11" t="str">
        <f t="shared" si="25"/>
        <v/>
      </c>
      <c r="D191" s="11" t="str">
        <f t="shared" si="26"/>
        <v/>
      </c>
      <c r="E191" s="11" t="str">
        <f t="shared" si="27"/>
        <v/>
      </c>
      <c r="F191" s="11" t="str">
        <f t="shared" si="28"/>
        <v/>
      </c>
      <c r="H191" s="9"/>
      <c r="U191" s="11"/>
      <c r="V191" s="11"/>
      <c r="W191" s="11"/>
      <c r="X191" s="11"/>
    </row>
    <row r="192" spans="3:24" x14ac:dyDescent="0.3">
      <c r="C192" s="11" t="str">
        <f t="shared" si="25"/>
        <v/>
      </c>
      <c r="D192" s="11" t="str">
        <f t="shared" si="26"/>
        <v/>
      </c>
      <c r="E192" s="11" t="str">
        <f t="shared" si="27"/>
        <v/>
      </c>
      <c r="F192" s="11" t="str">
        <f t="shared" si="28"/>
        <v/>
      </c>
      <c r="H192" s="9"/>
      <c r="U192" s="11"/>
      <c r="V192" s="11"/>
      <c r="W192" s="11"/>
      <c r="X192" s="11"/>
    </row>
    <row r="193" spans="3:24" x14ac:dyDescent="0.3">
      <c r="C193" s="11" t="str">
        <f t="shared" ref="C193:C256" si="29">IF(B193="","",F192*$C$3)</f>
        <v/>
      </c>
      <c r="D193" s="11" t="str">
        <f t="shared" ref="D193:D256" si="30">IF(B193="","",E193-C193)</f>
        <v/>
      </c>
      <c r="E193" s="11" t="str">
        <f t="shared" ref="E193:E256" si="31">IF(B193="","",$C$5)</f>
        <v/>
      </c>
      <c r="F193" s="11" t="str">
        <f t="shared" ref="F193:F256" si="32">IF(B193="","",F192-D193)</f>
        <v/>
      </c>
      <c r="H193" s="9"/>
      <c r="U193" s="11"/>
      <c r="V193" s="11"/>
      <c r="W193" s="11"/>
      <c r="X193" s="11"/>
    </row>
    <row r="194" spans="3:24" x14ac:dyDescent="0.3">
      <c r="C194" s="11" t="str">
        <f t="shared" si="29"/>
        <v/>
      </c>
      <c r="D194" s="11" t="str">
        <f t="shared" si="30"/>
        <v/>
      </c>
      <c r="E194" s="11" t="str">
        <f t="shared" si="31"/>
        <v/>
      </c>
      <c r="F194" s="11" t="str">
        <f t="shared" si="32"/>
        <v/>
      </c>
      <c r="H194" s="9"/>
      <c r="U194" s="11"/>
      <c r="V194" s="11"/>
      <c r="W194" s="11"/>
      <c r="X194" s="11"/>
    </row>
    <row r="195" spans="3:24" x14ac:dyDescent="0.3">
      <c r="C195" s="11" t="str">
        <f t="shared" si="29"/>
        <v/>
      </c>
      <c r="D195" s="11" t="str">
        <f t="shared" si="30"/>
        <v/>
      </c>
      <c r="E195" s="11" t="str">
        <f t="shared" si="31"/>
        <v/>
      </c>
      <c r="F195" s="11" t="str">
        <f t="shared" si="32"/>
        <v/>
      </c>
      <c r="H195" s="9"/>
      <c r="U195" s="11"/>
      <c r="V195" s="11"/>
      <c r="W195" s="11"/>
      <c r="X195" s="11"/>
    </row>
    <row r="196" spans="3:24" x14ac:dyDescent="0.3">
      <c r="C196" s="11" t="str">
        <f t="shared" si="29"/>
        <v/>
      </c>
      <c r="D196" s="11" t="str">
        <f t="shared" si="30"/>
        <v/>
      </c>
      <c r="E196" s="11" t="str">
        <f t="shared" si="31"/>
        <v/>
      </c>
      <c r="F196" s="11" t="str">
        <f t="shared" si="32"/>
        <v/>
      </c>
      <c r="H196" s="9"/>
      <c r="U196" s="11"/>
      <c r="V196" s="11"/>
      <c r="W196" s="11"/>
      <c r="X196" s="11"/>
    </row>
    <row r="197" spans="3:24" x14ac:dyDescent="0.3">
      <c r="C197" s="11" t="str">
        <f t="shared" si="29"/>
        <v/>
      </c>
      <c r="D197" s="11" t="str">
        <f t="shared" si="30"/>
        <v/>
      </c>
      <c r="E197" s="11" t="str">
        <f t="shared" si="31"/>
        <v/>
      </c>
      <c r="F197" s="11" t="str">
        <f t="shared" si="32"/>
        <v/>
      </c>
      <c r="H197" s="9"/>
      <c r="U197" s="11"/>
      <c r="V197" s="11"/>
      <c r="W197" s="11"/>
      <c r="X197" s="11"/>
    </row>
    <row r="198" spans="3:24" x14ac:dyDescent="0.3">
      <c r="C198" s="11" t="str">
        <f t="shared" si="29"/>
        <v/>
      </c>
      <c r="D198" s="11" t="str">
        <f t="shared" si="30"/>
        <v/>
      </c>
      <c r="E198" s="11" t="str">
        <f t="shared" si="31"/>
        <v/>
      </c>
      <c r="F198" s="11" t="str">
        <f t="shared" si="32"/>
        <v/>
      </c>
      <c r="H198" s="9"/>
      <c r="U198" s="11"/>
      <c r="V198" s="11"/>
      <c r="W198" s="11"/>
      <c r="X198" s="11"/>
    </row>
    <row r="199" spans="3:24" x14ac:dyDescent="0.3">
      <c r="C199" s="11" t="str">
        <f t="shared" si="29"/>
        <v/>
      </c>
      <c r="D199" s="11" t="str">
        <f t="shared" si="30"/>
        <v/>
      </c>
      <c r="E199" s="11" t="str">
        <f t="shared" si="31"/>
        <v/>
      </c>
      <c r="F199" s="11" t="str">
        <f t="shared" si="32"/>
        <v/>
      </c>
      <c r="H199" s="9"/>
      <c r="U199" s="11"/>
      <c r="V199" s="11"/>
      <c r="W199" s="11"/>
      <c r="X199" s="11"/>
    </row>
    <row r="200" spans="3:24" x14ac:dyDescent="0.3">
      <c r="C200" s="11" t="str">
        <f t="shared" si="29"/>
        <v/>
      </c>
      <c r="D200" s="11" t="str">
        <f t="shared" si="30"/>
        <v/>
      </c>
      <c r="E200" s="11" t="str">
        <f t="shared" si="31"/>
        <v/>
      </c>
      <c r="F200" s="11" t="str">
        <f t="shared" si="32"/>
        <v/>
      </c>
      <c r="H200" s="9"/>
      <c r="U200" s="11"/>
      <c r="V200" s="11"/>
      <c r="W200" s="11"/>
      <c r="X200" s="11"/>
    </row>
    <row r="201" spans="3:24" x14ac:dyDescent="0.3">
      <c r="C201" s="11" t="str">
        <f t="shared" si="29"/>
        <v/>
      </c>
      <c r="D201" s="11" t="str">
        <f t="shared" si="30"/>
        <v/>
      </c>
      <c r="E201" s="11" t="str">
        <f t="shared" si="31"/>
        <v/>
      </c>
      <c r="F201" s="11" t="str">
        <f t="shared" si="32"/>
        <v/>
      </c>
      <c r="H201" s="9"/>
      <c r="U201" s="11"/>
      <c r="V201" s="11"/>
      <c r="W201" s="11"/>
      <c r="X201" s="11"/>
    </row>
    <row r="202" spans="3:24" x14ac:dyDescent="0.3">
      <c r="C202" s="11" t="str">
        <f t="shared" si="29"/>
        <v/>
      </c>
      <c r="D202" s="11" t="str">
        <f t="shared" si="30"/>
        <v/>
      </c>
      <c r="E202" s="11" t="str">
        <f t="shared" si="31"/>
        <v/>
      </c>
      <c r="F202" s="11" t="str">
        <f t="shared" si="32"/>
        <v/>
      </c>
      <c r="H202" s="9"/>
      <c r="U202" s="11"/>
      <c r="V202" s="11"/>
      <c r="W202" s="11"/>
      <c r="X202" s="11"/>
    </row>
    <row r="203" spans="3:24" x14ac:dyDescent="0.3">
      <c r="C203" s="11" t="str">
        <f t="shared" si="29"/>
        <v/>
      </c>
      <c r="D203" s="11" t="str">
        <f t="shared" si="30"/>
        <v/>
      </c>
      <c r="E203" s="11" t="str">
        <f t="shared" si="31"/>
        <v/>
      </c>
      <c r="F203" s="11" t="str">
        <f t="shared" si="32"/>
        <v/>
      </c>
      <c r="H203" s="9"/>
      <c r="U203" s="11"/>
      <c r="V203" s="11"/>
      <c r="W203" s="11"/>
      <c r="X203" s="11"/>
    </row>
    <row r="204" spans="3:24" x14ac:dyDescent="0.3">
      <c r="C204" s="11" t="str">
        <f t="shared" si="29"/>
        <v/>
      </c>
      <c r="D204" s="11" t="str">
        <f t="shared" si="30"/>
        <v/>
      </c>
      <c r="E204" s="11" t="str">
        <f t="shared" si="31"/>
        <v/>
      </c>
      <c r="F204" s="11" t="str">
        <f t="shared" si="32"/>
        <v/>
      </c>
      <c r="H204" s="9"/>
      <c r="U204" s="11"/>
      <c r="V204" s="11"/>
      <c r="W204" s="11"/>
      <c r="X204" s="11"/>
    </row>
    <row r="205" spans="3:24" x14ac:dyDescent="0.3">
      <c r="C205" s="11" t="str">
        <f t="shared" si="29"/>
        <v/>
      </c>
      <c r="D205" s="11" t="str">
        <f t="shared" si="30"/>
        <v/>
      </c>
      <c r="E205" s="11" t="str">
        <f t="shared" si="31"/>
        <v/>
      </c>
      <c r="F205" s="11" t="str">
        <f t="shared" si="32"/>
        <v/>
      </c>
      <c r="H205" s="9"/>
      <c r="U205" s="11"/>
      <c r="V205" s="11"/>
      <c r="W205" s="11"/>
      <c r="X205" s="11"/>
    </row>
    <row r="206" spans="3:24" x14ac:dyDescent="0.3">
      <c r="C206" s="11" t="str">
        <f t="shared" si="29"/>
        <v/>
      </c>
      <c r="D206" s="11" t="str">
        <f t="shared" si="30"/>
        <v/>
      </c>
      <c r="E206" s="11" t="str">
        <f t="shared" si="31"/>
        <v/>
      </c>
      <c r="F206" s="11" t="str">
        <f t="shared" si="32"/>
        <v/>
      </c>
      <c r="H206" s="9"/>
      <c r="U206" s="11"/>
      <c r="V206" s="11"/>
      <c r="W206" s="11"/>
      <c r="X206" s="11"/>
    </row>
    <row r="207" spans="3:24" x14ac:dyDescent="0.3">
      <c r="C207" s="11" t="str">
        <f t="shared" si="29"/>
        <v/>
      </c>
      <c r="D207" s="11" t="str">
        <f t="shared" si="30"/>
        <v/>
      </c>
      <c r="E207" s="11" t="str">
        <f t="shared" si="31"/>
        <v/>
      </c>
      <c r="F207" s="11" t="str">
        <f t="shared" si="32"/>
        <v/>
      </c>
      <c r="H207" s="9"/>
      <c r="U207" s="11"/>
      <c r="V207" s="11"/>
      <c r="W207" s="11"/>
      <c r="X207" s="11"/>
    </row>
    <row r="208" spans="3:24" x14ac:dyDescent="0.3">
      <c r="C208" s="11" t="str">
        <f t="shared" si="29"/>
        <v/>
      </c>
      <c r="D208" s="11" t="str">
        <f t="shared" si="30"/>
        <v/>
      </c>
      <c r="E208" s="11" t="str">
        <f t="shared" si="31"/>
        <v/>
      </c>
      <c r="F208" s="11" t="str">
        <f t="shared" si="32"/>
        <v/>
      </c>
      <c r="H208" s="9"/>
      <c r="U208" s="11"/>
      <c r="V208" s="11"/>
      <c r="W208" s="11"/>
      <c r="X208" s="11"/>
    </row>
    <row r="209" spans="3:24" x14ac:dyDescent="0.3">
      <c r="C209" s="11" t="str">
        <f t="shared" si="29"/>
        <v/>
      </c>
      <c r="D209" s="11" t="str">
        <f t="shared" si="30"/>
        <v/>
      </c>
      <c r="E209" s="11" t="str">
        <f t="shared" si="31"/>
        <v/>
      </c>
      <c r="F209" s="11" t="str">
        <f t="shared" si="32"/>
        <v/>
      </c>
      <c r="H209" s="9"/>
      <c r="U209" s="11"/>
      <c r="V209" s="11"/>
      <c r="W209" s="11"/>
      <c r="X209" s="11"/>
    </row>
    <row r="210" spans="3:24" x14ac:dyDescent="0.3">
      <c r="C210" s="11" t="str">
        <f t="shared" si="29"/>
        <v/>
      </c>
      <c r="D210" s="11" t="str">
        <f t="shared" si="30"/>
        <v/>
      </c>
      <c r="E210" s="11" t="str">
        <f t="shared" si="31"/>
        <v/>
      </c>
      <c r="F210" s="11" t="str">
        <f t="shared" si="32"/>
        <v/>
      </c>
      <c r="H210" s="9"/>
      <c r="U210" s="11"/>
      <c r="V210" s="11"/>
      <c r="W210" s="11"/>
      <c r="X210" s="11"/>
    </row>
    <row r="211" spans="3:24" x14ac:dyDescent="0.3">
      <c r="C211" s="11" t="str">
        <f t="shared" si="29"/>
        <v/>
      </c>
      <c r="D211" s="11" t="str">
        <f t="shared" si="30"/>
        <v/>
      </c>
      <c r="E211" s="11" t="str">
        <f t="shared" si="31"/>
        <v/>
      </c>
      <c r="F211" s="11" t="str">
        <f t="shared" si="32"/>
        <v/>
      </c>
      <c r="H211" s="9"/>
      <c r="U211" s="11"/>
      <c r="V211" s="11"/>
      <c r="W211" s="11"/>
      <c r="X211" s="11"/>
    </row>
    <row r="212" spans="3:24" x14ac:dyDescent="0.3">
      <c r="C212" s="11" t="str">
        <f t="shared" si="29"/>
        <v/>
      </c>
      <c r="D212" s="11" t="str">
        <f t="shared" si="30"/>
        <v/>
      </c>
      <c r="E212" s="11" t="str">
        <f t="shared" si="31"/>
        <v/>
      </c>
      <c r="F212" s="11" t="str">
        <f t="shared" si="32"/>
        <v/>
      </c>
      <c r="H212" s="9"/>
      <c r="U212" s="11"/>
      <c r="V212" s="11"/>
      <c r="W212" s="11"/>
      <c r="X212" s="11"/>
    </row>
    <row r="213" spans="3:24" x14ac:dyDescent="0.3">
      <c r="C213" s="11" t="str">
        <f t="shared" si="29"/>
        <v/>
      </c>
      <c r="D213" s="11" t="str">
        <f t="shared" si="30"/>
        <v/>
      </c>
      <c r="E213" s="11" t="str">
        <f t="shared" si="31"/>
        <v/>
      </c>
      <c r="F213" s="11" t="str">
        <f t="shared" si="32"/>
        <v/>
      </c>
      <c r="H213" s="9"/>
      <c r="U213" s="11"/>
      <c r="V213" s="11"/>
      <c r="W213" s="11"/>
      <c r="X213" s="11"/>
    </row>
    <row r="214" spans="3:24" x14ac:dyDescent="0.3">
      <c r="C214" s="11" t="str">
        <f t="shared" si="29"/>
        <v/>
      </c>
      <c r="D214" s="11" t="str">
        <f t="shared" si="30"/>
        <v/>
      </c>
      <c r="E214" s="11" t="str">
        <f t="shared" si="31"/>
        <v/>
      </c>
      <c r="F214" s="11" t="str">
        <f t="shared" si="32"/>
        <v/>
      </c>
      <c r="H214" s="9"/>
      <c r="U214" s="11"/>
      <c r="V214" s="11"/>
      <c r="W214" s="11"/>
      <c r="X214" s="11"/>
    </row>
    <row r="215" spans="3:24" x14ac:dyDescent="0.3">
      <c r="C215" s="11" t="str">
        <f t="shared" si="29"/>
        <v/>
      </c>
      <c r="D215" s="11" t="str">
        <f t="shared" si="30"/>
        <v/>
      </c>
      <c r="E215" s="11" t="str">
        <f t="shared" si="31"/>
        <v/>
      </c>
      <c r="F215" s="11" t="str">
        <f t="shared" si="32"/>
        <v/>
      </c>
      <c r="H215" s="9"/>
      <c r="U215" s="11"/>
      <c r="V215" s="11"/>
      <c r="W215" s="11"/>
      <c r="X215" s="11"/>
    </row>
    <row r="216" spans="3:24" x14ac:dyDescent="0.3">
      <c r="C216" s="11" t="str">
        <f t="shared" si="29"/>
        <v/>
      </c>
      <c r="D216" s="11" t="str">
        <f t="shared" si="30"/>
        <v/>
      </c>
      <c r="E216" s="11" t="str">
        <f t="shared" si="31"/>
        <v/>
      </c>
      <c r="F216" s="11" t="str">
        <f t="shared" si="32"/>
        <v/>
      </c>
      <c r="H216" s="9"/>
      <c r="U216" s="11"/>
      <c r="V216" s="11"/>
      <c r="W216" s="11"/>
      <c r="X216" s="11"/>
    </row>
    <row r="217" spans="3:24" x14ac:dyDescent="0.3">
      <c r="C217" s="11" t="str">
        <f t="shared" si="29"/>
        <v/>
      </c>
      <c r="D217" s="11" t="str">
        <f t="shared" si="30"/>
        <v/>
      </c>
      <c r="E217" s="11" t="str">
        <f t="shared" si="31"/>
        <v/>
      </c>
      <c r="F217" s="11" t="str">
        <f t="shared" si="32"/>
        <v/>
      </c>
      <c r="H217" s="9"/>
      <c r="U217" s="11"/>
      <c r="V217" s="11"/>
      <c r="W217" s="11"/>
      <c r="X217" s="11"/>
    </row>
    <row r="218" spans="3:24" x14ac:dyDescent="0.3">
      <c r="C218" s="11" t="str">
        <f t="shared" si="29"/>
        <v/>
      </c>
      <c r="D218" s="11" t="str">
        <f t="shared" si="30"/>
        <v/>
      </c>
      <c r="E218" s="11" t="str">
        <f t="shared" si="31"/>
        <v/>
      </c>
      <c r="F218" s="11" t="str">
        <f t="shared" si="32"/>
        <v/>
      </c>
      <c r="H218" s="9"/>
      <c r="U218" s="11"/>
      <c r="V218" s="11"/>
      <c r="W218" s="11"/>
      <c r="X218" s="11"/>
    </row>
    <row r="219" spans="3:24" x14ac:dyDescent="0.3">
      <c r="C219" s="11" t="str">
        <f t="shared" si="29"/>
        <v/>
      </c>
      <c r="D219" s="11" t="str">
        <f t="shared" si="30"/>
        <v/>
      </c>
      <c r="E219" s="11" t="str">
        <f t="shared" si="31"/>
        <v/>
      </c>
      <c r="F219" s="11" t="str">
        <f t="shared" si="32"/>
        <v/>
      </c>
      <c r="H219" s="9"/>
      <c r="U219" s="11"/>
      <c r="V219" s="11"/>
      <c r="W219" s="11"/>
      <c r="X219" s="11"/>
    </row>
    <row r="220" spans="3:24" x14ac:dyDescent="0.3">
      <c r="C220" s="11" t="str">
        <f t="shared" si="29"/>
        <v/>
      </c>
      <c r="D220" s="11" t="str">
        <f t="shared" si="30"/>
        <v/>
      </c>
      <c r="E220" s="11" t="str">
        <f t="shared" si="31"/>
        <v/>
      </c>
      <c r="F220" s="11" t="str">
        <f t="shared" si="32"/>
        <v/>
      </c>
      <c r="H220" s="9"/>
      <c r="U220" s="11"/>
      <c r="V220" s="11"/>
      <c r="W220" s="11"/>
      <c r="X220" s="11"/>
    </row>
    <row r="221" spans="3:24" x14ac:dyDescent="0.3">
      <c r="C221" s="11" t="str">
        <f t="shared" si="29"/>
        <v/>
      </c>
      <c r="D221" s="11" t="str">
        <f t="shared" si="30"/>
        <v/>
      </c>
      <c r="E221" s="11" t="str">
        <f t="shared" si="31"/>
        <v/>
      </c>
      <c r="F221" s="11" t="str">
        <f t="shared" si="32"/>
        <v/>
      </c>
      <c r="H221" s="9"/>
      <c r="U221" s="11"/>
      <c r="V221" s="11"/>
      <c r="W221" s="11"/>
      <c r="X221" s="11"/>
    </row>
    <row r="222" spans="3:24" x14ac:dyDescent="0.3">
      <c r="C222" s="11" t="str">
        <f t="shared" si="29"/>
        <v/>
      </c>
      <c r="D222" s="11" t="str">
        <f t="shared" si="30"/>
        <v/>
      </c>
      <c r="E222" s="11" t="str">
        <f t="shared" si="31"/>
        <v/>
      </c>
      <c r="F222" s="11" t="str">
        <f t="shared" si="32"/>
        <v/>
      </c>
      <c r="H222" s="9"/>
      <c r="U222" s="11"/>
      <c r="V222" s="11"/>
      <c r="W222" s="11"/>
      <c r="X222" s="11"/>
    </row>
    <row r="223" spans="3:24" x14ac:dyDescent="0.3">
      <c r="C223" s="11" t="str">
        <f t="shared" si="29"/>
        <v/>
      </c>
      <c r="D223" s="11" t="str">
        <f t="shared" si="30"/>
        <v/>
      </c>
      <c r="E223" s="11" t="str">
        <f t="shared" si="31"/>
        <v/>
      </c>
      <c r="F223" s="11" t="str">
        <f t="shared" si="32"/>
        <v/>
      </c>
      <c r="H223" s="9"/>
      <c r="U223" s="11"/>
      <c r="V223" s="11"/>
      <c r="W223" s="11"/>
      <c r="X223" s="11"/>
    </row>
    <row r="224" spans="3:24" x14ac:dyDescent="0.3">
      <c r="C224" s="11" t="str">
        <f t="shared" si="29"/>
        <v/>
      </c>
      <c r="D224" s="11" t="str">
        <f t="shared" si="30"/>
        <v/>
      </c>
      <c r="E224" s="11" t="str">
        <f t="shared" si="31"/>
        <v/>
      </c>
      <c r="F224" s="11" t="str">
        <f t="shared" si="32"/>
        <v/>
      </c>
      <c r="H224" s="9"/>
      <c r="U224" s="11"/>
      <c r="V224" s="11"/>
      <c r="W224" s="11"/>
      <c r="X224" s="11"/>
    </row>
    <row r="225" spans="3:24" x14ac:dyDescent="0.3">
      <c r="C225" s="11" t="str">
        <f t="shared" si="29"/>
        <v/>
      </c>
      <c r="D225" s="11" t="str">
        <f t="shared" si="30"/>
        <v/>
      </c>
      <c r="E225" s="11" t="str">
        <f t="shared" si="31"/>
        <v/>
      </c>
      <c r="F225" s="11" t="str">
        <f t="shared" si="32"/>
        <v/>
      </c>
      <c r="H225" s="9"/>
      <c r="U225" s="11"/>
      <c r="V225" s="11"/>
      <c r="W225" s="11"/>
      <c r="X225" s="11"/>
    </row>
    <row r="226" spans="3:24" x14ac:dyDescent="0.3">
      <c r="C226" s="11" t="str">
        <f t="shared" si="29"/>
        <v/>
      </c>
      <c r="D226" s="11" t="str">
        <f t="shared" si="30"/>
        <v/>
      </c>
      <c r="E226" s="11" t="str">
        <f t="shared" si="31"/>
        <v/>
      </c>
      <c r="F226" s="11" t="str">
        <f t="shared" si="32"/>
        <v/>
      </c>
      <c r="H226" s="9"/>
      <c r="U226" s="11"/>
      <c r="V226" s="11"/>
      <c r="W226" s="11"/>
      <c r="X226" s="11"/>
    </row>
    <row r="227" spans="3:24" x14ac:dyDescent="0.3">
      <c r="C227" s="11" t="str">
        <f t="shared" si="29"/>
        <v/>
      </c>
      <c r="D227" s="11" t="str">
        <f t="shared" si="30"/>
        <v/>
      </c>
      <c r="E227" s="11" t="str">
        <f t="shared" si="31"/>
        <v/>
      </c>
      <c r="F227" s="11" t="str">
        <f t="shared" si="32"/>
        <v/>
      </c>
      <c r="H227" s="9"/>
      <c r="U227" s="11"/>
      <c r="V227" s="11"/>
      <c r="W227" s="11"/>
      <c r="X227" s="11"/>
    </row>
    <row r="228" spans="3:24" x14ac:dyDescent="0.3">
      <c r="C228" s="11" t="str">
        <f t="shared" si="29"/>
        <v/>
      </c>
      <c r="D228" s="11" t="str">
        <f t="shared" si="30"/>
        <v/>
      </c>
      <c r="E228" s="11" t="str">
        <f t="shared" si="31"/>
        <v/>
      </c>
      <c r="F228" s="11" t="str">
        <f t="shared" si="32"/>
        <v/>
      </c>
      <c r="H228" s="9"/>
      <c r="U228" s="11"/>
      <c r="V228" s="11"/>
      <c r="W228" s="11"/>
      <c r="X228" s="11"/>
    </row>
    <row r="229" spans="3:24" x14ac:dyDescent="0.3">
      <c r="C229" s="11" t="str">
        <f t="shared" si="29"/>
        <v/>
      </c>
      <c r="D229" s="11" t="str">
        <f t="shared" si="30"/>
        <v/>
      </c>
      <c r="E229" s="11" t="str">
        <f t="shared" si="31"/>
        <v/>
      </c>
      <c r="F229" s="11" t="str">
        <f t="shared" si="32"/>
        <v/>
      </c>
      <c r="H229" s="9"/>
      <c r="U229" s="11"/>
      <c r="V229" s="11"/>
      <c r="W229" s="11"/>
      <c r="X229" s="11"/>
    </row>
    <row r="230" spans="3:24" x14ac:dyDescent="0.3">
      <c r="C230" s="11" t="str">
        <f t="shared" si="29"/>
        <v/>
      </c>
      <c r="D230" s="11" t="str">
        <f t="shared" si="30"/>
        <v/>
      </c>
      <c r="E230" s="11" t="str">
        <f t="shared" si="31"/>
        <v/>
      </c>
      <c r="F230" s="11" t="str">
        <f t="shared" si="32"/>
        <v/>
      </c>
      <c r="H230" s="9"/>
      <c r="U230" s="11"/>
      <c r="V230" s="11"/>
      <c r="W230" s="11"/>
      <c r="X230" s="11"/>
    </row>
    <row r="231" spans="3:24" x14ac:dyDescent="0.3">
      <c r="C231" s="11" t="str">
        <f t="shared" si="29"/>
        <v/>
      </c>
      <c r="D231" s="11" t="str">
        <f t="shared" si="30"/>
        <v/>
      </c>
      <c r="E231" s="11" t="str">
        <f t="shared" si="31"/>
        <v/>
      </c>
      <c r="F231" s="11" t="str">
        <f t="shared" si="32"/>
        <v/>
      </c>
      <c r="H231" s="9"/>
      <c r="U231" s="11"/>
      <c r="V231" s="11"/>
      <c r="W231" s="11"/>
      <c r="X231" s="11"/>
    </row>
    <row r="232" spans="3:24" x14ac:dyDescent="0.3">
      <c r="C232" s="11" t="str">
        <f t="shared" si="29"/>
        <v/>
      </c>
      <c r="D232" s="11" t="str">
        <f t="shared" si="30"/>
        <v/>
      </c>
      <c r="E232" s="11" t="str">
        <f t="shared" si="31"/>
        <v/>
      </c>
      <c r="F232" s="11" t="str">
        <f t="shared" si="32"/>
        <v/>
      </c>
      <c r="H232" s="9"/>
      <c r="U232" s="11"/>
      <c r="V232" s="11"/>
      <c r="W232" s="11"/>
      <c r="X232" s="11"/>
    </row>
    <row r="233" spans="3:24" x14ac:dyDescent="0.3">
      <c r="C233" s="11" t="str">
        <f t="shared" si="29"/>
        <v/>
      </c>
      <c r="D233" s="11" t="str">
        <f t="shared" si="30"/>
        <v/>
      </c>
      <c r="E233" s="11" t="str">
        <f t="shared" si="31"/>
        <v/>
      </c>
      <c r="F233" s="11" t="str">
        <f t="shared" si="32"/>
        <v/>
      </c>
      <c r="H233" s="9"/>
      <c r="U233" s="11"/>
      <c r="V233" s="11"/>
      <c r="W233" s="11"/>
      <c r="X233" s="11"/>
    </row>
    <row r="234" spans="3:24" x14ac:dyDescent="0.3">
      <c r="C234" s="11" t="str">
        <f t="shared" si="29"/>
        <v/>
      </c>
      <c r="D234" s="11" t="str">
        <f t="shared" si="30"/>
        <v/>
      </c>
      <c r="E234" s="11" t="str">
        <f t="shared" si="31"/>
        <v/>
      </c>
      <c r="F234" s="11" t="str">
        <f t="shared" si="32"/>
        <v/>
      </c>
      <c r="H234" s="9"/>
      <c r="U234" s="11"/>
      <c r="V234" s="11"/>
      <c r="W234" s="11"/>
      <c r="X234" s="11"/>
    </row>
    <row r="235" spans="3:24" x14ac:dyDescent="0.3">
      <c r="C235" s="11" t="str">
        <f t="shared" si="29"/>
        <v/>
      </c>
      <c r="D235" s="11" t="str">
        <f t="shared" si="30"/>
        <v/>
      </c>
      <c r="E235" s="11" t="str">
        <f t="shared" si="31"/>
        <v/>
      </c>
      <c r="F235" s="11" t="str">
        <f t="shared" si="32"/>
        <v/>
      </c>
      <c r="H235" s="9"/>
      <c r="U235" s="11"/>
      <c r="V235" s="11"/>
      <c r="W235" s="11"/>
      <c r="X235" s="11"/>
    </row>
    <row r="236" spans="3:24" x14ac:dyDescent="0.3">
      <c r="C236" s="11" t="str">
        <f t="shared" si="29"/>
        <v/>
      </c>
      <c r="D236" s="11" t="str">
        <f t="shared" si="30"/>
        <v/>
      </c>
      <c r="E236" s="11" t="str">
        <f t="shared" si="31"/>
        <v/>
      </c>
      <c r="F236" s="11" t="str">
        <f t="shared" si="32"/>
        <v/>
      </c>
      <c r="H236" s="9"/>
      <c r="U236" s="11"/>
      <c r="V236" s="11"/>
      <c r="W236" s="11"/>
      <c r="X236" s="11"/>
    </row>
    <row r="237" spans="3:24" x14ac:dyDescent="0.3">
      <c r="C237" s="11" t="str">
        <f t="shared" si="29"/>
        <v/>
      </c>
      <c r="D237" s="11" t="str">
        <f t="shared" si="30"/>
        <v/>
      </c>
      <c r="E237" s="11" t="str">
        <f t="shared" si="31"/>
        <v/>
      </c>
      <c r="F237" s="11" t="str">
        <f t="shared" si="32"/>
        <v/>
      </c>
      <c r="H237" s="9"/>
      <c r="U237" s="11"/>
      <c r="V237" s="11"/>
      <c r="W237" s="11"/>
      <c r="X237" s="11"/>
    </row>
    <row r="238" spans="3:24" x14ac:dyDescent="0.3">
      <c r="C238" s="11" t="str">
        <f t="shared" si="29"/>
        <v/>
      </c>
      <c r="D238" s="11" t="str">
        <f t="shared" si="30"/>
        <v/>
      </c>
      <c r="E238" s="11" t="str">
        <f t="shared" si="31"/>
        <v/>
      </c>
      <c r="F238" s="11" t="str">
        <f t="shared" si="32"/>
        <v/>
      </c>
      <c r="H238" s="9"/>
      <c r="U238" s="11"/>
      <c r="V238" s="11"/>
      <c r="W238" s="11"/>
      <c r="X238" s="11"/>
    </row>
    <row r="239" spans="3:24" x14ac:dyDescent="0.3">
      <c r="C239" s="11" t="str">
        <f t="shared" si="29"/>
        <v/>
      </c>
      <c r="D239" s="11" t="str">
        <f t="shared" si="30"/>
        <v/>
      </c>
      <c r="E239" s="11" t="str">
        <f t="shared" si="31"/>
        <v/>
      </c>
      <c r="F239" s="11" t="str">
        <f t="shared" si="32"/>
        <v/>
      </c>
      <c r="H239" s="9"/>
      <c r="U239" s="11"/>
      <c r="V239" s="11"/>
      <c r="W239" s="11"/>
      <c r="X239" s="11"/>
    </row>
    <row r="240" spans="3:24" x14ac:dyDescent="0.3">
      <c r="C240" s="11" t="str">
        <f t="shared" si="29"/>
        <v/>
      </c>
      <c r="D240" s="11" t="str">
        <f t="shared" si="30"/>
        <v/>
      </c>
      <c r="E240" s="11" t="str">
        <f t="shared" si="31"/>
        <v/>
      </c>
      <c r="F240" s="11" t="str">
        <f t="shared" si="32"/>
        <v/>
      </c>
      <c r="H240" s="9"/>
      <c r="U240" s="11"/>
      <c r="V240" s="11"/>
      <c r="W240" s="11"/>
      <c r="X240" s="11"/>
    </row>
    <row r="241" spans="3:24" x14ac:dyDescent="0.3">
      <c r="C241" s="11" t="str">
        <f t="shared" si="29"/>
        <v/>
      </c>
      <c r="D241" s="11" t="str">
        <f t="shared" si="30"/>
        <v/>
      </c>
      <c r="E241" s="11" t="str">
        <f t="shared" si="31"/>
        <v/>
      </c>
      <c r="F241" s="11" t="str">
        <f t="shared" si="32"/>
        <v/>
      </c>
      <c r="H241" s="9"/>
      <c r="U241" s="11"/>
      <c r="V241" s="11"/>
      <c r="W241" s="11"/>
      <c r="X241" s="11"/>
    </row>
    <row r="242" spans="3:24" x14ac:dyDescent="0.3">
      <c r="C242" s="11" t="str">
        <f t="shared" si="29"/>
        <v/>
      </c>
      <c r="D242" s="11" t="str">
        <f t="shared" si="30"/>
        <v/>
      </c>
      <c r="E242" s="11" t="str">
        <f t="shared" si="31"/>
        <v/>
      </c>
      <c r="F242" s="11" t="str">
        <f t="shared" si="32"/>
        <v/>
      </c>
      <c r="H242" s="9"/>
      <c r="U242" s="11"/>
      <c r="V242" s="11"/>
      <c r="W242" s="11"/>
      <c r="X242" s="11"/>
    </row>
    <row r="243" spans="3:24" x14ac:dyDescent="0.3">
      <c r="C243" s="11" t="str">
        <f t="shared" si="29"/>
        <v/>
      </c>
      <c r="D243" s="11" t="str">
        <f t="shared" si="30"/>
        <v/>
      </c>
      <c r="E243" s="11" t="str">
        <f t="shared" si="31"/>
        <v/>
      </c>
      <c r="F243" s="11" t="str">
        <f t="shared" si="32"/>
        <v/>
      </c>
      <c r="H243" s="9"/>
      <c r="U243" s="11"/>
      <c r="V243" s="11"/>
      <c r="W243" s="11"/>
      <c r="X243" s="11"/>
    </row>
    <row r="244" spans="3:24" x14ac:dyDescent="0.3">
      <c r="C244" s="11" t="str">
        <f t="shared" si="29"/>
        <v/>
      </c>
      <c r="D244" s="11" t="str">
        <f t="shared" si="30"/>
        <v/>
      </c>
      <c r="E244" s="11" t="str">
        <f t="shared" si="31"/>
        <v/>
      </c>
      <c r="F244" s="11" t="str">
        <f t="shared" si="32"/>
        <v/>
      </c>
      <c r="H244" s="9"/>
      <c r="U244" s="11"/>
      <c r="V244" s="11"/>
      <c r="W244" s="11"/>
      <c r="X244" s="11"/>
    </row>
    <row r="245" spans="3:24" x14ac:dyDescent="0.3">
      <c r="C245" s="11" t="str">
        <f t="shared" si="29"/>
        <v/>
      </c>
      <c r="D245" s="11" t="str">
        <f t="shared" si="30"/>
        <v/>
      </c>
      <c r="E245" s="11" t="str">
        <f t="shared" si="31"/>
        <v/>
      </c>
      <c r="F245" s="11" t="str">
        <f t="shared" si="32"/>
        <v/>
      </c>
      <c r="H245" s="9"/>
      <c r="U245" s="11"/>
      <c r="V245" s="11"/>
      <c r="W245" s="11"/>
      <c r="X245" s="11"/>
    </row>
    <row r="246" spans="3:24" x14ac:dyDescent="0.3">
      <c r="C246" s="11" t="str">
        <f t="shared" si="29"/>
        <v/>
      </c>
      <c r="D246" s="11" t="str">
        <f t="shared" si="30"/>
        <v/>
      </c>
      <c r="E246" s="11" t="str">
        <f t="shared" si="31"/>
        <v/>
      </c>
      <c r="F246" s="11" t="str">
        <f t="shared" si="32"/>
        <v/>
      </c>
      <c r="H246" s="9"/>
      <c r="U246" s="11"/>
      <c r="V246" s="11"/>
      <c r="W246" s="11"/>
      <c r="X246" s="11"/>
    </row>
    <row r="247" spans="3:24" x14ac:dyDescent="0.3">
      <c r="C247" s="11" t="str">
        <f t="shared" si="29"/>
        <v/>
      </c>
      <c r="D247" s="11" t="str">
        <f t="shared" si="30"/>
        <v/>
      </c>
      <c r="E247" s="11" t="str">
        <f t="shared" si="31"/>
        <v/>
      </c>
      <c r="F247" s="11" t="str">
        <f t="shared" si="32"/>
        <v/>
      </c>
      <c r="H247" s="9"/>
      <c r="U247" s="11"/>
      <c r="V247" s="11"/>
      <c r="W247" s="11"/>
      <c r="X247" s="11"/>
    </row>
    <row r="248" spans="3:24" x14ac:dyDescent="0.3">
      <c r="C248" s="11" t="str">
        <f t="shared" si="29"/>
        <v/>
      </c>
      <c r="D248" s="11" t="str">
        <f t="shared" si="30"/>
        <v/>
      </c>
      <c r="E248" s="11" t="str">
        <f t="shared" si="31"/>
        <v/>
      </c>
      <c r="F248" s="11" t="str">
        <f t="shared" si="32"/>
        <v/>
      </c>
      <c r="H248" s="9"/>
      <c r="U248" s="11"/>
      <c r="V248" s="11"/>
      <c r="W248" s="11"/>
      <c r="X248" s="11"/>
    </row>
    <row r="249" spans="3:24" x14ac:dyDescent="0.3">
      <c r="C249" s="11" t="str">
        <f t="shared" si="29"/>
        <v/>
      </c>
      <c r="D249" s="11" t="str">
        <f t="shared" si="30"/>
        <v/>
      </c>
      <c r="E249" s="11" t="str">
        <f t="shared" si="31"/>
        <v/>
      </c>
      <c r="F249" s="11" t="str">
        <f t="shared" si="32"/>
        <v/>
      </c>
      <c r="H249" s="9"/>
      <c r="U249" s="11"/>
      <c r="V249" s="11"/>
      <c r="W249" s="11"/>
      <c r="X249" s="11"/>
    </row>
    <row r="250" spans="3:24" x14ac:dyDescent="0.3">
      <c r="C250" s="11" t="str">
        <f t="shared" si="29"/>
        <v/>
      </c>
      <c r="D250" s="11" t="str">
        <f t="shared" si="30"/>
        <v/>
      </c>
      <c r="E250" s="11" t="str">
        <f t="shared" si="31"/>
        <v/>
      </c>
      <c r="F250" s="11" t="str">
        <f t="shared" si="32"/>
        <v/>
      </c>
      <c r="H250" s="9"/>
      <c r="U250" s="11"/>
      <c r="V250" s="11"/>
      <c r="W250" s="11"/>
      <c r="X250" s="11"/>
    </row>
    <row r="251" spans="3:24" x14ac:dyDescent="0.3">
      <c r="C251" s="11" t="str">
        <f t="shared" si="29"/>
        <v/>
      </c>
      <c r="D251" s="11" t="str">
        <f t="shared" si="30"/>
        <v/>
      </c>
      <c r="E251" s="11" t="str">
        <f t="shared" si="31"/>
        <v/>
      </c>
      <c r="F251" s="11" t="str">
        <f t="shared" si="32"/>
        <v/>
      </c>
      <c r="H251" s="9"/>
      <c r="U251" s="11"/>
      <c r="V251" s="11"/>
      <c r="W251" s="11"/>
      <c r="X251" s="11"/>
    </row>
    <row r="252" spans="3:24" x14ac:dyDescent="0.3">
      <c r="C252" s="11" t="str">
        <f t="shared" si="29"/>
        <v/>
      </c>
      <c r="D252" s="11" t="str">
        <f t="shared" si="30"/>
        <v/>
      </c>
      <c r="E252" s="11" t="str">
        <f t="shared" si="31"/>
        <v/>
      </c>
      <c r="F252" s="11" t="str">
        <f t="shared" si="32"/>
        <v/>
      </c>
      <c r="H252" s="9"/>
      <c r="U252" s="11"/>
      <c r="V252" s="11"/>
      <c r="W252" s="11"/>
      <c r="X252" s="11"/>
    </row>
    <row r="253" spans="3:24" x14ac:dyDescent="0.3">
      <c r="C253" s="11" t="str">
        <f t="shared" si="29"/>
        <v/>
      </c>
      <c r="D253" s="11" t="str">
        <f t="shared" si="30"/>
        <v/>
      </c>
      <c r="E253" s="11" t="str">
        <f t="shared" si="31"/>
        <v/>
      </c>
      <c r="F253" s="11" t="str">
        <f t="shared" si="32"/>
        <v/>
      </c>
      <c r="H253" s="9"/>
      <c r="U253" s="11"/>
      <c r="V253" s="11"/>
      <c r="W253" s="11"/>
      <c r="X253" s="11"/>
    </row>
    <row r="254" spans="3:24" x14ac:dyDescent="0.3">
      <c r="C254" s="11" t="str">
        <f t="shared" si="29"/>
        <v/>
      </c>
      <c r="D254" s="11" t="str">
        <f t="shared" si="30"/>
        <v/>
      </c>
      <c r="E254" s="11" t="str">
        <f t="shared" si="31"/>
        <v/>
      </c>
      <c r="F254" s="11" t="str">
        <f t="shared" si="32"/>
        <v/>
      </c>
      <c r="H254" s="9"/>
      <c r="U254" s="11"/>
      <c r="V254" s="11"/>
      <c r="W254" s="11"/>
      <c r="X254" s="11"/>
    </row>
    <row r="255" spans="3:24" x14ac:dyDescent="0.3">
      <c r="C255" s="11" t="str">
        <f t="shared" si="29"/>
        <v/>
      </c>
      <c r="D255" s="11" t="str">
        <f t="shared" si="30"/>
        <v/>
      </c>
      <c r="E255" s="11" t="str">
        <f t="shared" si="31"/>
        <v/>
      </c>
      <c r="F255" s="11" t="str">
        <f t="shared" si="32"/>
        <v/>
      </c>
      <c r="H255" s="9"/>
      <c r="U255" s="11"/>
      <c r="V255" s="11"/>
      <c r="W255" s="11"/>
      <c r="X255" s="11"/>
    </row>
    <row r="256" spans="3:24" x14ac:dyDescent="0.3">
      <c r="C256" s="11" t="str">
        <f t="shared" si="29"/>
        <v/>
      </c>
      <c r="D256" s="11" t="str">
        <f t="shared" si="30"/>
        <v/>
      </c>
      <c r="E256" s="11" t="str">
        <f t="shared" si="31"/>
        <v/>
      </c>
      <c r="F256" s="11" t="str">
        <f t="shared" si="32"/>
        <v/>
      </c>
      <c r="H256" s="9"/>
      <c r="U256" s="11"/>
      <c r="V256" s="11"/>
      <c r="W256" s="11"/>
      <c r="X256" s="11"/>
    </row>
    <row r="257" spans="3:24" x14ac:dyDescent="0.3">
      <c r="C257" s="11" t="str">
        <f t="shared" ref="C257:C320" si="33">IF(B257="","",F256*$C$3)</f>
        <v/>
      </c>
      <c r="D257" s="11" t="str">
        <f t="shared" ref="D257:D320" si="34">IF(B257="","",E257-C257)</f>
        <v/>
      </c>
      <c r="E257" s="11" t="str">
        <f t="shared" ref="E257:E320" si="35">IF(B257="","",$C$5)</f>
        <v/>
      </c>
      <c r="F257" s="11" t="str">
        <f t="shared" ref="F257:F320" si="36">IF(B257="","",F256-D257)</f>
        <v/>
      </c>
      <c r="H257" s="9"/>
      <c r="U257" s="11"/>
      <c r="V257" s="11"/>
      <c r="W257" s="11"/>
      <c r="X257" s="11"/>
    </row>
    <row r="258" spans="3:24" x14ac:dyDescent="0.3">
      <c r="C258" s="11" t="str">
        <f t="shared" si="33"/>
        <v/>
      </c>
      <c r="D258" s="11" t="str">
        <f t="shared" si="34"/>
        <v/>
      </c>
      <c r="E258" s="11" t="str">
        <f t="shared" si="35"/>
        <v/>
      </c>
      <c r="F258" s="11" t="str">
        <f t="shared" si="36"/>
        <v/>
      </c>
      <c r="H258" s="9"/>
      <c r="U258" s="11"/>
      <c r="V258" s="11"/>
      <c r="W258" s="11"/>
      <c r="X258" s="11"/>
    </row>
    <row r="259" spans="3:24" x14ac:dyDescent="0.3">
      <c r="C259" s="11" t="str">
        <f t="shared" si="33"/>
        <v/>
      </c>
      <c r="D259" s="11" t="str">
        <f t="shared" si="34"/>
        <v/>
      </c>
      <c r="E259" s="11" t="str">
        <f t="shared" si="35"/>
        <v/>
      </c>
      <c r="F259" s="11" t="str">
        <f t="shared" si="36"/>
        <v/>
      </c>
      <c r="H259" s="9"/>
      <c r="U259" s="11"/>
      <c r="V259" s="11"/>
      <c r="W259" s="11"/>
      <c r="X259" s="11"/>
    </row>
    <row r="260" spans="3:24" x14ac:dyDescent="0.3">
      <c r="C260" s="11" t="str">
        <f t="shared" si="33"/>
        <v/>
      </c>
      <c r="D260" s="11" t="str">
        <f t="shared" si="34"/>
        <v/>
      </c>
      <c r="E260" s="11" t="str">
        <f t="shared" si="35"/>
        <v/>
      </c>
      <c r="F260" s="11" t="str">
        <f t="shared" si="36"/>
        <v/>
      </c>
      <c r="H260" s="9"/>
      <c r="U260" s="11"/>
      <c r="V260" s="11"/>
      <c r="W260" s="11"/>
      <c r="X260" s="11"/>
    </row>
    <row r="261" spans="3:24" x14ac:dyDescent="0.3">
      <c r="C261" s="11" t="str">
        <f t="shared" si="33"/>
        <v/>
      </c>
      <c r="D261" s="11" t="str">
        <f t="shared" si="34"/>
        <v/>
      </c>
      <c r="E261" s="11" t="str">
        <f t="shared" si="35"/>
        <v/>
      </c>
      <c r="F261" s="11" t="str">
        <f t="shared" si="36"/>
        <v/>
      </c>
      <c r="H261" s="9"/>
      <c r="U261" s="11"/>
      <c r="V261" s="11"/>
      <c r="W261" s="11"/>
      <c r="X261" s="11"/>
    </row>
    <row r="262" spans="3:24" x14ac:dyDescent="0.3">
      <c r="C262" s="11" t="str">
        <f t="shared" si="33"/>
        <v/>
      </c>
      <c r="D262" s="11" t="str">
        <f t="shared" si="34"/>
        <v/>
      </c>
      <c r="E262" s="11" t="str">
        <f t="shared" si="35"/>
        <v/>
      </c>
      <c r="F262" s="11" t="str">
        <f t="shared" si="36"/>
        <v/>
      </c>
      <c r="H262" s="9"/>
      <c r="U262" s="11"/>
      <c r="V262" s="11"/>
      <c r="W262" s="11"/>
      <c r="X262" s="11"/>
    </row>
    <row r="263" spans="3:24" x14ac:dyDescent="0.3">
      <c r="C263" s="11" t="str">
        <f t="shared" si="33"/>
        <v/>
      </c>
      <c r="D263" s="11" t="str">
        <f t="shared" si="34"/>
        <v/>
      </c>
      <c r="E263" s="11" t="str">
        <f t="shared" si="35"/>
        <v/>
      </c>
      <c r="F263" s="11" t="str">
        <f t="shared" si="36"/>
        <v/>
      </c>
      <c r="H263" s="9"/>
      <c r="U263" s="11"/>
      <c r="V263" s="11"/>
      <c r="W263" s="11"/>
      <c r="X263" s="11"/>
    </row>
    <row r="264" spans="3:24" x14ac:dyDescent="0.3">
      <c r="C264" s="11" t="str">
        <f t="shared" si="33"/>
        <v/>
      </c>
      <c r="D264" s="11" t="str">
        <f t="shared" si="34"/>
        <v/>
      </c>
      <c r="E264" s="11" t="str">
        <f t="shared" si="35"/>
        <v/>
      </c>
      <c r="F264" s="11" t="str">
        <f t="shared" si="36"/>
        <v/>
      </c>
      <c r="H264" s="9"/>
      <c r="U264" s="11"/>
      <c r="V264" s="11"/>
      <c r="W264" s="11"/>
      <c r="X264" s="11"/>
    </row>
    <row r="265" spans="3:24" x14ac:dyDescent="0.3">
      <c r="C265" s="11" t="str">
        <f t="shared" si="33"/>
        <v/>
      </c>
      <c r="D265" s="11" t="str">
        <f t="shared" si="34"/>
        <v/>
      </c>
      <c r="E265" s="11" t="str">
        <f t="shared" si="35"/>
        <v/>
      </c>
      <c r="F265" s="11" t="str">
        <f t="shared" si="36"/>
        <v/>
      </c>
      <c r="H265" s="9"/>
      <c r="U265" s="11"/>
      <c r="V265" s="11"/>
      <c r="W265" s="11"/>
      <c r="X265" s="11"/>
    </row>
    <row r="266" spans="3:24" x14ac:dyDescent="0.3">
      <c r="C266" s="11" t="str">
        <f t="shared" si="33"/>
        <v/>
      </c>
      <c r="D266" s="11" t="str">
        <f t="shared" si="34"/>
        <v/>
      </c>
      <c r="E266" s="11" t="str">
        <f t="shared" si="35"/>
        <v/>
      </c>
      <c r="F266" s="11" t="str">
        <f t="shared" si="36"/>
        <v/>
      </c>
      <c r="H266" s="9"/>
      <c r="U266" s="11"/>
      <c r="V266" s="11"/>
      <c r="W266" s="11"/>
      <c r="X266" s="11"/>
    </row>
    <row r="267" spans="3:24" x14ac:dyDescent="0.3">
      <c r="C267" s="11" t="str">
        <f t="shared" si="33"/>
        <v/>
      </c>
      <c r="D267" s="11" t="str">
        <f t="shared" si="34"/>
        <v/>
      </c>
      <c r="E267" s="11" t="str">
        <f t="shared" si="35"/>
        <v/>
      </c>
      <c r="F267" s="11" t="str">
        <f t="shared" si="36"/>
        <v/>
      </c>
      <c r="H267" s="9"/>
      <c r="U267" s="11"/>
      <c r="V267" s="11"/>
      <c r="W267" s="11"/>
      <c r="X267" s="11"/>
    </row>
    <row r="268" spans="3:24" x14ac:dyDescent="0.3">
      <c r="C268" s="11" t="str">
        <f t="shared" si="33"/>
        <v/>
      </c>
      <c r="D268" s="11" t="str">
        <f t="shared" si="34"/>
        <v/>
      </c>
      <c r="E268" s="11" t="str">
        <f t="shared" si="35"/>
        <v/>
      </c>
      <c r="F268" s="11" t="str">
        <f t="shared" si="36"/>
        <v/>
      </c>
      <c r="H268" s="9"/>
      <c r="U268" s="11"/>
      <c r="V268" s="11"/>
      <c r="W268" s="11"/>
      <c r="X268" s="11"/>
    </row>
    <row r="269" spans="3:24" x14ac:dyDescent="0.3">
      <c r="C269" s="11" t="str">
        <f t="shared" si="33"/>
        <v/>
      </c>
      <c r="D269" s="11" t="str">
        <f t="shared" si="34"/>
        <v/>
      </c>
      <c r="E269" s="11" t="str">
        <f t="shared" si="35"/>
        <v/>
      </c>
      <c r="F269" s="11" t="str">
        <f t="shared" si="36"/>
        <v/>
      </c>
      <c r="H269" s="9"/>
      <c r="U269" s="11"/>
      <c r="V269" s="11"/>
      <c r="W269" s="11"/>
      <c r="X269" s="11"/>
    </row>
    <row r="270" spans="3:24" x14ac:dyDescent="0.3">
      <c r="C270" s="11" t="str">
        <f t="shared" si="33"/>
        <v/>
      </c>
      <c r="D270" s="11" t="str">
        <f t="shared" si="34"/>
        <v/>
      </c>
      <c r="E270" s="11" t="str">
        <f t="shared" si="35"/>
        <v/>
      </c>
      <c r="F270" s="11" t="str">
        <f t="shared" si="36"/>
        <v/>
      </c>
      <c r="H270" s="9"/>
      <c r="U270" s="11"/>
      <c r="V270" s="11"/>
      <c r="W270" s="11"/>
      <c r="X270" s="11"/>
    </row>
    <row r="271" spans="3:24" x14ac:dyDescent="0.3">
      <c r="C271" s="11" t="str">
        <f t="shared" si="33"/>
        <v/>
      </c>
      <c r="D271" s="11" t="str">
        <f t="shared" si="34"/>
        <v/>
      </c>
      <c r="E271" s="11" t="str">
        <f t="shared" si="35"/>
        <v/>
      </c>
      <c r="F271" s="11" t="str">
        <f t="shared" si="36"/>
        <v/>
      </c>
      <c r="H271" s="9"/>
      <c r="U271" s="11"/>
      <c r="V271" s="11"/>
      <c r="W271" s="11"/>
      <c r="X271" s="11"/>
    </row>
    <row r="272" spans="3:24" x14ac:dyDescent="0.3">
      <c r="C272" s="11" t="str">
        <f t="shared" si="33"/>
        <v/>
      </c>
      <c r="D272" s="11" t="str">
        <f t="shared" si="34"/>
        <v/>
      </c>
      <c r="E272" s="11" t="str">
        <f t="shared" si="35"/>
        <v/>
      </c>
      <c r="F272" s="11" t="str">
        <f t="shared" si="36"/>
        <v/>
      </c>
      <c r="H272" s="9"/>
      <c r="U272" s="11"/>
      <c r="V272" s="11"/>
      <c r="W272" s="11"/>
      <c r="X272" s="11"/>
    </row>
    <row r="273" spans="3:24" x14ac:dyDescent="0.3">
      <c r="C273" s="11" t="str">
        <f t="shared" si="33"/>
        <v/>
      </c>
      <c r="D273" s="11" t="str">
        <f t="shared" si="34"/>
        <v/>
      </c>
      <c r="E273" s="11" t="str">
        <f t="shared" si="35"/>
        <v/>
      </c>
      <c r="F273" s="11" t="str">
        <f t="shared" si="36"/>
        <v/>
      </c>
      <c r="H273" s="9"/>
      <c r="U273" s="11"/>
      <c r="V273" s="11"/>
      <c r="W273" s="11"/>
      <c r="X273" s="11"/>
    </row>
    <row r="274" spans="3:24" x14ac:dyDescent="0.3">
      <c r="C274" s="11" t="str">
        <f t="shared" si="33"/>
        <v/>
      </c>
      <c r="D274" s="11" t="str">
        <f t="shared" si="34"/>
        <v/>
      </c>
      <c r="E274" s="11" t="str">
        <f t="shared" si="35"/>
        <v/>
      </c>
      <c r="F274" s="11" t="str">
        <f t="shared" si="36"/>
        <v/>
      </c>
      <c r="H274" s="9"/>
      <c r="U274" s="11"/>
      <c r="V274" s="11"/>
      <c r="W274" s="11"/>
      <c r="X274" s="11"/>
    </row>
    <row r="275" spans="3:24" x14ac:dyDescent="0.3">
      <c r="C275" s="11" t="str">
        <f t="shared" si="33"/>
        <v/>
      </c>
      <c r="D275" s="11" t="str">
        <f t="shared" si="34"/>
        <v/>
      </c>
      <c r="E275" s="11" t="str">
        <f t="shared" si="35"/>
        <v/>
      </c>
      <c r="F275" s="11" t="str">
        <f t="shared" si="36"/>
        <v/>
      </c>
      <c r="H275" s="9"/>
      <c r="U275" s="11"/>
      <c r="V275" s="11"/>
      <c r="W275" s="11"/>
      <c r="X275" s="11"/>
    </row>
    <row r="276" spans="3:24" x14ac:dyDescent="0.3">
      <c r="C276" s="11" t="str">
        <f t="shared" si="33"/>
        <v/>
      </c>
      <c r="D276" s="11" t="str">
        <f t="shared" si="34"/>
        <v/>
      </c>
      <c r="E276" s="11" t="str">
        <f t="shared" si="35"/>
        <v/>
      </c>
      <c r="F276" s="11" t="str">
        <f t="shared" si="36"/>
        <v/>
      </c>
      <c r="H276" s="9"/>
      <c r="U276" s="11"/>
      <c r="V276" s="11"/>
      <c r="W276" s="11"/>
      <c r="X276" s="11"/>
    </row>
    <row r="277" spans="3:24" x14ac:dyDescent="0.3">
      <c r="C277" s="11" t="str">
        <f t="shared" si="33"/>
        <v/>
      </c>
      <c r="D277" s="11" t="str">
        <f t="shared" si="34"/>
        <v/>
      </c>
      <c r="E277" s="11" t="str">
        <f t="shared" si="35"/>
        <v/>
      </c>
      <c r="F277" s="11" t="str">
        <f t="shared" si="36"/>
        <v/>
      </c>
      <c r="H277" s="9"/>
      <c r="U277" s="11"/>
      <c r="V277" s="11"/>
      <c r="W277" s="11"/>
      <c r="X277" s="11"/>
    </row>
    <row r="278" spans="3:24" x14ac:dyDescent="0.3">
      <c r="C278" s="11" t="str">
        <f t="shared" si="33"/>
        <v/>
      </c>
      <c r="D278" s="11" t="str">
        <f t="shared" si="34"/>
        <v/>
      </c>
      <c r="E278" s="11" t="str">
        <f t="shared" si="35"/>
        <v/>
      </c>
      <c r="F278" s="11" t="str">
        <f t="shared" si="36"/>
        <v/>
      </c>
      <c r="H278" s="9"/>
      <c r="U278" s="11"/>
      <c r="V278" s="11"/>
      <c r="W278" s="11"/>
      <c r="X278" s="11"/>
    </row>
    <row r="279" spans="3:24" x14ac:dyDescent="0.3">
      <c r="C279" s="11" t="str">
        <f t="shared" si="33"/>
        <v/>
      </c>
      <c r="D279" s="11" t="str">
        <f t="shared" si="34"/>
        <v/>
      </c>
      <c r="E279" s="11" t="str">
        <f t="shared" si="35"/>
        <v/>
      </c>
      <c r="F279" s="11" t="str">
        <f t="shared" si="36"/>
        <v/>
      </c>
      <c r="H279" s="9"/>
      <c r="U279" s="11"/>
      <c r="V279" s="11"/>
      <c r="W279" s="11"/>
      <c r="X279" s="11"/>
    </row>
    <row r="280" spans="3:24" x14ac:dyDescent="0.3">
      <c r="C280" s="11" t="str">
        <f t="shared" si="33"/>
        <v/>
      </c>
      <c r="D280" s="11" t="str">
        <f t="shared" si="34"/>
        <v/>
      </c>
      <c r="E280" s="11" t="str">
        <f t="shared" si="35"/>
        <v/>
      </c>
      <c r="F280" s="11" t="str">
        <f t="shared" si="36"/>
        <v/>
      </c>
      <c r="H280" s="9"/>
      <c r="U280" s="11"/>
      <c r="V280" s="11"/>
      <c r="W280" s="11"/>
      <c r="X280" s="11"/>
    </row>
    <row r="281" spans="3:24" x14ac:dyDescent="0.3">
      <c r="C281" s="11" t="str">
        <f t="shared" si="33"/>
        <v/>
      </c>
      <c r="D281" s="11" t="str">
        <f t="shared" si="34"/>
        <v/>
      </c>
      <c r="E281" s="11" t="str">
        <f t="shared" si="35"/>
        <v/>
      </c>
      <c r="F281" s="11" t="str">
        <f t="shared" si="36"/>
        <v/>
      </c>
      <c r="H281" s="9"/>
      <c r="U281" s="11"/>
      <c r="V281" s="11"/>
      <c r="W281" s="11"/>
      <c r="X281" s="11"/>
    </row>
    <row r="282" spans="3:24" x14ac:dyDescent="0.3">
      <c r="C282" s="11" t="str">
        <f t="shared" si="33"/>
        <v/>
      </c>
      <c r="D282" s="11" t="str">
        <f t="shared" si="34"/>
        <v/>
      </c>
      <c r="E282" s="11" t="str">
        <f t="shared" si="35"/>
        <v/>
      </c>
      <c r="F282" s="11" t="str">
        <f t="shared" si="36"/>
        <v/>
      </c>
      <c r="H282" s="9"/>
      <c r="U282" s="11"/>
      <c r="V282" s="11"/>
      <c r="W282" s="11"/>
      <c r="X282" s="11"/>
    </row>
    <row r="283" spans="3:24" x14ac:dyDescent="0.3">
      <c r="C283" s="11" t="str">
        <f t="shared" si="33"/>
        <v/>
      </c>
      <c r="D283" s="11" t="str">
        <f t="shared" si="34"/>
        <v/>
      </c>
      <c r="E283" s="11" t="str">
        <f t="shared" si="35"/>
        <v/>
      </c>
      <c r="F283" s="11" t="str">
        <f t="shared" si="36"/>
        <v/>
      </c>
      <c r="H283" s="9"/>
      <c r="U283" s="11"/>
      <c r="V283" s="11"/>
      <c r="W283" s="11"/>
      <c r="X283" s="11"/>
    </row>
    <row r="284" spans="3:24" x14ac:dyDescent="0.3">
      <c r="C284" s="11" t="str">
        <f t="shared" si="33"/>
        <v/>
      </c>
      <c r="D284" s="11" t="str">
        <f t="shared" si="34"/>
        <v/>
      </c>
      <c r="E284" s="11" t="str">
        <f t="shared" si="35"/>
        <v/>
      </c>
      <c r="F284" s="11" t="str">
        <f t="shared" si="36"/>
        <v/>
      </c>
      <c r="H284" s="9"/>
      <c r="U284" s="11"/>
      <c r="V284" s="11"/>
      <c r="W284" s="11"/>
      <c r="X284" s="11"/>
    </row>
    <row r="285" spans="3:24" x14ac:dyDescent="0.3">
      <c r="C285" s="11" t="str">
        <f t="shared" si="33"/>
        <v/>
      </c>
      <c r="D285" s="11" t="str">
        <f t="shared" si="34"/>
        <v/>
      </c>
      <c r="E285" s="11" t="str">
        <f t="shared" si="35"/>
        <v/>
      </c>
      <c r="F285" s="11" t="str">
        <f t="shared" si="36"/>
        <v/>
      </c>
      <c r="H285" s="9"/>
      <c r="U285" s="11"/>
      <c r="V285" s="11"/>
      <c r="W285" s="11"/>
      <c r="X285" s="11"/>
    </row>
    <row r="286" spans="3:24" x14ac:dyDescent="0.3">
      <c r="C286" s="11" t="str">
        <f t="shared" si="33"/>
        <v/>
      </c>
      <c r="D286" s="11" t="str">
        <f t="shared" si="34"/>
        <v/>
      </c>
      <c r="E286" s="11" t="str">
        <f t="shared" si="35"/>
        <v/>
      </c>
      <c r="F286" s="11" t="str">
        <f t="shared" si="36"/>
        <v/>
      </c>
      <c r="H286" s="9"/>
      <c r="U286" s="11"/>
      <c r="V286" s="11"/>
      <c r="W286" s="11"/>
      <c r="X286" s="11"/>
    </row>
    <row r="287" spans="3:24" x14ac:dyDescent="0.3">
      <c r="C287" s="11" t="str">
        <f t="shared" si="33"/>
        <v/>
      </c>
      <c r="D287" s="11" t="str">
        <f t="shared" si="34"/>
        <v/>
      </c>
      <c r="E287" s="11" t="str">
        <f t="shared" si="35"/>
        <v/>
      </c>
      <c r="F287" s="11" t="str">
        <f t="shared" si="36"/>
        <v/>
      </c>
      <c r="H287" s="9"/>
      <c r="U287" s="11"/>
      <c r="V287" s="11"/>
      <c r="W287" s="11"/>
      <c r="X287" s="11"/>
    </row>
    <row r="288" spans="3:24" x14ac:dyDescent="0.3">
      <c r="C288" s="11" t="str">
        <f t="shared" si="33"/>
        <v/>
      </c>
      <c r="D288" s="11" t="str">
        <f t="shared" si="34"/>
        <v/>
      </c>
      <c r="E288" s="11" t="str">
        <f t="shared" si="35"/>
        <v/>
      </c>
      <c r="F288" s="11" t="str">
        <f t="shared" si="36"/>
        <v/>
      </c>
      <c r="H288" s="9"/>
      <c r="U288" s="11"/>
      <c r="V288" s="11"/>
      <c r="W288" s="11"/>
      <c r="X288" s="11"/>
    </row>
    <row r="289" spans="3:24" x14ac:dyDescent="0.3">
      <c r="C289" s="11" t="str">
        <f t="shared" si="33"/>
        <v/>
      </c>
      <c r="D289" s="11" t="str">
        <f t="shared" si="34"/>
        <v/>
      </c>
      <c r="E289" s="11" t="str">
        <f t="shared" si="35"/>
        <v/>
      </c>
      <c r="F289" s="11" t="str">
        <f t="shared" si="36"/>
        <v/>
      </c>
      <c r="H289" s="9"/>
      <c r="U289" s="11"/>
      <c r="V289" s="11"/>
      <c r="W289" s="11"/>
      <c r="X289" s="11"/>
    </row>
    <row r="290" spans="3:24" x14ac:dyDescent="0.3">
      <c r="C290" s="11" t="str">
        <f t="shared" si="33"/>
        <v/>
      </c>
      <c r="D290" s="11" t="str">
        <f t="shared" si="34"/>
        <v/>
      </c>
      <c r="E290" s="11" t="str">
        <f t="shared" si="35"/>
        <v/>
      </c>
      <c r="F290" s="11" t="str">
        <f t="shared" si="36"/>
        <v/>
      </c>
      <c r="H290" s="9"/>
      <c r="U290" s="11"/>
      <c r="V290" s="11"/>
      <c r="W290" s="11"/>
      <c r="X290" s="11"/>
    </row>
    <row r="291" spans="3:24" x14ac:dyDescent="0.3">
      <c r="C291" s="11" t="str">
        <f t="shared" si="33"/>
        <v/>
      </c>
      <c r="D291" s="11" t="str">
        <f t="shared" si="34"/>
        <v/>
      </c>
      <c r="E291" s="11" t="str">
        <f t="shared" si="35"/>
        <v/>
      </c>
      <c r="F291" s="11" t="str">
        <f t="shared" si="36"/>
        <v/>
      </c>
      <c r="H291" s="9"/>
      <c r="U291" s="11"/>
      <c r="V291" s="11"/>
      <c r="W291" s="11"/>
      <c r="X291" s="11"/>
    </row>
    <row r="292" spans="3:24" x14ac:dyDescent="0.3">
      <c r="C292" s="11" t="str">
        <f t="shared" si="33"/>
        <v/>
      </c>
      <c r="D292" s="11" t="str">
        <f t="shared" si="34"/>
        <v/>
      </c>
      <c r="E292" s="11" t="str">
        <f t="shared" si="35"/>
        <v/>
      </c>
      <c r="F292" s="11" t="str">
        <f t="shared" si="36"/>
        <v/>
      </c>
      <c r="H292" s="9"/>
      <c r="U292" s="11"/>
      <c r="V292" s="11"/>
      <c r="W292" s="11"/>
      <c r="X292" s="11"/>
    </row>
    <row r="293" spans="3:24" x14ac:dyDescent="0.3">
      <c r="C293" s="11" t="str">
        <f t="shared" si="33"/>
        <v/>
      </c>
      <c r="D293" s="11" t="str">
        <f t="shared" si="34"/>
        <v/>
      </c>
      <c r="E293" s="11" t="str">
        <f t="shared" si="35"/>
        <v/>
      </c>
      <c r="F293" s="11" t="str">
        <f t="shared" si="36"/>
        <v/>
      </c>
      <c r="H293" s="9"/>
      <c r="U293" s="11"/>
      <c r="V293" s="11"/>
      <c r="W293" s="11"/>
      <c r="X293" s="11"/>
    </row>
    <row r="294" spans="3:24" x14ac:dyDescent="0.3">
      <c r="C294" s="11" t="str">
        <f t="shared" si="33"/>
        <v/>
      </c>
      <c r="D294" s="11" t="str">
        <f t="shared" si="34"/>
        <v/>
      </c>
      <c r="E294" s="11" t="str">
        <f t="shared" si="35"/>
        <v/>
      </c>
      <c r="F294" s="11" t="str">
        <f t="shared" si="36"/>
        <v/>
      </c>
      <c r="H294" s="9"/>
      <c r="U294" s="11"/>
      <c r="V294" s="11"/>
      <c r="W294" s="11"/>
      <c r="X294" s="11"/>
    </row>
    <row r="295" spans="3:24" x14ac:dyDescent="0.3">
      <c r="C295" s="11" t="str">
        <f t="shared" si="33"/>
        <v/>
      </c>
      <c r="D295" s="11" t="str">
        <f t="shared" si="34"/>
        <v/>
      </c>
      <c r="E295" s="11" t="str">
        <f t="shared" si="35"/>
        <v/>
      </c>
      <c r="F295" s="11" t="str">
        <f t="shared" si="36"/>
        <v/>
      </c>
      <c r="H295" s="9"/>
      <c r="U295" s="11"/>
      <c r="V295" s="11"/>
      <c r="W295" s="11"/>
      <c r="X295" s="11"/>
    </row>
    <row r="296" spans="3:24" x14ac:dyDescent="0.3">
      <c r="C296" s="11" t="str">
        <f t="shared" si="33"/>
        <v/>
      </c>
      <c r="D296" s="11" t="str">
        <f t="shared" si="34"/>
        <v/>
      </c>
      <c r="E296" s="11" t="str">
        <f t="shared" si="35"/>
        <v/>
      </c>
      <c r="F296" s="11" t="str">
        <f t="shared" si="36"/>
        <v/>
      </c>
      <c r="H296" s="9"/>
      <c r="U296" s="11"/>
      <c r="V296" s="11"/>
      <c r="W296" s="11"/>
      <c r="X296" s="11"/>
    </row>
    <row r="297" spans="3:24" x14ac:dyDescent="0.3">
      <c r="C297" s="11" t="str">
        <f t="shared" si="33"/>
        <v/>
      </c>
      <c r="D297" s="11" t="str">
        <f t="shared" si="34"/>
        <v/>
      </c>
      <c r="E297" s="11" t="str">
        <f t="shared" si="35"/>
        <v/>
      </c>
      <c r="F297" s="11" t="str">
        <f t="shared" si="36"/>
        <v/>
      </c>
      <c r="H297" s="9"/>
      <c r="U297" s="11"/>
      <c r="V297" s="11"/>
      <c r="W297" s="11"/>
      <c r="X297" s="11"/>
    </row>
    <row r="298" spans="3:24" x14ac:dyDescent="0.3">
      <c r="C298" s="11" t="str">
        <f t="shared" si="33"/>
        <v/>
      </c>
      <c r="D298" s="11" t="str">
        <f t="shared" si="34"/>
        <v/>
      </c>
      <c r="E298" s="11" t="str">
        <f t="shared" si="35"/>
        <v/>
      </c>
      <c r="F298" s="11" t="str">
        <f t="shared" si="36"/>
        <v/>
      </c>
      <c r="H298" s="9"/>
      <c r="U298" s="11"/>
      <c r="V298" s="11"/>
      <c r="W298" s="11"/>
      <c r="X298" s="11"/>
    </row>
    <row r="299" spans="3:24" x14ac:dyDescent="0.3">
      <c r="C299" s="11" t="str">
        <f t="shared" si="33"/>
        <v/>
      </c>
      <c r="D299" s="11" t="str">
        <f t="shared" si="34"/>
        <v/>
      </c>
      <c r="E299" s="11" t="str">
        <f t="shared" si="35"/>
        <v/>
      </c>
      <c r="F299" s="11" t="str">
        <f t="shared" si="36"/>
        <v/>
      </c>
      <c r="H299" s="9"/>
      <c r="U299" s="11"/>
      <c r="V299" s="11"/>
      <c r="W299" s="11"/>
      <c r="X299" s="11"/>
    </row>
    <row r="300" spans="3:24" x14ac:dyDescent="0.3">
      <c r="C300" s="11" t="str">
        <f t="shared" si="33"/>
        <v/>
      </c>
      <c r="D300" s="11" t="str">
        <f t="shared" si="34"/>
        <v/>
      </c>
      <c r="E300" s="11" t="str">
        <f t="shared" si="35"/>
        <v/>
      </c>
      <c r="F300" s="11" t="str">
        <f t="shared" si="36"/>
        <v/>
      </c>
      <c r="H300" s="9"/>
      <c r="U300" s="11"/>
      <c r="V300" s="11"/>
      <c r="W300" s="11"/>
      <c r="X300" s="11"/>
    </row>
    <row r="301" spans="3:24" x14ac:dyDescent="0.3">
      <c r="C301" s="11" t="str">
        <f t="shared" si="33"/>
        <v/>
      </c>
      <c r="D301" s="11" t="str">
        <f t="shared" si="34"/>
        <v/>
      </c>
      <c r="E301" s="11" t="str">
        <f t="shared" si="35"/>
        <v/>
      </c>
      <c r="F301" s="11" t="str">
        <f t="shared" si="36"/>
        <v/>
      </c>
      <c r="H301" s="9"/>
      <c r="U301" s="11"/>
      <c r="V301" s="11"/>
      <c r="W301" s="11"/>
      <c r="X301" s="11"/>
    </row>
    <row r="302" spans="3:24" x14ac:dyDescent="0.3">
      <c r="C302" s="11" t="str">
        <f t="shared" si="33"/>
        <v/>
      </c>
      <c r="D302" s="11" t="str">
        <f t="shared" si="34"/>
        <v/>
      </c>
      <c r="E302" s="11" t="str">
        <f t="shared" si="35"/>
        <v/>
      </c>
      <c r="F302" s="11" t="str">
        <f t="shared" si="36"/>
        <v/>
      </c>
      <c r="H302" s="9"/>
      <c r="U302" s="11"/>
      <c r="V302" s="11"/>
      <c r="W302" s="11"/>
      <c r="X302" s="11"/>
    </row>
    <row r="303" spans="3:24" x14ac:dyDescent="0.3">
      <c r="C303" s="11" t="str">
        <f t="shared" si="33"/>
        <v/>
      </c>
      <c r="D303" s="11" t="str">
        <f t="shared" si="34"/>
        <v/>
      </c>
      <c r="E303" s="11" t="str">
        <f t="shared" si="35"/>
        <v/>
      </c>
      <c r="F303" s="11" t="str">
        <f t="shared" si="36"/>
        <v/>
      </c>
      <c r="H303" s="9"/>
      <c r="U303" s="11"/>
      <c r="V303" s="11"/>
      <c r="W303" s="11"/>
      <c r="X303" s="11"/>
    </row>
    <row r="304" spans="3:24" x14ac:dyDescent="0.3">
      <c r="C304" s="11" t="str">
        <f t="shared" si="33"/>
        <v/>
      </c>
      <c r="D304" s="11" t="str">
        <f t="shared" si="34"/>
        <v/>
      </c>
      <c r="E304" s="11" t="str">
        <f t="shared" si="35"/>
        <v/>
      </c>
      <c r="F304" s="11" t="str">
        <f t="shared" si="36"/>
        <v/>
      </c>
      <c r="H304" s="9"/>
      <c r="U304" s="11"/>
      <c r="V304" s="11"/>
      <c r="W304" s="11"/>
      <c r="X304" s="11"/>
    </row>
    <row r="305" spans="3:24" x14ac:dyDescent="0.3">
      <c r="C305" s="11" t="str">
        <f t="shared" si="33"/>
        <v/>
      </c>
      <c r="D305" s="11" t="str">
        <f t="shared" si="34"/>
        <v/>
      </c>
      <c r="E305" s="11" t="str">
        <f t="shared" si="35"/>
        <v/>
      </c>
      <c r="F305" s="11" t="str">
        <f t="shared" si="36"/>
        <v/>
      </c>
      <c r="H305" s="9"/>
      <c r="U305" s="11"/>
      <c r="V305" s="11"/>
      <c r="W305" s="11"/>
      <c r="X305" s="11"/>
    </row>
    <row r="306" spans="3:24" x14ac:dyDescent="0.3">
      <c r="C306" s="11" t="str">
        <f t="shared" si="33"/>
        <v/>
      </c>
      <c r="D306" s="11" t="str">
        <f t="shared" si="34"/>
        <v/>
      </c>
      <c r="E306" s="11" t="str">
        <f t="shared" si="35"/>
        <v/>
      </c>
      <c r="F306" s="11" t="str">
        <f t="shared" si="36"/>
        <v/>
      </c>
      <c r="H306" s="9"/>
      <c r="U306" s="11"/>
      <c r="V306" s="11"/>
      <c r="W306" s="11"/>
      <c r="X306" s="11"/>
    </row>
    <row r="307" spans="3:24" x14ac:dyDescent="0.3">
      <c r="C307" s="11" t="str">
        <f t="shared" si="33"/>
        <v/>
      </c>
      <c r="D307" s="11" t="str">
        <f t="shared" si="34"/>
        <v/>
      </c>
      <c r="E307" s="11" t="str">
        <f t="shared" si="35"/>
        <v/>
      </c>
      <c r="F307" s="11" t="str">
        <f t="shared" si="36"/>
        <v/>
      </c>
      <c r="H307" s="9"/>
      <c r="U307" s="11"/>
      <c r="V307" s="11"/>
      <c r="W307" s="11"/>
      <c r="X307" s="11"/>
    </row>
    <row r="308" spans="3:24" x14ac:dyDescent="0.3">
      <c r="C308" s="11" t="str">
        <f t="shared" si="33"/>
        <v/>
      </c>
      <c r="D308" s="11" t="str">
        <f t="shared" si="34"/>
        <v/>
      </c>
      <c r="E308" s="11" t="str">
        <f t="shared" si="35"/>
        <v/>
      </c>
      <c r="F308" s="11" t="str">
        <f t="shared" si="36"/>
        <v/>
      </c>
      <c r="H308" s="9"/>
      <c r="U308" s="11"/>
      <c r="V308" s="11"/>
      <c r="W308" s="11"/>
      <c r="X308" s="11"/>
    </row>
    <row r="309" spans="3:24" x14ac:dyDescent="0.3">
      <c r="C309" s="11" t="str">
        <f t="shared" si="33"/>
        <v/>
      </c>
      <c r="D309" s="11" t="str">
        <f t="shared" si="34"/>
        <v/>
      </c>
      <c r="E309" s="11" t="str">
        <f t="shared" si="35"/>
        <v/>
      </c>
      <c r="F309" s="11" t="str">
        <f t="shared" si="36"/>
        <v/>
      </c>
      <c r="H309" s="9"/>
      <c r="U309" s="11"/>
      <c r="V309" s="11"/>
      <c r="W309" s="11"/>
      <c r="X309" s="11"/>
    </row>
    <row r="310" spans="3:24" x14ac:dyDescent="0.3">
      <c r="C310" s="11" t="str">
        <f t="shared" si="33"/>
        <v/>
      </c>
      <c r="D310" s="11" t="str">
        <f t="shared" si="34"/>
        <v/>
      </c>
      <c r="E310" s="11" t="str">
        <f t="shared" si="35"/>
        <v/>
      </c>
      <c r="F310" s="11" t="str">
        <f t="shared" si="36"/>
        <v/>
      </c>
      <c r="H310" s="9"/>
      <c r="U310" s="11"/>
      <c r="V310" s="11"/>
      <c r="W310" s="11"/>
      <c r="X310" s="11"/>
    </row>
    <row r="311" spans="3:24" x14ac:dyDescent="0.3">
      <c r="C311" s="11" t="str">
        <f t="shared" si="33"/>
        <v/>
      </c>
      <c r="D311" s="11" t="str">
        <f t="shared" si="34"/>
        <v/>
      </c>
      <c r="E311" s="11" t="str">
        <f t="shared" si="35"/>
        <v/>
      </c>
      <c r="F311" s="11" t="str">
        <f t="shared" si="36"/>
        <v/>
      </c>
      <c r="H311" s="9"/>
      <c r="U311" s="11"/>
      <c r="V311" s="11"/>
      <c r="W311" s="11"/>
      <c r="X311" s="11"/>
    </row>
    <row r="312" spans="3:24" x14ac:dyDescent="0.3">
      <c r="C312" s="11" t="str">
        <f t="shared" si="33"/>
        <v/>
      </c>
      <c r="D312" s="11" t="str">
        <f t="shared" si="34"/>
        <v/>
      </c>
      <c r="E312" s="11" t="str">
        <f t="shared" si="35"/>
        <v/>
      </c>
      <c r="F312" s="11" t="str">
        <f t="shared" si="36"/>
        <v/>
      </c>
      <c r="H312" s="9"/>
      <c r="U312" s="11"/>
      <c r="V312" s="11"/>
      <c r="W312" s="11"/>
      <c r="X312" s="11"/>
    </row>
    <row r="313" spans="3:24" x14ac:dyDescent="0.3">
      <c r="C313" s="11" t="str">
        <f t="shared" si="33"/>
        <v/>
      </c>
      <c r="D313" s="11" t="str">
        <f t="shared" si="34"/>
        <v/>
      </c>
      <c r="E313" s="11" t="str">
        <f t="shared" si="35"/>
        <v/>
      </c>
      <c r="F313" s="11" t="str">
        <f t="shared" si="36"/>
        <v/>
      </c>
      <c r="H313" s="9"/>
      <c r="U313" s="11"/>
      <c r="V313" s="11"/>
      <c r="W313" s="11"/>
      <c r="X313" s="11"/>
    </row>
    <row r="314" spans="3:24" x14ac:dyDescent="0.3">
      <c r="C314" s="11" t="str">
        <f t="shared" si="33"/>
        <v/>
      </c>
      <c r="D314" s="11" t="str">
        <f t="shared" si="34"/>
        <v/>
      </c>
      <c r="E314" s="11" t="str">
        <f t="shared" si="35"/>
        <v/>
      </c>
      <c r="F314" s="11" t="str">
        <f t="shared" si="36"/>
        <v/>
      </c>
      <c r="H314" s="9"/>
      <c r="U314" s="11"/>
      <c r="V314" s="11"/>
      <c r="W314" s="11"/>
      <c r="X314" s="11"/>
    </row>
    <row r="315" spans="3:24" x14ac:dyDescent="0.3">
      <c r="C315" s="11" t="str">
        <f t="shared" si="33"/>
        <v/>
      </c>
      <c r="D315" s="11" t="str">
        <f t="shared" si="34"/>
        <v/>
      </c>
      <c r="E315" s="11" t="str">
        <f t="shared" si="35"/>
        <v/>
      </c>
      <c r="F315" s="11" t="str">
        <f t="shared" si="36"/>
        <v/>
      </c>
      <c r="H315" s="9"/>
      <c r="U315" s="11"/>
      <c r="V315" s="11"/>
      <c r="W315" s="11"/>
      <c r="X315" s="11"/>
    </row>
    <row r="316" spans="3:24" x14ac:dyDescent="0.3">
      <c r="C316" s="11" t="str">
        <f t="shared" si="33"/>
        <v/>
      </c>
      <c r="D316" s="11" t="str">
        <f t="shared" si="34"/>
        <v/>
      </c>
      <c r="E316" s="11" t="str">
        <f t="shared" si="35"/>
        <v/>
      </c>
      <c r="F316" s="11" t="str">
        <f t="shared" si="36"/>
        <v/>
      </c>
      <c r="H316" s="9"/>
      <c r="U316" s="11"/>
      <c r="V316" s="11"/>
      <c r="W316" s="11"/>
      <c r="X316" s="11"/>
    </row>
    <row r="317" spans="3:24" x14ac:dyDescent="0.3">
      <c r="C317" s="11" t="str">
        <f t="shared" si="33"/>
        <v/>
      </c>
      <c r="D317" s="11" t="str">
        <f t="shared" si="34"/>
        <v/>
      </c>
      <c r="E317" s="11" t="str">
        <f t="shared" si="35"/>
        <v/>
      </c>
      <c r="F317" s="11" t="str">
        <f t="shared" si="36"/>
        <v/>
      </c>
      <c r="H317" s="9"/>
      <c r="U317" s="11"/>
      <c r="V317" s="11"/>
      <c r="W317" s="11"/>
      <c r="X317" s="11"/>
    </row>
    <row r="318" spans="3:24" x14ac:dyDescent="0.3">
      <c r="C318" s="11" t="str">
        <f t="shared" si="33"/>
        <v/>
      </c>
      <c r="D318" s="11" t="str">
        <f t="shared" si="34"/>
        <v/>
      </c>
      <c r="E318" s="11" t="str">
        <f t="shared" si="35"/>
        <v/>
      </c>
      <c r="F318" s="11" t="str">
        <f t="shared" si="36"/>
        <v/>
      </c>
      <c r="H318" s="9"/>
      <c r="U318" s="11"/>
      <c r="V318" s="11"/>
      <c r="W318" s="11"/>
      <c r="X318" s="11"/>
    </row>
    <row r="319" spans="3:24" x14ac:dyDescent="0.3">
      <c r="C319" s="11" t="str">
        <f t="shared" si="33"/>
        <v/>
      </c>
      <c r="D319" s="11" t="str">
        <f t="shared" si="34"/>
        <v/>
      </c>
      <c r="E319" s="11" t="str">
        <f t="shared" si="35"/>
        <v/>
      </c>
      <c r="F319" s="11" t="str">
        <f t="shared" si="36"/>
        <v/>
      </c>
      <c r="H319" s="9"/>
      <c r="U319" s="11"/>
      <c r="V319" s="11"/>
      <c r="W319" s="11"/>
      <c r="X319" s="11"/>
    </row>
    <row r="320" spans="3:24" x14ac:dyDescent="0.3">
      <c r="C320" s="11" t="str">
        <f t="shared" si="33"/>
        <v/>
      </c>
      <c r="D320" s="11" t="str">
        <f t="shared" si="34"/>
        <v/>
      </c>
      <c r="E320" s="11" t="str">
        <f t="shared" si="35"/>
        <v/>
      </c>
      <c r="F320" s="11" t="str">
        <f t="shared" si="36"/>
        <v/>
      </c>
      <c r="H320" s="9"/>
      <c r="U320" s="11"/>
      <c r="V320" s="11"/>
      <c r="W320" s="11"/>
      <c r="X320" s="11"/>
    </row>
    <row r="321" spans="3:24" x14ac:dyDescent="0.3">
      <c r="C321" s="11" t="str">
        <f t="shared" ref="C321:C384" si="37">IF(B321="","",F320*$C$3)</f>
        <v/>
      </c>
      <c r="D321" s="11" t="str">
        <f t="shared" ref="D321:D384" si="38">IF(B321="","",E321-C321)</f>
        <v/>
      </c>
      <c r="E321" s="11" t="str">
        <f t="shared" ref="E321:E384" si="39">IF(B321="","",$C$5)</f>
        <v/>
      </c>
      <c r="F321" s="11" t="str">
        <f t="shared" ref="F321:F384" si="40">IF(B321="","",F320-D321)</f>
        <v/>
      </c>
      <c r="H321" s="9"/>
      <c r="U321" s="11"/>
      <c r="V321" s="11"/>
      <c r="W321" s="11"/>
      <c r="X321" s="11"/>
    </row>
    <row r="322" spans="3:24" x14ac:dyDescent="0.3">
      <c r="C322" s="11" t="str">
        <f t="shared" si="37"/>
        <v/>
      </c>
      <c r="D322" s="11" t="str">
        <f t="shared" si="38"/>
        <v/>
      </c>
      <c r="E322" s="11" t="str">
        <f t="shared" si="39"/>
        <v/>
      </c>
      <c r="F322" s="11" t="str">
        <f t="shared" si="40"/>
        <v/>
      </c>
      <c r="H322" s="9"/>
      <c r="U322" s="11"/>
      <c r="V322" s="11"/>
      <c r="W322" s="11"/>
      <c r="X322" s="11"/>
    </row>
    <row r="323" spans="3:24" x14ac:dyDescent="0.3">
      <c r="C323" s="11" t="str">
        <f t="shared" si="37"/>
        <v/>
      </c>
      <c r="D323" s="11" t="str">
        <f t="shared" si="38"/>
        <v/>
      </c>
      <c r="E323" s="11" t="str">
        <f t="shared" si="39"/>
        <v/>
      </c>
      <c r="F323" s="11" t="str">
        <f t="shared" si="40"/>
        <v/>
      </c>
      <c r="H323" s="9"/>
      <c r="U323" s="11"/>
      <c r="V323" s="11"/>
      <c r="W323" s="11"/>
      <c r="X323" s="11"/>
    </row>
    <row r="324" spans="3:24" x14ac:dyDescent="0.3">
      <c r="C324" s="11" t="str">
        <f t="shared" si="37"/>
        <v/>
      </c>
      <c r="D324" s="11" t="str">
        <f t="shared" si="38"/>
        <v/>
      </c>
      <c r="E324" s="11" t="str">
        <f t="shared" si="39"/>
        <v/>
      </c>
      <c r="F324" s="11" t="str">
        <f t="shared" si="40"/>
        <v/>
      </c>
      <c r="H324" s="9"/>
      <c r="U324" s="11"/>
      <c r="V324" s="11"/>
      <c r="W324" s="11"/>
      <c r="X324" s="11"/>
    </row>
    <row r="325" spans="3:24" x14ac:dyDescent="0.3">
      <c r="C325" s="11" t="str">
        <f t="shared" si="37"/>
        <v/>
      </c>
      <c r="D325" s="11" t="str">
        <f t="shared" si="38"/>
        <v/>
      </c>
      <c r="E325" s="11" t="str">
        <f t="shared" si="39"/>
        <v/>
      </c>
      <c r="F325" s="11" t="str">
        <f t="shared" si="40"/>
        <v/>
      </c>
      <c r="H325" s="9"/>
      <c r="U325" s="11"/>
      <c r="V325" s="11"/>
      <c r="W325" s="11"/>
      <c r="X325" s="11"/>
    </row>
    <row r="326" spans="3:24" x14ac:dyDescent="0.3">
      <c r="C326" s="11" t="str">
        <f t="shared" si="37"/>
        <v/>
      </c>
      <c r="D326" s="11" t="str">
        <f t="shared" si="38"/>
        <v/>
      </c>
      <c r="E326" s="11" t="str">
        <f t="shared" si="39"/>
        <v/>
      </c>
      <c r="F326" s="11" t="str">
        <f t="shared" si="40"/>
        <v/>
      </c>
      <c r="H326" s="9"/>
      <c r="U326" s="11"/>
      <c r="V326" s="11"/>
      <c r="W326" s="11"/>
      <c r="X326" s="11"/>
    </row>
    <row r="327" spans="3:24" x14ac:dyDescent="0.3">
      <c r="C327" s="11" t="str">
        <f t="shared" si="37"/>
        <v/>
      </c>
      <c r="D327" s="11" t="str">
        <f t="shared" si="38"/>
        <v/>
      </c>
      <c r="E327" s="11" t="str">
        <f t="shared" si="39"/>
        <v/>
      </c>
      <c r="F327" s="11" t="str">
        <f t="shared" si="40"/>
        <v/>
      </c>
      <c r="H327" s="9"/>
      <c r="U327" s="11"/>
      <c r="V327" s="11"/>
      <c r="W327" s="11"/>
      <c r="X327" s="11"/>
    </row>
    <row r="328" spans="3:24" x14ac:dyDescent="0.3">
      <c r="C328" s="11" t="str">
        <f t="shared" si="37"/>
        <v/>
      </c>
      <c r="D328" s="11" t="str">
        <f t="shared" si="38"/>
        <v/>
      </c>
      <c r="E328" s="11" t="str">
        <f t="shared" si="39"/>
        <v/>
      </c>
      <c r="F328" s="11" t="str">
        <f t="shared" si="40"/>
        <v/>
      </c>
      <c r="H328" s="9"/>
      <c r="U328" s="11"/>
      <c r="V328" s="11"/>
      <c r="W328" s="11"/>
      <c r="X328" s="11"/>
    </row>
    <row r="329" spans="3:24" x14ac:dyDescent="0.3">
      <c r="C329" s="11" t="str">
        <f t="shared" si="37"/>
        <v/>
      </c>
      <c r="D329" s="11" t="str">
        <f t="shared" si="38"/>
        <v/>
      </c>
      <c r="E329" s="11" t="str">
        <f t="shared" si="39"/>
        <v/>
      </c>
      <c r="F329" s="11" t="str">
        <f t="shared" si="40"/>
        <v/>
      </c>
      <c r="H329" s="9"/>
      <c r="U329" s="11"/>
      <c r="V329" s="11"/>
      <c r="W329" s="11"/>
      <c r="X329" s="11"/>
    </row>
    <row r="330" spans="3:24" x14ac:dyDescent="0.3">
      <c r="C330" s="11" t="str">
        <f t="shared" si="37"/>
        <v/>
      </c>
      <c r="D330" s="11" t="str">
        <f t="shared" si="38"/>
        <v/>
      </c>
      <c r="E330" s="11" t="str">
        <f t="shared" si="39"/>
        <v/>
      </c>
      <c r="F330" s="11" t="str">
        <f t="shared" si="40"/>
        <v/>
      </c>
      <c r="H330" s="9"/>
      <c r="U330" s="11"/>
      <c r="V330" s="11"/>
      <c r="W330" s="11"/>
      <c r="X330" s="11"/>
    </row>
    <row r="331" spans="3:24" x14ac:dyDescent="0.3">
      <c r="C331" s="11" t="str">
        <f t="shared" si="37"/>
        <v/>
      </c>
      <c r="D331" s="11" t="str">
        <f t="shared" si="38"/>
        <v/>
      </c>
      <c r="E331" s="11" t="str">
        <f t="shared" si="39"/>
        <v/>
      </c>
      <c r="F331" s="11" t="str">
        <f t="shared" si="40"/>
        <v/>
      </c>
      <c r="H331" s="9"/>
      <c r="U331" s="11"/>
      <c r="V331" s="11"/>
      <c r="W331" s="11"/>
      <c r="X331" s="11"/>
    </row>
    <row r="332" spans="3:24" x14ac:dyDescent="0.3">
      <c r="C332" s="11" t="str">
        <f t="shared" si="37"/>
        <v/>
      </c>
      <c r="D332" s="11" t="str">
        <f t="shared" si="38"/>
        <v/>
      </c>
      <c r="E332" s="11" t="str">
        <f t="shared" si="39"/>
        <v/>
      </c>
      <c r="F332" s="11" t="str">
        <f t="shared" si="40"/>
        <v/>
      </c>
      <c r="H332" s="9"/>
      <c r="U332" s="11"/>
      <c r="V332" s="11"/>
      <c r="W332" s="11"/>
      <c r="X332" s="11"/>
    </row>
    <row r="333" spans="3:24" x14ac:dyDescent="0.3">
      <c r="C333" s="11" t="str">
        <f t="shared" si="37"/>
        <v/>
      </c>
      <c r="D333" s="11" t="str">
        <f t="shared" si="38"/>
        <v/>
      </c>
      <c r="E333" s="11" t="str">
        <f t="shared" si="39"/>
        <v/>
      </c>
      <c r="F333" s="11" t="str">
        <f t="shared" si="40"/>
        <v/>
      </c>
      <c r="H333" s="9"/>
      <c r="U333" s="11"/>
      <c r="V333" s="11"/>
      <c r="W333" s="11"/>
      <c r="X333" s="11"/>
    </row>
    <row r="334" spans="3:24" x14ac:dyDescent="0.3">
      <c r="C334" s="11" t="str">
        <f t="shared" si="37"/>
        <v/>
      </c>
      <c r="D334" s="11" t="str">
        <f t="shared" si="38"/>
        <v/>
      </c>
      <c r="E334" s="11" t="str">
        <f t="shared" si="39"/>
        <v/>
      </c>
      <c r="F334" s="11" t="str">
        <f t="shared" si="40"/>
        <v/>
      </c>
      <c r="H334" s="9"/>
      <c r="U334" s="11"/>
      <c r="V334" s="11"/>
      <c r="W334" s="11"/>
      <c r="X334" s="11"/>
    </row>
    <row r="335" spans="3:24" x14ac:dyDescent="0.3">
      <c r="C335" s="11" t="str">
        <f t="shared" si="37"/>
        <v/>
      </c>
      <c r="D335" s="11" t="str">
        <f t="shared" si="38"/>
        <v/>
      </c>
      <c r="E335" s="11" t="str">
        <f t="shared" si="39"/>
        <v/>
      </c>
      <c r="F335" s="11" t="str">
        <f t="shared" si="40"/>
        <v/>
      </c>
      <c r="H335" s="9"/>
      <c r="U335" s="11"/>
      <c r="V335" s="11"/>
      <c r="W335" s="11"/>
      <c r="X335" s="11"/>
    </row>
    <row r="336" spans="3:24" x14ac:dyDescent="0.3">
      <c r="C336" s="11" t="str">
        <f t="shared" si="37"/>
        <v/>
      </c>
      <c r="D336" s="11" t="str">
        <f t="shared" si="38"/>
        <v/>
      </c>
      <c r="E336" s="11" t="str">
        <f t="shared" si="39"/>
        <v/>
      </c>
      <c r="F336" s="11" t="str">
        <f t="shared" si="40"/>
        <v/>
      </c>
      <c r="H336" s="9"/>
      <c r="U336" s="11"/>
      <c r="V336" s="11"/>
      <c r="W336" s="11"/>
      <c r="X336" s="11"/>
    </row>
    <row r="337" spans="3:24" x14ac:dyDescent="0.3">
      <c r="C337" s="11" t="str">
        <f t="shared" si="37"/>
        <v/>
      </c>
      <c r="D337" s="11" t="str">
        <f t="shared" si="38"/>
        <v/>
      </c>
      <c r="E337" s="11" t="str">
        <f t="shared" si="39"/>
        <v/>
      </c>
      <c r="F337" s="11" t="str">
        <f t="shared" si="40"/>
        <v/>
      </c>
      <c r="H337" s="9"/>
      <c r="U337" s="11"/>
      <c r="V337" s="11"/>
      <c r="W337" s="11"/>
      <c r="X337" s="11"/>
    </row>
    <row r="338" spans="3:24" x14ac:dyDescent="0.3">
      <c r="C338" s="11" t="str">
        <f t="shared" si="37"/>
        <v/>
      </c>
      <c r="D338" s="11" t="str">
        <f t="shared" si="38"/>
        <v/>
      </c>
      <c r="E338" s="11" t="str">
        <f t="shared" si="39"/>
        <v/>
      </c>
      <c r="F338" s="11" t="str">
        <f t="shared" si="40"/>
        <v/>
      </c>
      <c r="H338" s="9"/>
      <c r="U338" s="11"/>
      <c r="V338" s="11"/>
      <c r="W338" s="11"/>
      <c r="X338" s="11"/>
    </row>
    <row r="339" spans="3:24" x14ac:dyDescent="0.3">
      <c r="C339" s="11" t="str">
        <f t="shared" si="37"/>
        <v/>
      </c>
      <c r="D339" s="11" t="str">
        <f t="shared" si="38"/>
        <v/>
      </c>
      <c r="E339" s="11" t="str">
        <f t="shared" si="39"/>
        <v/>
      </c>
      <c r="F339" s="11" t="str">
        <f t="shared" si="40"/>
        <v/>
      </c>
      <c r="H339" s="9"/>
      <c r="U339" s="11"/>
      <c r="V339" s="11"/>
      <c r="W339" s="11"/>
      <c r="X339" s="11"/>
    </row>
    <row r="340" spans="3:24" x14ac:dyDescent="0.3">
      <c r="C340" s="11" t="str">
        <f t="shared" si="37"/>
        <v/>
      </c>
      <c r="D340" s="11" t="str">
        <f t="shared" si="38"/>
        <v/>
      </c>
      <c r="E340" s="11" t="str">
        <f t="shared" si="39"/>
        <v/>
      </c>
      <c r="F340" s="11" t="str">
        <f t="shared" si="40"/>
        <v/>
      </c>
      <c r="H340" s="9"/>
      <c r="U340" s="11"/>
      <c r="V340" s="11"/>
      <c r="W340" s="11"/>
      <c r="X340" s="11"/>
    </row>
    <row r="341" spans="3:24" x14ac:dyDescent="0.3">
      <c r="C341" s="11" t="str">
        <f t="shared" si="37"/>
        <v/>
      </c>
      <c r="D341" s="11" t="str">
        <f t="shared" si="38"/>
        <v/>
      </c>
      <c r="E341" s="11" t="str">
        <f t="shared" si="39"/>
        <v/>
      </c>
      <c r="F341" s="11" t="str">
        <f t="shared" si="40"/>
        <v/>
      </c>
      <c r="H341" s="9"/>
      <c r="U341" s="11"/>
      <c r="V341" s="11"/>
      <c r="W341" s="11"/>
      <c r="X341" s="11"/>
    </row>
    <row r="342" spans="3:24" x14ac:dyDescent="0.3">
      <c r="C342" s="11" t="str">
        <f t="shared" si="37"/>
        <v/>
      </c>
      <c r="D342" s="11" t="str">
        <f t="shared" si="38"/>
        <v/>
      </c>
      <c r="E342" s="11" t="str">
        <f t="shared" si="39"/>
        <v/>
      </c>
      <c r="F342" s="11" t="str">
        <f t="shared" si="40"/>
        <v/>
      </c>
      <c r="H342" s="9"/>
      <c r="U342" s="11"/>
      <c r="V342" s="11"/>
      <c r="W342" s="11"/>
      <c r="X342" s="11"/>
    </row>
    <row r="343" spans="3:24" x14ac:dyDescent="0.3">
      <c r="C343" s="11" t="str">
        <f t="shared" si="37"/>
        <v/>
      </c>
      <c r="D343" s="11" t="str">
        <f t="shared" si="38"/>
        <v/>
      </c>
      <c r="E343" s="11" t="str">
        <f t="shared" si="39"/>
        <v/>
      </c>
      <c r="F343" s="11" t="str">
        <f t="shared" si="40"/>
        <v/>
      </c>
      <c r="H343" s="9"/>
      <c r="U343" s="11"/>
      <c r="V343" s="11"/>
      <c r="W343" s="11"/>
      <c r="X343" s="11"/>
    </row>
    <row r="344" spans="3:24" x14ac:dyDescent="0.3">
      <c r="C344" s="11" t="str">
        <f t="shared" si="37"/>
        <v/>
      </c>
      <c r="D344" s="11" t="str">
        <f t="shared" si="38"/>
        <v/>
      </c>
      <c r="E344" s="11" t="str">
        <f t="shared" si="39"/>
        <v/>
      </c>
      <c r="F344" s="11" t="str">
        <f t="shared" si="40"/>
        <v/>
      </c>
      <c r="H344" s="9"/>
      <c r="U344" s="11"/>
      <c r="V344" s="11"/>
      <c r="W344" s="11"/>
      <c r="X344" s="11"/>
    </row>
    <row r="345" spans="3:24" x14ac:dyDescent="0.3">
      <c r="C345" s="11" t="str">
        <f t="shared" si="37"/>
        <v/>
      </c>
      <c r="D345" s="11" t="str">
        <f t="shared" si="38"/>
        <v/>
      </c>
      <c r="E345" s="11" t="str">
        <f t="shared" si="39"/>
        <v/>
      </c>
      <c r="F345" s="11" t="str">
        <f t="shared" si="40"/>
        <v/>
      </c>
      <c r="H345" s="9"/>
      <c r="U345" s="11"/>
      <c r="V345" s="11"/>
      <c r="W345" s="11"/>
      <c r="X345" s="11"/>
    </row>
    <row r="346" spans="3:24" x14ac:dyDescent="0.3">
      <c r="C346" s="11" t="str">
        <f t="shared" si="37"/>
        <v/>
      </c>
      <c r="D346" s="11" t="str">
        <f t="shared" si="38"/>
        <v/>
      </c>
      <c r="E346" s="11" t="str">
        <f t="shared" si="39"/>
        <v/>
      </c>
      <c r="F346" s="11" t="str">
        <f t="shared" si="40"/>
        <v/>
      </c>
      <c r="H346" s="9"/>
      <c r="U346" s="11"/>
      <c r="V346" s="11"/>
      <c r="W346" s="11"/>
      <c r="X346" s="11"/>
    </row>
    <row r="347" spans="3:24" x14ac:dyDescent="0.3">
      <c r="C347" s="11" t="str">
        <f t="shared" si="37"/>
        <v/>
      </c>
      <c r="D347" s="11" t="str">
        <f t="shared" si="38"/>
        <v/>
      </c>
      <c r="E347" s="11" t="str">
        <f t="shared" si="39"/>
        <v/>
      </c>
      <c r="F347" s="11" t="str">
        <f t="shared" si="40"/>
        <v/>
      </c>
      <c r="H347" s="9"/>
      <c r="U347" s="11"/>
      <c r="V347" s="11"/>
      <c r="W347" s="11"/>
      <c r="X347" s="11"/>
    </row>
    <row r="348" spans="3:24" x14ac:dyDescent="0.3">
      <c r="C348" s="11" t="str">
        <f t="shared" si="37"/>
        <v/>
      </c>
      <c r="D348" s="11" t="str">
        <f t="shared" si="38"/>
        <v/>
      </c>
      <c r="E348" s="11" t="str">
        <f t="shared" si="39"/>
        <v/>
      </c>
      <c r="F348" s="11" t="str">
        <f t="shared" si="40"/>
        <v/>
      </c>
      <c r="H348" s="9"/>
      <c r="U348" s="11"/>
      <c r="V348" s="11"/>
      <c r="W348" s="11"/>
      <c r="X348" s="11"/>
    </row>
    <row r="349" spans="3:24" x14ac:dyDescent="0.3">
      <c r="C349" s="11" t="str">
        <f t="shared" si="37"/>
        <v/>
      </c>
      <c r="D349" s="11" t="str">
        <f t="shared" si="38"/>
        <v/>
      </c>
      <c r="E349" s="11" t="str">
        <f t="shared" si="39"/>
        <v/>
      </c>
      <c r="F349" s="11" t="str">
        <f t="shared" si="40"/>
        <v/>
      </c>
      <c r="H349" s="9"/>
      <c r="U349" s="11"/>
      <c r="V349" s="11"/>
      <c r="W349" s="11"/>
      <c r="X349" s="11"/>
    </row>
    <row r="350" spans="3:24" x14ac:dyDescent="0.3">
      <c r="C350" s="11" t="str">
        <f t="shared" si="37"/>
        <v/>
      </c>
      <c r="D350" s="11" t="str">
        <f t="shared" si="38"/>
        <v/>
      </c>
      <c r="E350" s="11" t="str">
        <f t="shared" si="39"/>
        <v/>
      </c>
      <c r="F350" s="11" t="str">
        <f t="shared" si="40"/>
        <v/>
      </c>
      <c r="H350" s="9"/>
      <c r="U350" s="11"/>
      <c r="V350" s="11"/>
      <c r="W350" s="11"/>
      <c r="X350" s="11"/>
    </row>
    <row r="351" spans="3:24" x14ac:dyDescent="0.3">
      <c r="C351" s="11" t="str">
        <f t="shared" si="37"/>
        <v/>
      </c>
      <c r="D351" s="11" t="str">
        <f t="shared" si="38"/>
        <v/>
      </c>
      <c r="E351" s="11" t="str">
        <f t="shared" si="39"/>
        <v/>
      </c>
      <c r="F351" s="11" t="str">
        <f t="shared" si="40"/>
        <v/>
      </c>
      <c r="H351" s="9"/>
      <c r="U351" s="11"/>
      <c r="V351" s="11"/>
      <c r="W351" s="11"/>
      <c r="X351" s="11"/>
    </row>
    <row r="352" spans="3:24" x14ac:dyDescent="0.3">
      <c r="C352" s="11" t="str">
        <f t="shared" si="37"/>
        <v/>
      </c>
      <c r="D352" s="11" t="str">
        <f t="shared" si="38"/>
        <v/>
      </c>
      <c r="E352" s="11" t="str">
        <f t="shared" si="39"/>
        <v/>
      </c>
      <c r="F352" s="11" t="str">
        <f t="shared" si="40"/>
        <v/>
      </c>
      <c r="H352" s="9"/>
      <c r="U352" s="11"/>
      <c r="V352" s="11"/>
      <c r="W352" s="11"/>
      <c r="X352" s="11"/>
    </row>
    <row r="353" spans="3:24" x14ac:dyDescent="0.3">
      <c r="C353" s="11" t="str">
        <f t="shared" si="37"/>
        <v/>
      </c>
      <c r="D353" s="11" t="str">
        <f t="shared" si="38"/>
        <v/>
      </c>
      <c r="E353" s="11" t="str">
        <f t="shared" si="39"/>
        <v/>
      </c>
      <c r="F353" s="11" t="str">
        <f t="shared" si="40"/>
        <v/>
      </c>
      <c r="H353" s="9"/>
      <c r="U353" s="11"/>
      <c r="V353" s="11"/>
      <c r="W353" s="11"/>
      <c r="X353" s="11"/>
    </row>
    <row r="354" spans="3:24" x14ac:dyDescent="0.3">
      <c r="C354" s="11" t="str">
        <f t="shared" si="37"/>
        <v/>
      </c>
      <c r="D354" s="11" t="str">
        <f t="shared" si="38"/>
        <v/>
      </c>
      <c r="E354" s="11" t="str">
        <f t="shared" si="39"/>
        <v/>
      </c>
      <c r="F354" s="11" t="str">
        <f t="shared" si="40"/>
        <v/>
      </c>
      <c r="H354" s="9"/>
      <c r="U354" s="11"/>
      <c r="V354" s="11"/>
      <c r="W354" s="11"/>
      <c r="X354" s="11"/>
    </row>
    <row r="355" spans="3:24" x14ac:dyDescent="0.3">
      <c r="C355" s="11" t="str">
        <f t="shared" si="37"/>
        <v/>
      </c>
      <c r="D355" s="11" t="str">
        <f t="shared" si="38"/>
        <v/>
      </c>
      <c r="E355" s="11" t="str">
        <f t="shared" si="39"/>
        <v/>
      </c>
      <c r="F355" s="11" t="str">
        <f t="shared" si="40"/>
        <v/>
      </c>
      <c r="H355" s="9"/>
      <c r="U355" s="11"/>
      <c r="V355" s="11"/>
      <c r="W355" s="11"/>
      <c r="X355" s="11"/>
    </row>
    <row r="356" spans="3:24" x14ac:dyDescent="0.3">
      <c r="C356" s="11" t="str">
        <f t="shared" si="37"/>
        <v/>
      </c>
      <c r="D356" s="11" t="str">
        <f t="shared" si="38"/>
        <v/>
      </c>
      <c r="E356" s="11" t="str">
        <f t="shared" si="39"/>
        <v/>
      </c>
      <c r="F356" s="11" t="str">
        <f t="shared" si="40"/>
        <v/>
      </c>
      <c r="H356" s="9"/>
      <c r="U356" s="11"/>
      <c r="V356" s="11"/>
      <c r="W356" s="11"/>
      <c r="X356" s="11"/>
    </row>
    <row r="357" spans="3:24" x14ac:dyDescent="0.3">
      <c r="C357" s="11" t="str">
        <f t="shared" si="37"/>
        <v/>
      </c>
      <c r="D357" s="11" t="str">
        <f t="shared" si="38"/>
        <v/>
      </c>
      <c r="E357" s="11" t="str">
        <f t="shared" si="39"/>
        <v/>
      </c>
      <c r="F357" s="11" t="str">
        <f t="shared" si="40"/>
        <v/>
      </c>
      <c r="H357" s="9"/>
      <c r="U357" s="11"/>
      <c r="V357" s="11"/>
      <c r="W357" s="11"/>
      <c r="X357" s="11"/>
    </row>
    <row r="358" spans="3:24" x14ac:dyDescent="0.3">
      <c r="C358" s="11" t="str">
        <f t="shared" si="37"/>
        <v/>
      </c>
      <c r="D358" s="11" t="str">
        <f t="shared" si="38"/>
        <v/>
      </c>
      <c r="E358" s="11" t="str">
        <f t="shared" si="39"/>
        <v/>
      </c>
      <c r="F358" s="11" t="str">
        <f t="shared" si="40"/>
        <v/>
      </c>
      <c r="H358" s="9"/>
      <c r="U358" s="11"/>
      <c r="V358" s="11"/>
      <c r="W358" s="11"/>
      <c r="X358" s="11"/>
    </row>
    <row r="359" spans="3:24" x14ac:dyDescent="0.3">
      <c r="C359" s="11" t="str">
        <f t="shared" si="37"/>
        <v/>
      </c>
      <c r="D359" s="11" t="str">
        <f t="shared" si="38"/>
        <v/>
      </c>
      <c r="E359" s="11" t="str">
        <f t="shared" si="39"/>
        <v/>
      </c>
      <c r="F359" s="11" t="str">
        <f t="shared" si="40"/>
        <v/>
      </c>
      <c r="H359" s="9"/>
      <c r="U359" s="11"/>
      <c r="V359" s="11"/>
      <c r="W359" s="11"/>
      <c r="X359" s="11"/>
    </row>
    <row r="360" spans="3:24" x14ac:dyDescent="0.3">
      <c r="C360" s="11" t="str">
        <f t="shared" si="37"/>
        <v/>
      </c>
      <c r="D360" s="11" t="str">
        <f t="shared" si="38"/>
        <v/>
      </c>
      <c r="E360" s="11" t="str">
        <f t="shared" si="39"/>
        <v/>
      </c>
      <c r="F360" s="11" t="str">
        <f t="shared" si="40"/>
        <v/>
      </c>
      <c r="H360" s="9"/>
      <c r="U360" s="11"/>
      <c r="V360" s="11"/>
      <c r="W360" s="11"/>
      <c r="X360" s="11"/>
    </row>
    <row r="361" spans="3:24" x14ac:dyDescent="0.3">
      <c r="C361" s="11" t="str">
        <f t="shared" si="37"/>
        <v/>
      </c>
      <c r="D361" s="11" t="str">
        <f t="shared" si="38"/>
        <v/>
      </c>
      <c r="E361" s="11" t="str">
        <f t="shared" si="39"/>
        <v/>
      </c>
      <c r="F361" s="11" t="str">
        <f t="shared" si="40"/>
        <v/>
      </c>
      <c r="H361" s="9"/>
      <c r="U361" s="11"/>
      <c r="V361" s="11"/>
      <c r="W361" s="11"/>
      <c r="X361" s="11"/>
    </row>
    <row r="362" spans="3:24" x14ac:dyDescent="0.3">
      <c r="C362" s="11" t="str">
        <f t="shared" si="37"/>
        <v/>
      </c>
      <c r="D362" s="11" t="str">
        <f t="shared" si="38"/>
        <v/>
      </c>
      <c r="E362" s="11" t="str">
        <f t="shared" si="39"/>
        <v/>
      </c>
      <c r="F362" s="11" t="str">
        <f t="shared" si="40"/>
        <v/>
      </c>
      <c r="H362" s="9"/>
      <c r="U362" s="11"/>
      <c r="V362" s="11"/>
      <c r="W362" s="11"/>
      <c r="X362" s="11"/>
    </row>
    <row r="363" spans="3:24" x14ac:dyDescent="0.3">
      <c r="C363" s="11" t="str">
        <f t="shared" si="37"/>
        <v/>
      </c>
      <c r="D363" s="11" t="str">
        <f t="shared" si="38"/>
        <v/>
      </c>
      <c r="E363" s="11" t="str">
        <f t="shared" si="39"/>
        <v/>
      </c>
      <c r="F363" s="11" t="str">
        <f t="shared" si="40"/>
        <v/>
      </c>
      <c r="H363" s="9"/>
      <c r="U363" s="11"/>
      <c r="V363" s="11"/>
      <c r="W363" s="11"/>
      <c r="X363" s="11"/>
    </row>
    <row r="364" spans="3:24" x14ac:dyDescent="0.3">
      <c r="C364" s="11" t="str">
        <f t="shared" si="37"/>
        <v/>
      </c>
      <c r="D364" s="11" t="str">
        <f t="shared" si="38"/>
        <v/>
      </c>
      <c r="E364" s="11" t="str">
        <f t="shared" si="39"/>
        <v/>
      </c>
      <c r="F364" s="11" t="str">
        <f t="shared" si="40"/>
        <v/>
      </c>
      <c r="H364" s="9"/>
      <c r="U364" s="11"/>
      <c r="V364" s="11"/>
      <c r="W364" s="11"/>
      <c r="X364" s="11"/>
    </row>
    <row r="365" spans="3:24" x14ac:dyDescent="0.3">
      <c r="C365" s="11" t="str">
        <f t="shared" si="37"/>
        <v/>
      </c>
      <c r="D365" s="11" t="str">
        <f t="shared" si="38"/>
        <v/>
      </c>
      <c r="E365" s="11" t="str">
        <f t="shared" si="39"/>
        <v/>
      </c>
      <c r="F365" s="11" t="str">
        <f t="shared" si="40"/>
        <v/>
      </c>
      <c r="H365" s="9"/>
      <c r="U365" s="11"/>
      <c r="V365" s="11"/>
      <c r="W365" s="11"/>
      <c r="X365" s="11"/>
    </row>
    <row r="366" spans="3:24" x14ac:dyDescent="0.3">
      <c r="C366" s="11" t="str">
        <f t="shared" si="37"/>
        <v/>
      </c>
      <c r="D366" s="11" t="str">
        <f t="shared" si="38"/>
        <v/>
      </c>
      <c r="E366" s="11" t="str">
        <f t="shared" si="39"/>
        <v/>
      </c>
      <c r="F366" s="11" t="str">
        <f t="shared" si="40"/>
        <v/>
      </c>
      <c r="H366" s="9"/>
      <c r="U366" s="11"/>
      <c r="V366" s="11"/>
      <c r="W366" s="11"/>
      <c r="X366" s="11"/>
    </row>
    <row r="367" spans="3:24" x14ac:dyDescent="0.3">
      <c r="C367" s="11" t="str">
        <f t="shared" si="37"/>
        <v/>
      </c>
      <c r="D367" s="11" t="str">
        <f t="shared" si="38"/>
        <v/>
      </c>
      <c r="E367" s="11" t="str">
        <f t="shared" si="39"/>
        <v/>
      </c>
      <c r="F367" s="11" t="str">
        <f t="shared" si="40"/>
        <v/>
      </c>
      <c r="H367" s="9"/>
      <c r="U367" s="11"/>
      <c r="V367" s="11"/>
      <c r="W367" s="11"/>
      <c r="X367" s="11"/>
    </row>
    <row r="368" spans="3:24" x14ac:dyDescent="0.3">
      <c r="C368" s="11" t="str">
        <f t="shared" si="37"/>
        <v/>
      </c>
      <c r="D368" s="11" t="str">
        <f t="shared" si="38"/>
        <v/>
      </c>
      <c r="E368" s="11" t="str">
        <f t="shared" si="39"/>
        <v/>
      </c>
      <c r="F368" s="11" t="str">
        <f t="shared" si="40"/>
        <v/>
      </c>
      <c r="H368" s="9"/>
      <c r="U368" s="11"/>
      <c r="V368" s="11"/>
      <c r="W368" s="11"/>
      <c r="X368" s="11"/>
    </row>
    <row r="369" spans="3:24" x14ac:dyDescent="0.3">
      <c r="C369" s="11" t="str">
        <f t="shared" si="37"/>
        <v/>
      </c>
      <c r="D369" s="11" t="str">
        <f t="shared" si="38"/>
        <v/>
      </c>
      <c r="E369" s="11" t="str">
        <f t="shared" si="39"/>
        <v/>
      </c>
      <c r="F369" s="11" t="str">
        <f t="shared" si="40"/>
        <v/>
      </c>
      <c r="H369" s="9"/>
      <c r="U369" s="11"/>
      <c r="V369" s="11"/>
      <c r="W369" s="11"/>
      <c r="X369" s="11"/>
    </row>
    <row r="370" spans="3:24" x14ac:dyDescent="0.3">
      <c r="C370" s="11" t="str">
        <f t="shared" si="37"/>
        <v/>
      </c>
      <c r="D370" s="11" t="str">
        <f t="shared" si="38"/>
        <v/>
      </c>
      <c r="E370" s="11" t="str">
        <f t="shared" si="39"/>
        <v/>
      </c>
      <c r="F370" s="11" t="str">
        <f t="shared" si="40"/>
        <v/>
      </c>
      <c r="H370" s="9"/>
      <c r="U370" s="11"/>
      <c r="V370" s="11"/>
      <c r="W370" s="11"/>
      <c r="X370" s="11"/>
    </row>
    <row r="371" spans="3:24" x14ac:dyDescent="0.3">
      <c r="C371" s="11" t="str">
        <f t="shared" si="37"/>
        <v/>
      </c>
      <c r="D371" s="11" t="str">
        <f t="shared" si="38"/>
        <v/>
      </c>
      <c r="E371" s="11" t="str">
        <f t="shared" si="39"/>
        <v/>
      </c>
      <c r="F371" s="11" t="str">
        <f t="shared" si="40"/>
        <v/>
      </c>
      <c r="H371" s="9"/>
      <c r="U371" s="11"/>
      <c r="V371" s="11"/>
      <c r="W371" s="11"/>
      <c r="X371" s="11"/>
    </row>
    <row r="372" spans="3:24" x14ac:dyDescent="0.3">
      <c r="C372" s="11" t="str">
        <f t="shared" si="37"/>
        <v/>
      </c>
      <c r="D372" s="11" t="str">
        <f t="shared" si="38"/>
        <v/>
      </c>
      <c r="E372" s="11" t="str">
        <f t="shared" si="39"/>
        <v/>
      </c>
      <c r="F372" s="11" t="str">
        <f t="shared" si="40"/>
        <v/>
      </c>
      <c r="H372" s="9"/>
      <c r="U372" s="11"/>
      <c r="V372" s="11"/>
      <c r="W372" s="11"/>
      <c r="X372" s="11"/>
    </row>
    <row r="373" spans="3:24" x14ac:dyDescent="0.3">
      <c r="C373" s="11" t="str">
        <f t="shared" si="37"/>
        <v/>
      </c>
      <c r="D373" s="11" t="str">
        <f t="shared" si="38"/>
        <v/>
      </c>
      <c r="E373" s="11" t="str">
        <f t="shared" si="39"/>
        <v/>
      </c>
      <c r="F373" s="11" t="str">
        <f t="shared" si="40"/>
        <v/>
      </c>
      <c r="H373" s="9"/>
      <c r="U373" s="11"/>
      <c r="V373" s="11"/>
      <c r="W373" s="11"/>
      <c r="X373" s="11"/>
    </row>
    <row r="374" spans="3:24" x14ac:dyDescent="0.3">
      <c r="C374" s="11" t="str">
        <f t="shared" si="37"/>
        <v/>
      </c>
      <c r="D374" s="11" t="str">
        <f t="shared" si="38"/>
        <v/>
      </c>
      <c r="E374" s="11" t="str">
        <f t="shared" si="39"/>
        <v/>
      </c>
      <c r="F374" s="11" t="str">
        <f t="shared" si="40"/>
        <v/>
      </c>
      <c r="H374" s="9"/>
      <c r="U374" s="11"/>
      <c r="V374" s="11"/>
      <c r="W374" s="11"/>
      <c r="X374" s="11"/>
    </row>
    <row r="375" spans="3:24" x14ac:dyDescent="0.3">
      <c r="C375" s="11" t="str">
        <f t="shared" si="37"/>
        <v/>
      </c>
      <c r="D375" s="11" t="str">
        <f t="shared" si="38"/>
        <v/>
      </c>
      <c r="E375" s="11" t="str">
        <f t="shared" si="39"/>
        <v/>
      </c>
      <c r="F375" s="11" t="str">
        <f t="shared" si="40"/>
        <v/>
      </c>
      <c r="H375" s="9"/>
      <c r="U375" s="11"/>
      <c r="V375" s="11"/>
      <c r="W375" s="11"/>
      <c r="X375" s="11"/>
    </row>
    <row r="376" spans="3:24" x14ac:dyDescent="0.3">
      <c r="C376" s="11" t="str">
        <f t="shared" si="37"/>
        <v/>
      </c>
      <c r="D376" s="11" t="str">
        <f t="shared" si="38"/>
        <v/>
      </c>
      <c r="E376" s="11" t="str">
        <f t="shared" si="39"/>
        <v/>
      </c>
      <c r="F376" s="11" t="str">
        <f t="shared" si="40"/>
        <v/>
      </c>
      <c r="H376" s="9"/>
      <c r="U376" s="11"/>
      <c r="V376" s="11"/>
      <c r="W376" s="11"/>
      <c r="X376" s="11"/>
    </row>
    <row r="377" spans="3:24" x14ac:dyDescent="0.3">
      <c r="C377" s="11" t="str">
        <f t="shared" si="37"/>
        <v/>
      </c>
      <c r="D377" s="11" t="str">
        <f t="shared" si="38"/>
        <v/>
      </c>
      <c r="E377" s="11" t="str">
        <f t="shared" si="39"/>
        <v/>
      </c>
      <c r="F377" s="11" t="str">
        <f t="shared" si="40"/>
        <v/>
      </c>
      <c r="H377" s="9"/>
      <c r="U377" s="11"/>
      <c r="V377" s="11"/>
      <c r="W377" s="11"/>
      <c r="X377" s="11"/>
    </row>
    <row r="378" spans="3:24" x14ac:dyDescent="0.3">
      <c r="C378" s="11" t="str">
        <f t="shared" si="37"/>
        <v/>
      </c>
      <c r="D378" s="11" t="str">
        <f t="shared" si="38"/>
        <v/>
      </c>
      <c r="E378" s="11" t="str">
        <f t="shared" si="39"/>
        <v/>
      </c>
      <c r="F378" s="11" t="str">
        <f t="shared" si="40"/>
        <v/>
      </c>
      <c r="H378" s="9"/>
      <c r="U378" s="11"/>
      <c r="V378" s="11"/>
      <c r="W378" s="11"/>
      <c r="X378" s="11"/>
    </row>
    <row r="379" spans="3:24" x14ac:dyDescent="0.3">
      <c r="C379" s="11" t="str">
        <f t="shared" si="37"/>
        <v/>
      </c>
      <c r="D379" s="11" t="str">
        <f t="shared" si="38"/>
        <v/>
      </c>
      <c r="E379" s="11" t="str">
        <f t="shared" si="39"/>
        <v/>
      </c>
      <c r="F379" s="11" t="str">
        <f t="shared" si="40"/>
        <v/>
      </c>
      <c r="H379" s="9"/>
      <c r="U379" s="11"/>
      <c r="V379" s="11"/>
      <c r="W379" s="11"/>
      <c r="X379" s="11"/>
    </row>
    <row r="380" spans="3:24" x14ac:dyDescent="0.3">
      <c r="C380" s="11" t="str">
        <f t="shared" si="37"/>
        <v/>
      </c>
      <c r="D380" s="11" t="str">
        <f t="shared" si="38"/>
        <v/>
      </c>
      <c r="E380" s="11" t="str">
        <f t="shared" si="39"/>
        <v/>
      </c>
      <c r="F380" s="11" t="str">
        <f t="shared" si="40"/>
        <v/>
      </c>
      <c r="H380" s="9"/>
      <c r="U380" s="11"/>
      <c r="V380" s="11"/>
      <c r="W380" s="11"/>
      <c r="X380" s="11"/>
    </row>
    <row r="381" spans="3:24" x14ac:dyDescent="0.3">
      <c r="C381" s="11" t="str">
        <f t="shared" si="37"/>
        <v/>
      </c>
      <c r="D381" s="11" t="str">
        <f t="shared" si="38"/>
        <v/>
      </c>
      <c r="E381" s="11" t="str">
        <f t="shared" si="39"/>
        <v/>
      </c>
      <c r="F381" s="11" t="str">
        <f t="shared" si="40"/>
        <v/>
      </c>
      <c r="H381" s="9"/>
      <c r="U381" s="11"/>
      <c r="V381" s="11"/>
      <c r="W381" s="11"/>
      <c r="X381" s="11"/>
    </row>
    <row r="382" spans="3:24" x14ac:dyDescent="0.3">
      <c r="C382" s="11" t="str">
        <f t="shared" si="37"/>
        <v/>
      </c>
      <c r="D382" s="11" t="str">
        <f t="shared" si="38"/>
        <v/>
      </c>
      <c r="E382" s="11" t="str">
        <f t="shared" si="39"/>
        <v/>
      </c>
      <c r="F382" s="11" t="str">
        <f t="shared" si="40"/>
        <v/>
      </c>
      <c r="H382" s="9"/>
      <c r="U382" s="11"/>
      <c r="V382" s="11"/>
      <c r="W382" s="11"/>
      <c r="X382" s="11"/>
    </row>
    <row r="383" spans="3:24" x14ac:dyDescent="0.3">
      <c r="C383" s="11" t="str">
        <f t="shared" si="37"/>
        <v/>
      </c>
      <c r="D383" s="11" t="str">
        <f t="shared" si="38"/>
        <v/>
      </c>
      <c r="E383" s="11" t="str">
        <f t="shared" si="39"/>
        <v/>
      </c>
      <c r="F383" s="11" t="str">
        <f t="shared" si="40"/>
        <v/>
      </c>
      <c r="H383" s="9"/>
      <c r="U383" s="11"/>
      <c r="V383" s="11"/>
      <c r="W383" s="11"/>
      <c r="X383" s="11"/>
    </row>
    <row r="384" spans="3:24" x14ac:dyDescent="0.3">
      <c r="C384" s="11" t="str">
        <f t="shared" si="37"/>
        <v/>
      </c>
      <c r="D384" s="11" t="str">
        <f t="shared" si="38"/>
        <v/>
      </c>
      <c r="E384" s="11" t="str">
        <f t="shared" si="39"/>
        <v/>
      </c>
      <c r="F384" s="11" t="str">
        <f t="shared" si="40"/>
        <v/>
      </c>
      <c r="H384" s="9"/>
      <c r="U384" s="11"/>
      <c r="V384" s="11"/>
      <c r="W384" s="11"/>
      <c r="X384" s="11"/>
    </row>
    <row r="385" spans="3:24" x14ac:dyDescent="0.3">
      <c r="C385" s="11" t="str">
        <f t="shared" ref="C385:C448" si="41">IF(B385="","",F384*$C$3)</f>
        <v/>
      </c>
      <c r="D385" s="11" t="str">
        <f t="shared" ref="D385:D448" si="42">IF(B385="","",E385-C385)</f>
        <v/>
      </c>
      <c r="E385" s="11" t="str">
        <f t="shared" ref="E385:E448" si="43">IF(B385="","",$C$5)</f>
        <v/>
      </c>
      <c r="F385" s="11" t="str">
        <f t="shared" ref="F385:F448" si="44">IF(B385="","",F384-D385)</f>
        <v/>
      </c>
      <c r="H385" s="9"/>
      <c r="U385" s="11"/>
      <c r="V385" s="11"/>
      <c r="W385" s="11"/>
      <c r="X385" s="11"/>
    </row>
    <row r="386" spans="3:24" x14ac:dyDescent="0.3">
      <c r="C386" s="11" t="str">
        <f t="shared" si="41"/>
        <v/>
      </c>
      <c r="D386" s="11" t="str">
        <f t="shared" si="42"/>
        <v/>
      </c>
      <c r="E386" s="11" t="str">
        <f t="shared" si="43"/>
        <v/>
      </c>
      <c r="F386" s="11" t="str">
        <f t="shared" si="44"/>
        <v/>
      </c>
      <c r="H386" s="9"/>
      <c r="U386" s="11"/>
      <c r="V386" s="11"/>
      <c r="W386" s="11"/>
      <c r="X386" s="11"/>
    </row>
    <row r="387" spans="3:24" x14ac:dyDescent="0.3">
      <c r="C387" s="11" t="str">
        <f t="shared" si="41"/>
        <v/>
      </c>
      <c r="D387" s="11" t="str">
        <f t="shared" si="42"/>
        <v/>
      </c>
      <c r="E387" s="11" t="str">
        <f t="shared" si="43"/>
        <v/>
      </c>
      <c r="F387" s="11" t="str">
        <f t="shared" si="44"/>
        <v/>
      </c>
      <c r="H387" s="9"/>
      <c r="U387" s="11"/>
      <c r="V387" s="11"/>
      <c r="W387" s="11"/>
      <c r="X387" s="11"/>
    </row>
    <row r="388" spans="3:24" x14ac:dyDescent="0.3">
      <c r="C388" s="11" t="str">
        <f t="shared" si="41"/>
        <v/>
      </c>
      <c r="D388" s="11" t="str">
        <f t="shared" si="42"/>
        <v/>
      </c>
      <c r="E388" s="11" t="str">
        <f t="shared" si="43"/>
        <v/>
      </c>
      <c r="F388" s="11" t="str">
        <f t="shared" si="44"/>
        <v/>
      </c>
      <c r="H388" s="9"/>
      <c r="U388" s="11"/>
      <c r="V388" s="11"/>
      <c r="W388" s="11"/>
      <c r="X388" s="11"/>
    </row>
    <row r="389" spans="3:24" x14ac:dyDescent="0.3">
      <c r="C389" s="11" t="str">
        <f t="shared" si="41"/>
        <v/>
      </c>
      <c r="D389" s="11" t="str">
        <f t="shared" si="42"/>
        <v/>
      </c>
      <c r="E389" s="11" t="str">
        <f t="shared" si="43"/>
        <v/>
      </c>
      <c r="F389" s="11" t="str">
        <f t="shared" si="44"/>
        <v/>
      </c>
      <c r="H389" s="9"/>
      <c r="U389" s="11"/>
      <c r="V389" s="11"/>
      <c r="W389" s="11"/>
      <c r="X389" s="11"/>
    </row>
    <row r="390" spans="3:24" x14ac:dyDescent="0.3">
      <c r="C390" s="11" t="str">
        <f t="shared" si="41"/>
        <v/>
      </c>
      <c r="D390" s="11" t="str">
        <f t="shared" si="42"/>
        <v/>
      </c>
      <c r="E390" s="11" t="str">
        <f t="shared" si="43"/>
        <v/>
      </c>
      <c r="F390" s="11" t="str">
        <f t="shared" si="44"/>
        <v/>
      </c>
      <c r="H390" s="9"/>
      <c r="U390" s="11"/>
      <c r="V390" s="11"/>
      <c r="W390" s="11"/>
      <c r="X390" s="11"/>
    </row>
    <row r="391" spans="3:24" x14ac:dyDescent="0.3">
      <c r="C391" s="11" t="str">
        <f t="shared" si="41"/>
        <v/>
      </c>
      <c r="D391" s="11" t="str">
        <f t="shared" si="42"/>
        <v/>
      </c>
      <c r="E391" s="11" t="str">
        <f t="shared" si="43"/>
        <v/>
      </c>
      <c r="F391" s="11" t="str">
        <f t="shared" si="44"/>
        <v/>
      </c>
      <c r="H391" s="9"/>
      <c r="U391" s="11"/>
      <c r="V391" s="11"/>
      <c r="W391" s="11"/>
      <c r="X391" s="11"/>
    </row>
    <row r="392" spans="3:24" x14ac:dyDescent="0.3">
      <c r="C392" s="11" t="str">
        <f t="shared" si="41"/>
        <v/>
      </c>
      <c r="D392" s="11" t="str">
        <f t="shared" si="42"/>
        <v/>
      </c>
      <c r="E392" s="11" t="str">
        <f t="shared" si="43"/>
        <v/>
      </c>
      <c r="F392" s="11" t="str">
        <f t="shared" si="44"/>
        <v/>
      </c>
      <c r="H392" s="9"/>
      <c r="U392" s="11"/>
      <c r="V392" s="11"/>
      <c r="W392" s="11"/>
      <c r="X392" s="11"/>
    </row>
    <row r="393" spans="3:24" x14ac:dyDescent="0.3">
      <c r="C393" s="11" t="str">
        <f t="shared" si="41"/>
        <v/>
      </c>
      <c r="D393" s="11" t="str">
        <f t="shared" si="42"/>
        <v/>
      </c>
      <c r="E393" s="11" t="str">
        <f t="shared" si="43"/>
        <v/>
      </c>
      <c r="F393" s="11" t="str">
        <f t="shared" si="44"/>
        <v/>
      </c>
      <c r="H393" s="9"/>
      <c r="U393" s="11"/>
      <c r="V393" s="11"/>
      <c r="W393" s="11"/>
      <c r="X393" s="11"/>
    </row>
    <row r="394" spans="3:24" x14ac:dyDescent="0.3">
      <c r="C394" s="11" t="str">
        <f t="shared" si="41"/>
        <v/>
      </c>
      <c r="D394" s="11" t="str">
        <f t="shared" si="42"/>
        <v/>
      </c>
      <c r="E394" s="11" t="str">
        <f t="shared" si="43"/>
        <v/>
      </c>
      <c r="F394" s="11" t="str">
        <f t="shared" si="44"/>
        <v/>
      </c>
      <c r="H394" s="9"/>
      <c r="U394" s="11"/>
      <c r="V394" s="11"/>
      <c r="W394" s="11"/>
      <c r="X394" s="11"/>
    </row>
    <row r="395" spans="3:24" x14ac:dyDescent="0.3">
      <c r="C395" s="11" t="str">
        <f t="shared" si="41"/>
        <v/>
      </c>
      <c r="D395" s="11" t="str">
        <f t="shared" si="42"/>
        <v/>
      </c>
      <c r="E395" s="11" t="str">
        <f t="shared" si="43"/>
        <v/>
      </c>
      <c r="F395" s="11" t="str">
        <f t="shared" si="44"/>
        <v/>
      </c>
      <c r="H395" s="9"/>
      <c r="U395" s="11"/>
      <c r="V395" s="11"/>
      <c r="W395" s="11"/>
      <c r="X395" s="11"/>
    </row>
    <row r="396" spans="3:24" x14ac:dyDescent="0.3">
      <c r="C396" s="11" t="str">
        <f t="shared" si="41"/>
        <v/>
      </c>
      <c r="D396" s="11" t="str">
        <f t="shared" si="42"/>
        <v/>
      </c>
      <c r="E396" s="11" t="str">
        <f t="shared" si="43"/>
        <v/>
      </c>
      <c r="F396" s="11" t="str">
        <f t="shared" si="44"/>
        <v/>
      </c>
      <c r="H396" s="9"/>
      <c r="U396" s="11"/>
      <c r="V396" s="11"/>
      <c r="W396" s="11"/>
      <c r="X396" s="11"/>
    </row>
    <row r="397" spans="3:24" x14ac:dyDescent="0.3">
      <c r="C397" s="11" t="str">
        <f t="shared" si="41"/>
        <v/>
      </c>
      <c r="D397" s="11" t="str">
        <f t="shared" si="42"/>
        <v/>
      </c>
      <c r="E397" s="11" t="str">
        <f t="shared" si="43"/>
        <v/>
      </c>
      <c r="F397" s="11" t="str">
        <f t="shared" si="44"/>
        <v/>
      </c>
      <c r="H397" s="9"/>
      <c r="U397" s="11"/>
      <c r="V397" s="11"/>
      <c r="W397" s="11"/>
      <c r="X397" s="11"/>
    </row>
    <row r="398" spans="3:24" x14ac:dyDescent="0.3">
      <c r="C398" s="11" t="str">
        <f t="shared" si="41"/>
        <v/>
      </c>
      <c r="D398" s="11" t="str">
        <f t="shared" si="42"/>
        <v/>
      </c>
      <c r="E398" s="11" t="str">
        <f t="shared" si="43"/>
        <v/>
      </c>
      <c r="F398" s="11" t="str">
        <f t="shared" si="44"/>
        <v/>
      </c>
      <c r="H398" s="9"/>
      <c r="U398" s="11"/>
      <c r="V398" s="11"/>
      <c r="W398" s="11"/>
      <c r="X398" s="11"/>
    </row>
    <row r="399" spans="3:24" x14ac:dyDescent="0.3">
      <c r="C399" s="11" t="str">
        <f t="shared" si="41"/>
        <v/>
      </c>
      <c r="D399" s="11" t="str">
        <f t="shared" si="42"/>
        <v/>
      </c>
      <c r="E399" s="11" t="str">
        <f t="shared" si="43"/>
        <v/>
      </c>
      <c r="F399" s="11" t="str">
        <f t="shared" si="44"/>
        <v/>
      </c>
      <c r="H399" s="9"/>
      <c r="U399" s="11"/>
      <c r="V399" s="11"/>
      <c r="W399" s="11"/>
      <c r="X399" s="11"/>
    </row>
    <row r="400" spans="3:24" x14ac:dyDescent="0.3">
      <c r="C400" s="11" t="str">
        <f t="shared" si="41"/>
        <v/>
      </c>
      <c r="D400" s="11" t="str">
        <f t="shared" si="42"/>
        <v/>
      </c>
      <c r="E400" s="11" t="str">
        <f t="shared" si="43"/>
        <v/>
      </c>
      <c r="F400" s="11" t="str">
        <f t="shared" si="44"/>
        <v/>
      </c>
      <c r="H400" s="9"/>
      <c r="U400" s="11"/>
      <c r="V400" s="11"/>
      <c r="W400" s="11"/>
      <c r="X400" s="11"/>
    </row>
    <row r="401" spans="3:24" x14ac:dyDescent="0.3">
      <c r="C401" s="11" t="str">
        <f t="shared" si="41"/>
        <v/>
      </c>
      <c r="D401" s="11" t="str">
        <f t="shared" si="42"/>
        <v/>
      </c>
      <c r="E401" s="11" t="str">
        <f t="shared" si="43"/>
        <v/>
      </c>
      <c r="F401" s="11" t="str">
        <f t="shared" si="44"/>
        <v/>
      </c>
      <c r="H401" s="9"/>
      <c r="U401" s="11"/>
      <c r="V401" s="11"/>
      <c r="W401" s="11"/>
      <c r="X401" s="11"/>
    </row>
    <row r="402" spans="3:24" x14ac:dyDescent="0.3">
      <c r="C402" s="11" t="str">
        <f t="shared" si="41"/>
        <v/>
      </c>
      <c r="D402" s="11" t="str">
        <f t="shared" si="42"/>
        <v/>
      </c>
      <c r="E402" s="11" t="str">
        <f t="shared" si="43"/>
        <v/>
      </c>
      <c r="F402" s="11" t="str">
        <f t="shared" si="44"/>
        <v/>
      </c>
      <c r="H402" s="9"/>
      <c r="U402" s="11"/>
      <c r="V402" s="11"/>
      <c r="W402" s="11"/>
      <c r="X402" s="11"/>
    </row>
    <row r="403" spans="3:24" x14ac:dyDescent="0.3">
      <c r="C403" s="11" t="str">
        <f t="shared" si="41"/>
        <v/>
      </c>
      <c r="D403" s="11" t="str">
        <f t="shared" si="42"/>
        <v/>
      </c>
      <c r="E403" s="11" t="str">
        <f t="shared" si="43"/>
        <v/>
      </c>
      <c r="F403" s="11" t="str">
        <f t="shared" si="44"/>
        <v/>
      </c>
      <c r="H403" s="9"/>
      <c r="U403" s="11"/>
      <c r="V403" s="11"/>
      <c r="W403" s="11"/>
      <c r="X403" s="11"/>
    </row>
    <row r="404" spans="3:24" x14ac:dyDescent="0.3">
      <c r="C404" s="11" t="str">
        <f t="shared" si="41"/>
        <v/>
      </c>
      <c r="D404" s="11" t="str">
        <f t="shared" si="42"/>
        <v/>
      </c>
      <c r="E404" s="11" t="str">
        <f t="shared" si="43"/>
        <v/>
      </c>
      <c r="F404" s="11" t="str">
        <f t="shared" si="44"/>
        <v/>
      </c>
      <c r="H404" s="9"/>
      <c r="U404" s="11"/>
      <c r="V404" s="11"/>
      <c r="W404" s="11"/>
      <c r="X404" s="11"/>
    </row>
    <row r="405" spans="3:24" x14ac:dyDescent="0.3">
      <c r="C405" s="11" t="str">
        <f t="shared" si="41"/>
        <v/>
      </c>
      <c r="D405" s="11" t="str">
        <f t="shared" si="42"/>
        <v/>
      </c>
      <c r="E405" s="11" t="str">
        <f t="shared" si="43"/>
        <v/>
      </c>
      <c r="F405" s="11" t="str">
        <f t="shared" si="44"/>
        <v/>
      </c>
      <c r="H405" s="9"/>
      <c r="U405" s="11"/>
      <c r="V405" s="11"/>
      <c r="W405" s="11"/>
      <c r="X405" s="11"/>
    </row>
    <row r="406" spans="3:24" x14ac:dyDescent="0.3">
      <c r="C406" s="11" t="str">
        <f t="shared" si="41"/>
        <v/>
      </c>
      <c r="D406" s="11" t="str">
        <f t="shared" si="42"/>
        <v/>
      </c>
      <c r="E406" s="11" t="str">
        <f t="shared" si="43"/>
        <v/>
      </c>
      <c r="F406" s="11" t="str">
        <f t="shared" si="44"/>
        <v/>
      </c>
      <c r="H406" s="9"/>
      <c r="U406" s="11"/>
      <c r="V406" s="11"/>
      <c r="W406" s="11"/>
      <c r="X406" s="11"/>
    </row>
    <row r="407" spans="3:24" x14ac:dyDescent="0.3">
      <c r="C407" s="11" t="str">
        <f t="shared" si="41"/>
        <v/>
      </c>
      <c r="D407" s="11" t="str">
        <f t="shared" si="42"/>
        <v/>
      </c>
      <c r="E407" s="11" t="str">
        <f t="shared" si="43"/>
        <v/>
      </c>
      <c r="F407" s="11" t="str">
        <f t="shared" si="44"/>
        <v/>
      </c>
      <c r="H407" s="9"/>
      <c r="U407" s="11"/>
      <c r="V407" s="11"/>
      <c r="W407" s="11"/>
      <c r="X407" s="11"/>
    </row>
    <row r="408" spans="3:24" x14ac:dyDescent="0.3">
      <c r="C408" s="11" t="str">
        <f t="shared" si="41"/>
        <v/>
      </c>
      <c r="D408" s="11" t="str">
        <f t="shared" si="42"/>
        <v/>
      </c>
      <c r="E408" s="11" t="str">
        <f t="shared" si="43"/>
        <v/>
      </c>
      <c r="F408" s="11" t="str">
        <f t="shared" si="44"/>
        <v/>
      </c>
      <c r="H408" s="9"/>
      <c r="U408" s="11"/>
      <c r="V408" s="11"/>
      <c r="W408" s="11"/>
      <c r="X408" s="11"/>
    </row>
    <row r="409" spans="3:24" x14ac:dyDescent="0.3">
      <c r="C409" s="11" t="str">
        <f t="shared" si="41"/>
        <v/>
      </c>
      <c r="D409" s="11" t="str">
        <f t="shared" si="42"/>
        <v/>
      </c>
      <c r="E409" s="11" t="str">
        <f t="shared" si="43"/>
        <v/>
      </c>
      <c r="F409" s="11" t="str">
        <f t="shared" si="44"/>
        <v/>
      </c>
      <c r="H409" s="9"/>
      <c r="U409" s="11"/>
      <c r="V409" s="11"/>
      <c r="W409" s="11"/>
      <c r="X409" s="11"/>
    </row>
    <row r="410" spans="3:24" x14ac:dyDescent="0.3">
      <c r="C410" s="11" t="str">
        <f t="shared" si="41"/>
        <v/>
      </c>
      <c r="D410" s="11" t="str">
        <f t="shared" si="42"/>
        <v/>
      </c>
      <c r="E410" s="11" t="str">
        <f t="shared" si="43"/>
        <v/>
      </c>
      <c r="F410" s="11" t="str">
        <f t="shared" si="44"/>
        <v/>
      </c>
      <c r="H410" s="9"/>
      <c r="U410" s="11"/>
      <c r="V410" s="11"/>
      <c r="W410" s="11"/>
      <c r="X410" s="11"/>
    </row>
    <row r="411" spans="3:24" x14ac:dyDescent="0.3">
      <c r="C411" s="11" t="str">
        <f t="shared" si="41"/>
        <v/>
      </c>
      <c r="D411" s="11" t="str">
        <f t="shared" si="42"/>
        <v/>
      </c>
      <c r="E411" s="11" t="str">
        <f t="shared" si="43"/>
        <v/>
      </c>
      <c r="F411" s="11" t="str">
        <f t="shared" si="44"/>
        <v/>
      </c>
      <c r="H411" s="9"/>
      <c r="U411" s="11"/>
      <c r="V411" s="11"/>
      <c r="W411" s="11"/>
      <c r="X411" s="11"/>
    </row>
    <row r="412" spans="3:24" x14ac:dyDescent="0.3">
      <c r="C412" s="11" t="str">
        <f t="shared" si="41"/>
        <v/>
      </c>
      <c r="D412" s="11" t="str">
        <f t="shared" si="42"/>
        <v/>
      </c>
      <c r="E412" s="11" t="str">
        <f t="shared" si="43"/>
        <v/>
      </c>
      <c r="F412" s="11" t="str">
        <f t="shared" si="44"/>
        <v/>
      </c>
      <c r="H412" s="9"/>
      <c r="U412" s="11"/>
      <c r="V412" s="11"/>
      <c r="W412" s="11"/>
      <c r="X412" s="11"/>
    </row>
    <row r="413" spans="3:24" x14ac:dyDescent="0.3">
      <c r="C413" s="11" t="str">
        <f t="shared" si="41"/>
        <v/>
      </c>
      <c r="D413" s="11" t="str">
        <f t="shared" si="42"/>
        <v/>
      </c>
      <c r="E413" s="11" t="str">
        <f t="shared" si="43"/>
        <v/>
      </c>
      <c r="F413" s="11" t="str">
        <f t="shared" si="44"/>
        <v/>
      </c>
      <c r="H413" s="9"/>
      <c r="U413" s="11"/>
      <c r="V413" s="11"/>
      <c r="W413" s="11"/>
      <c r="X413" s="11"/>
    </row>
    <row r="414" spans="3:24" x14ac:dyDescent="0.3">
      <c r="C414" s="11" t="str">
        <f t="shared" si="41"/>
        <v/>
      </c>
      <c r="D414" s="11" t="str">
        <f t="shared" si="42"/>
        <v/>
      </c>
      <c r="E414" s="11" t="str">
        <f t="shared" si="43"/>
        <v/>
      </c>
      <c r="F414" s="11" t="str">
        <f t="shared" si="44"/>
        <v/>
      </c>
      <c r="H414" s="9"/>
      <c r="U414" s="11"/>
      <c r="V414" s="11"/>
      <c r="W414" s="11"/>
      <c r="X414" s="11"/>
    </row>
    <row r="415" spans="3:24" x14ac:dyDescent="0.3">
      <c r="C415" s="11" t="str">
        <f t="shared" si="41"/>
        <v/>
      </c>
      <c r="D415" s="11" t="str">
        <f t="shared" si="42"/>
        <v/>
      </c>
      <c r="E415" s="11" t="str">
        <f t="shared" si="43"/>
        <v/>
      </c>
      <c r="F415" s="11" t="str">
        <f t="shared" si="44"/>
        <v/>
      </c>
      <c r="H415" s="9"/>
      <c r="U415" s="11"/>
      <c r="V415" s="11"/>
      <c r="W415" s="11"/>
      <c r="X415" s="11"/>
    </row>
    <row r="416" spans="3:24" x14ac:dyDescent="0.3">
      <c r="C416" s="11" t="str">
        <f t="shared" si="41"/>
        <v/>
      </c>
      <c r="D416" s="11" t="str">
        <f t="shared" si="42"/>
        <v/>
      </c>
      <c r="E416" s="11" t="str">
        <f t="shared" si="43"/>
        <v/>
      </c>
      <c r="F416" s="11" t="str">
        <f t="shared" si="44"/>
        <v/>
      </c>
      <c r="H416" s="9"/>
      <c r="U416" s="11"/>
      <c r="V416" s="11"/>
      <c r="W416" s="11"/>
      <c r="X416" s="11"/>
    </row>
    <row r="417" spans="3:24" x14ac:dyDescent="0.3">
      <c r="C417" s="11" t="str">
        <f t="shared" si="41"/>
        <v/>
      </c>
      <c r="D417" s="11" t="str">
        <f t="shared" si="42"/>
        <v/>
      </c>
      <c r="E417" s="11" t="str">
        <f t="shared" si="43"/>
        <v/>
      </c>
      <c r="F417" s="11" t="str">
        <f t="shared" si="44"/>
        <v/>
      </c>
      <c r="H417" s="9"/>
      <c r="U417" s="11"/>
      <c r="V417" s="11"/>
      <c r="W417" s="11"/>
      <c r="X417" s="11"/>
    </row>
    <row r="418" spans="3:24" x14ac:dyDescent="0.3">
      <c r="C418" s="11" t="str">
        <f t="shared" si="41"/>
        <v/>
      </c>
      <c r="D418" s="11" t="str">
        <f t="shared" si="42"/>
        <v/>
      </c>
      <c r="E418" s="11" t="str">
        <f t="shared" si="43"/>
        <v/>
      </c>
      <c r="F418" s="11" t="str">
        <f t="shared" si="44"/>
        <v/>
      </c>
      <c r="H418" s="9"/>
      <c r="U418" s="11"/>
      <c r="V418" s="11"/>
      <c r="W418" s="11"/>
      <c r="X418" s="11"/>
    </row>
    <row r="419" spans="3:24" x14ac:dyDescent="0.3">
      <c r="C419" s="11" t="str">
        <f t="shared" si="41"/>
        <v/>
      </c>
      <c r="D419" s="11" t="str">
        <f t="shared" si="42"/>
        <v/>
      </c>
      <c r="E419" s="11" t="str">
        <f t="shared" si="43"/>
        <v/>
      </c>
      <c r="F419" s="11" t="str">
        <f t="shared" si="44"/>
        <v/>
      </c>
      <c r="H419" s="9"/>
      <c r="U419" s="11"/>
      <c r="V419" s="11"/>
      <c r="W419" s="11"/>
      <c r="X419" s="11"/>
    </row>
    <row r="420" spans="3:24" x14ac:dyDescent="0.3">
      <c r="C420" s="11" t="str">
        <f t="shared" si="41"/>
        <v/>
      </c>
      <c r="D420" s="11" t="str">
        <f t="shared" si="42"/>
        <v/>
      </c>
      <c r="E420" s="11" t="str">
        <f t="shared" si="43"/>
        <v/>
      </c>
      <c r="F420" s="11" t="str">
        <f t="shared" si="44"/>
        <v/>
      </c>
      <c r="H420" s="9"/>
      <c r="U420" s="11"/>
      <c r="V420" s="11"/>
      <c r="W420" s="11"/>
      <c r="X420" s="11"/>
    </row>
    <row r="421" spans="3:24" x14ac:dyDescent="0.3">
      <c r="C421" s="11" t="str">
        <f t="shared" si="41"/>
        <v/>
      </c>
      <c r="D421" s="11" t="str">
        <f t="shared" si="42"/>
        <v/>
      </c>
      <c r="E421" s="11" t="str">
        <f t="shared" si="43"/>
        <v/>
      </c>
      <c r="F421" s="11" t="str">
        <f t="shared" si="44"/>
        <v/>
      </c>
      <c r="H421" s="9"/>
      <c r="U421" s="11"/>
      <c r="V421" s="11"/>
      <c r="W421" s="11"/>
      <c r="X421" s="11"/>
    </row>
    <row r="422" spans="3:24" x14ac:dyDescent="0.3">
      <c r="C422" s="11" t="str">
        <f t="shared" si="41"/>
        <v/>
      </c>
      <c r="D422" s="11" t="str">
        <f t="shared" si="42"/>
        <v/>
      </c>
      <c r="E422" s="11" t="str">
        <f t="shared" si="43"/>
        <v/>
      </c>
      <c r="F422" s="11" t="str">
        <f t="shared" si="44"/>
        <v/>
      </c>
      <c r="H422" s="9"/>
      <c r="U422" s="11"/>
      <c r="V422" s="11"/>
      <c r="W422" s="11"/>
      <c r="X422" s="11"/>
    </row>
    <row r="423" spans="3:24" x14ac:dyDescent="0.3">
      <c r="C423" s="11" t="str">
        <f t="shared" si="41"/>
        <v/>
      </c>
      <c r="D423" s="11" t="str">
        <f t="shared" si="42"/>
        <v/>
      </c>
      <c r="E423" s="11" t="str">
        <f t="shared" si="43"/>
        <v/>
      </c>
      <c r="F423" s="11" t="str">
        <f t="shared" si="44"/>
        <v/>
      </c>
      <c r="H423" s="9"/>
      <c r="U423" s="11"/>
      <c r="V423" s="11"/>
      <c r="W423" s="11"/>
      <c r="X423" s="11"/>
    </row>
    <row r="424" spans="3:24" x14ac:dyDescent="0.3">
      <c r="C424" s="11" t="str">
        <f t="shared" si="41"/>
        <v/>
      </c>
      <c r="D424" s="11" t="str">
        <f t="shared" si="42"/>
        <v/>
      </c>
      <c r="E424" s="11" t="str">
        <f t="shared" si="43"/>
        <v/>
      </c>
      <c r="F424" s="11" t="str">
        <f t="shared" si="44"/>
        <v/>
      </c>
      <c r="H424" s="9"/>
      <c r="U424" s="11"/>
      <c r="V424" s="11"/>
      <c r="W424" s="11"/>
      <c r="X424" s="11"/>
    </row>
    <row r="425" spans="3:24" x14ac:dyDescent="0.3">
      <c r="C425" s="11" t="str">
        <f t="shared" si="41"/>
        <v/>
      </c>
      <c r="D425" s="11" t="str">
        <f t="shared" si="42"/>
        <v/>
      </c>
      <c r="E425" s="11" t="str">
        <f t="shared" si="43"/>
        <v/>
      </c>
      <c r="F425" s="11" t="str">
        <f t="shared" si="44"/>
        <v/>
      </c>
      <c r="H425" s="9"/>
      <c r="U425" s="11"/>
      <c r="V425" s="11"/>
      <c r="W425" s="11"/>
      <c r="X425" s="11"/>
    </row>
    <row r="426" spans="3:24" x14ac:dyDescent="0.3">
      <c r="C426" s="11" t="str">
        <f t="shared" si="41"/>
        <v/>
      </c>
      <c r="D426" s="11" t="str">
        <f t="shared" si="42"/>
        <v/>
      </c>
      <c r="E426" s="11" t="str">
        <f t="shared" si="43"/>
        <v/>
      </c>
      <c r="F426" s="11" t="str">
        <f t="shared" si="44"/>
        <v/>
      </c>
      <c r="H426" s="9"/>
      <c r="U426" s="11"/>
      <c r="V426" s="11"/>
      <c r="W426" s="11"/>
      <c r="X426" s="11"/>
    </row>
    <row r="427" spans="3:24" x14ac:dyDescent="0.3">
      <c r="C427" s="11" t="str">
        <f t="shared" si="41"/>
        <v/>
      </c>
      <c r="D427" s="11" t="str">
        <f t="shared" si="42"/>
        <v/>
      </c>
      <c r="E427" s="11" t="str">
        <f t="shared" si="43"/>
        <v/>
      </c>
      <c r="F427" s="11" t="str">
        <f t="shared" si="44"/>
        <v/>
      </c>
      <c r="H427" s="9"/>
      <c r="U427" s="11"/>
      <c r="V427" s="11"/>
      <c r="W427" s="11"/>
      <c r="X427" s="11"/>
    </row>
    <row r="428" spans="3:24" x14ac:dyDescent="0.3">
      <c r="C428" s="11" t="str">
        <f t="shared" si="41"/>
        <v/>
      </c>
      <c r="D428" s="11" t="str">
        <f t="shared" si="42"/>
        <v/>
      </c>
      <c r="E428" s="11" t="str">
        <f t="shared" si="43"/>
        <v/>
      </c>
      <c r="F428" s="11" t="str">
        <f t="shared" si="44"/>
        <v/>
      </c>
      <c r="H428" s="9"/>
      <c r="U428" s="11"/>
      <c r="V428" s="11"/>
      <c r="W428" s="11"/>
      <c r="X428" s="11"/>
    </row>
    <row r="429" spans="3:24" x14ac:dyDescent="0.3">
      <c r="C429" s="11" t="str">
        <f t="shared" si="41"/>
        <v/>
      </c>
      <c r="D429" s="11" t="str">
        <f t="shared" si="42"/>
        <v/>
      </c>
      <c r="E429" s="11" t="str">
        <f t="shared" si="43"/>
        <v/>
      </c>
      <c r="F429" s="11" t="str">
        <f t="shared" si="44"/>
        <v/>
      </c>
      <c r="H429" s="9"/>
      <c r="U429" s="11"/>
      <c r="V429" s="11"/>
      <c r="W429" s="11"/>
      <c r="X429" s="11"/>
    </row>
    <row r="430" spans="3:24" x14ac:dyDescent="0.3">
      <c r="C430" s="11" t="str">
        <f t="shared" si="41"/>
        <v/>
      </c>
      <c r="D430" s="11" t="str">
        <f t="shared" si="42"/>
        <v/>
      </c>
      <c r="E430" s="11" t="str">
        <f t="shared" si="43"/>
        <v/>
      </c>
      <c r="F430" s="11" t="str">
        <f t="shared" si="44"/>
        <v/>
      </c>
      <c r="H430" s="9"/>
      <c r="U430" s="11"/>
      <c r="V430" s="11"/>
      <c r="W430" s="11"/>
      <c r="X430" s="11"/>
    </row>
    <row r="431" spans="3:24" x14ac:dyDescent="0.3">
      <c r="C431" s="11" t="str">
        <f t="shared" si="41"/>
        <v/>
      </c>
      <c r="D431" s="11" t="str">
        <f t="shared" si="42"/>
        <v/>
      </c>
      <c r="E431" s="11" t="str">
        <f t="shared" si="43"/>
        <v/>
      </c>
      <c r="F431" s="11" t="str">
        <f t="shared" si="44"/>
        <v/>
      </c>
      <c r="H431" s="9"/>
      <c r="U431" s="11"/>
      <c r="V431" s="11"/>
      <c r="W431" s="11"/>
      <c r="X431" s="11"/>
    </row>
    <row r="432" spans="3:24" x14ac:dyDescent="0.3">
      <c r="C432" s="11" t="str">
        <f t="shared" si="41"/>
        <v/>
      </c>
      <c r="D432" s="11" t="str">
        <f t="shared" si="42"/>
        <v/>
      </c>
      <c r="E432" s="11" t="str">
        <f t="shared" si="43"/>
        <v/>
      </c>
      <c r="F432" s="11" t="str">
        <f t="shared" si="44"/>
        <v/>
      </c>
      <c r="H432" s="9"/>
      <c r="U432" s="11"/>
      <c r="V432" s="11"/>
      <c r="W432" s="11"/>
      <c r="X432" s="11"/>
    </row>
    <row r="433" spans="3:24" x14ac:dyDescent="0.3">
      <c r="C433" s="11" t="str">
        <f t="shared" si="41"/>
        <v/>
      </c>
      <c r="D433" s="11" t="str">
        <f t="shared" si="42"/>
        <v/>
      </c>
      <c r="E433" s="11" t="str">
        <f t="shared" si="43"/>
        <v/>
      </c>
      <c r="F433" s="11" t="str">
        <f t="shared" si="44"/>
        <v/>
      </c>
      <c r="H433" s="9"/>
      <c r="U433" s="11"/>
      <c r="V433" s="11"/>
      <c r="W433" s="11"/>
      <c r="X433" s="11"/>
    </row>
    <row r="434" spans="3:24" x14ac:dyDescent="0.3">
      <c r="C434" s="11" t="str">
        <f t="shared" si="41"/>
        <v/>
      </c>
      <c r="D434" s="11" t="str">
        <f t="shared" si="42"/>
        <v/>
      </c>
      <c r="E434" s="11" t="str">
        <f t="shared" si="43"/>
        <v/>
      </c>
      <c r="F434" s="11" t="str">
        <f t="shared" si="44"/>
        <v/>
      </c>
      <c r="H434" s="9"/>
      <c r="U434" s="11"/>
      <c r="V434" s="11"/>
      <c r="W434" s="11"/>
      <c r="X434" s="11"/>
    </row>
    <row r="435" spans="3:24" x14ac:dyDescent="0.3">
      <c r="C435" s="11" t="str">
        <f t="shared" si="41"/>
        <v/>
      </c>
      <c r="D435" s="11" t="str">
        <f t="shared" si="42"/>
        <v/>
      </c>
      <c r="E435" s="11" t="str">
        <f t="shared" si="43"/>
        <v/>
      </c>
      <c r="F435" s="11" t="str">
        <f t="shared" si="44"/>
        <v/>
      </c>
      <c r="H435" s="9"/>
      <c r="U435" s="11"/>
      <c r="V435" s="11"/>
      <c r="W435" s="11"/>
      <c r="X435" s="11"/>
    </row>
    <row r="436" spans="3:24" x14ac:dyDescent="0.3">
      <c r="C436" s="11" t="str">
        <f t="shared" si="41"/>
        <v/>
      </c>
      <c r="D436" s="11" t="str">
        <f t="shared" si="42"/>
        <v/>
      </c>
      <c r="E436" s="11" t="str">
        <f t="shared" si="43"/>
        <v/>
      </c>
      <c r="F436" s="11" t="str">
        <f t="shared" si="44"/>
        <v/>
      </c>
      <c r="H436" s="9"/>
      <c r="U436" s="11"/>
      <c r="V436" s="11"/>
      <c r="W436" s="11"/>
      <c r="X436" s="11"/>
    </row>
    <row r="437" spans="3:24" x14ac:dyDescent="0.3">
      <c r="C437" s="11" t="str">
        <f t="shared" si="41"/>
        <v/>
      </c>
      <c r="D437" s="11" t="str">
        <f t="shared" si="42"/>
        <v/>
      </c>
      <c r="E437" s="11" t="str">
        <f t="shared" si="43"/>
        <v/>
      </c>
      <c r="F437" s="11" t="str">
        <f t="shared" si="44"/>
        <v/>
      </c>
      <c r="H437" s="9"/>
      <c r="U437" s="11"/>
      <c r="V437" s="11"/>
      <c r="W437" s="11"/>
      <c r="X437" s="11"/>
    </row>
    <row r="438" spans="3:24" x14ac:dyDescent="0.3">
      <c r="C438" s="11" t="str">
        <f t="shared" si="41"/>
        <v/>
      </c>
      <c r="D438" s="11" t="str">
        <f t="shared" si="42"/>
        <v/>
      </c>
      <c r="E438" s="11" t="str">
        <f t="shared" si="43"/>
        <v/>
      </c>
      <c r="F438" s="11" t="str">
        <f t="shared" si="44"/>
        <v/>
      </c>
      <c r="H438" s="9"/>
      <c r="U438" s="11"/>
      <c r="V438" s="11"/>
      <c r="W438" s="11"/>
      <c r="X438" s="11"/>
    </row>
    <row r="439" spans="3:24" x14ac:dyDescent="0.3">
      <c r="C439" s="11" t="str">
        <f t="shared" si="41"/>
        <v/>
      </c>
      <c r="D439" s="11" t="str">
        <f t="shared" si="42"/>
        <v/>
      </c>
      <c r="E439" s="11" t="str">
        <f t="shared" si="43"/>
        <v/>
      </c>
      <c r="F439" s="11" t="str">
        <f t="shared" si="44"/>
        <v/>
      </c>
      <c r="H439" s="9"/>
      <c r="U439" s="11"/>
      <c r="V439" s="11"/>
      <c r="W439" s="11"/>
      <c r="X439" s="11"/>
    </row>
    <row r="440" spans="3:24" x14ac:dyDescent="0.3">
      <c r="C440" s="11" t="str">
        <f t="shared" si="41"/>
        <v/>
      </c>
      <c r="D440" s="11" t="str">
        <f t="shared" si="42"/>
        <v/>
      </c>
      <c r="E440" s="11" t="str">
        <f t="shared" si="43"/>
        <v/>
      </c>
      <c r="F440" s="11" t="str">
        <f t="shared" si="44"/>
        <v/>
      </c>
      <c r="H440" s="9"/>
      <c r="U440" s="11"/>
      <c r="V440" s="11"/>
      <c r="W440" s="11"/>
      <c r="X440" s="11"/>
    </row>
    <row r="441" spans="3:24" x14ac:dyDescent="0.3">
      <c r="C441" s="11" t="str">
        <f t="shared" si="41"/>
        <v/>
      </c>
      <c r="D441" s="11" t="str">
        <f t="shared" si="42"/>
        <v/>
      </c>
      <c r="E441" s="11" t="str">
        <f t="shared" si="43"/>
        <v/>
      </c>
      <c r="F441" s="11" t="str">
        <f t="shared" si="44"/>
        <v/>
      </c>
      <c r="H441" s="9"/>
      <c r="U441" s="11"/>
      <c r="V441" s="11"/>
      <c r="W441" s="11"/>
      <c r="X441" s="11"/>
    </row>
    <row r="442" spans="3:24" x14ac:dyDescent="0.3">
      <c r="C442" s="11" t="str">
        <f t="shared" si="41"/>
        <v/>
      </c>
      <c r="D442" s="11" t="str">
        <f t="shared" si="42"/>
        <v/>
      </c>
      <c r="E442" s="11" t="str">
        <f t="shared" si="43"/>
        <v/>
      </c>
      <c r="F442" s="11" t="str">
        <f t="shared" si="44"/>
        <v/>
      </c>
      <c r="H442" s="9"/>
      <c r="U442" s="11"/>
      <c r="V442" s="11"/>
      <c r="W442" s="11"/>
      <c r="X442" s="11"/>
    </row>
    <row r="443" spans="3:24" x14ac:dyDescent="0.3">
      <c r="C443" s="11" t="str">
        <f t="shared" si="41"/>
        <v/>
      </c>
      <c r="D443" s="11" t="str">
        <f t="shared" si="42"/>
        <v/>
      </c>
      <c r="E443" s="11" t="str">
        <f t="shared" si="43"/>
        <v/>
      </c>
      <c r="F443" s="11" t="str">
        <f t="shared" si="44"/>
        <v/>
      </c>
      <c r="H443" s="9"/>
      <c r="U443" s="11"/>
      <c r="V443" s="11"/>
      <c r="W443" s="11"/>
      <c r="X443" s="11"/>
    </row>
    <row r="444" spans="3:24" x14ac:dyDescent="0.3">
      <c r="C444" s="11" t="str">
        <f t="shared" si="41"/>
        <v/>
      </c>
      <c r="D444" s="11" t="str">
        <f t="shared" si="42"/>
        <v/>
      </c>
      <c r="E444" s="11" t="str">
        <f t="shared" si="43"/>
        <v/>
      </c>
      <c r="F444" s="11" t="str">
        <f t="shared" si="44"/>
        <v/>
      </c>
      <c r="H444" s="9"/>
      <c r="U444" s="11"/>
      <c r="V444" s="11"/>
      <c r="W444" s="11"/>
      <c r="X444" s="11"/>
    </row>
    <row r="445" spans="3:24" x14ac:dyDescent="0.3">
      <c r="C445" s="11" t="str">
        <f t="shared" si="41"/>
        <v/>
      </c>
      <c r="D445" s="11" t="str">
        <f t="shared" si="42"/>
        <v/>
      </c>
      <c r="E445" s="11" t="str">
        <f t="shared" si="43"/>
        <v/>
      </c>
      <c r="F445" s="11" t="str">
        <f t="shared" si="44"/>
        <v/>
      </c>
      <c r="H445" s="9"/>
      <c r="U445" s="11"/>
      <c r="V445" s="11"/>
      <c r="W445" s="11"/>
      <c r="X445" s="11"/>
    </row>
    <row r="446" spans="3:24" x14ac:dyDescent="0.3">
      <c r="C446" s="11" t="str">
        <f t="shared" si="41"/>
        <v/>
      </c>
      <c r="D446" s="11" t="str">
        <f t="shared" si="42"/>
        <v/>
      </c>
      <c r="E446" s="11" t="str">
        <f t="shared" si="43"/>
        <v/>
      </c>
      <c r="F446" s="11" t="str">
        <f t="shared" si="44"/>
        <v/>
      </c>
      <c r="H446" s="9"/>
      <c r="U446" s="11"/>
      <c r="V446" s="11"/>
      <c r="W446" s="11"/>
      <c r="X446" s="11"/>
    </row>
    <row r="447" spans="3:24" x14ac:dyDescent="0.3">
      <c r="C447" s="11" t="str">
        <f t="shared" si="41"/>
        <v/>
      </c>
      <c r="D447" s="11" t="str">
        <f t="shared" si="42"/>
        <v/>
      </c>
      <c r="E447" s="11" t="str">
        <f t="shared" si="43"/>
        <v/>
      </c>
      <c r="F447" s="11" t="str">
        <f t="shared" si="44"/>
        <v/>
      </c>
      <c r="H447" s="9"/>
    </row>
    <row r="448" spans="3:24" x14ac:dyDescent="0.3">
      <c r="C448" s="11" t="str">
        <f t="shared" si="41"/>
        <v/>
      </c>
      <c r="D448" s="11" t="str">
        <f t="shared" si="42"/>
        <v/>
      </c>
      <c r="E448" s="11" t="str">
        <f t="shared" si="43"/>
        <v/>
      </c>
      <c r="F448" s="11" t="str">
        <f t="shared" si="44"/>
        <v/>
      </c>
      <c r="H448" s="9"/>
    </row>
    <row r="449" spans="3:8" x14ac:dyDescent="0.3">
      <c r="C449" s="11" t="str">
        <f t="shared" ref="C449:C512" si="45">IF(B449="","",F448*$C$3)</f>
        <v/>
      </c>
      <c r="D449" s="11" t="str">
        <f t="shared" ref="D449:D512" si="46">IF(B449="","",E449-C449)</f>
        <v/>
      </c>
      <c r="E449" s="11" t="str">
        <f t="shared" ref="E449:E512" si="47">IF(B449="","",$C$5)</f>
        <v/>
      </c>
      <c r="F449" s="11" t="str">
        <f t="shared" ref="F449:F512" si="48">IF(B449="","",F448-D449)</f>
        <v/>
      </c>
      <c r="H449" s="9"/>
    </row>
    <row r="450" spans="3:8" x14ac:dyDescent="0.3">
      <c r="C450" s="11" t="str">
        <f t="shared" si="45"/>
        <v/>
      </c>
      <c r="D450" s="11" t="str">
        <f t="shared" si="46"/>
        <v/>
      </c>
      <c r="E450" s="11" t="str">
        <f t="shared" si="47"/>
        <v/>
      </c>
      <c r="F450" s="11" t="str">
        <f t="shared" si="48"/>
        <v/>
      </c>
      <c r="H450" s="9"/>
    </row>
    <row r="451" spans="3:8" x14ac:dyDescent="0.3">
      <c r="C451" s="11" t="str">
        <f t="shared" si="45"/>
        <v/>
      </c>
      <c r="D451" s="11" t="str">
        <f t="shared" si="46"/>
        <v/>
      </c>
      <c r="E451" s="11" t="str">
        <f t="shared" si="47"/>
        <v/>
      </c>
      <c r="F451" s="11" t="str">
        <f t="shared" si="48"/>
        <v/>
      </c>
      <c r="H451" s="9"/>
    </row>
    <row r="452" spans="3:8" x14ac:dyDescent="0.3">
      <c r="C452" s="11" t="str">
        <f t="shared" si="45"/>
        <v/>
      </c>
      <c r="D452" s="11" t="str">
        <f t="shared" si="46"/>
        <v/>
      </c>
      <c r="E452" s="11" t="str">
        <f t="shared" si="47"/>
        <v/>
      </c>
      <c r="F452" s="11" t="str">
        <f t="shared" si="48"/>
        <v/>
      </c>
      <c r="H452" s="9"/>
    </row>
    <row r="453" spans="3:8" x14ac:dyDescent="0.3">
      <c r="C453" s="11" t="str">
        <f t="shared" si="45"/>
        <v/>
      </c>
      <c r="D453" s="11" t="str">
        <f t="shared" si="46"/>
        <v/>
      </c>
      <c r="E453" s="11" t="str">
        <f t="shared" si="47"/>
        <v/>
      </c>
      <c r="F453" s="11" t="str">
        <f t="shared" si="48"/>
        <v/>
      </c>
      <c r="H453" s="9"/>
    </row>
    <row r="454" spans="3:8" x14ac:dyDescent="0.3">
      <c r="C454" s="11" t="str">
        <f t="shared" si="45"/>
        <v/>
      </c>
      <c r="D454" s="11" t="str">
        <f t="shared" si="46"/>
        <v/>
      </c>
      <c r="E454" s="11" t="str">
        <f t="shared" si="47"/>
        <v/>
      </c>
      <c r="F454" s="11" t="str">
        <f t="shared" si="48"/>
        <v/>
      </c>
      <c r="H454" s="9"/>
    </row>
    <row r="455" spans="3:8" x14ac:dyDescent="0.3">
      <c r="C455" s="11" t="str">
        <f t="shared" si="45"/>
        <v/>
      </c>
      <c r="D455" s="11" t="str">
        <f t="shared" si="46"/>
        <v/>
      </c>
      <c r="E455" s="11" t="str">
        <f t="shared" si="47"/>
        <v/>
      </c>
      <c r="F455" s="11" t="str">
        <f t="shared" si="48"/>
        <v/>
      </c>
      <c r="H455" s="9"/>
    </row>
    <row r="456" spans="3:8" x14ac:dyDescent="0.3">
      <c r="C456" s="11" t="str">
        <f t="shared" si="45"/>
        <v/>
      </c>
      <c r="D456" s="11" t="str">
        <f t="shared" si="46"/>
        <v/>
      </c>
      <c r="E456" s="11" t="str">
        <f t="shared" si="47"/>
        <v/>
      </c>
      <c r="F456" s="11" t="str">
        <f t="shared" si="48"/>
        <v/>
      </c>
      <c r="H456" s="9"/>
    </row>
    <row r="457" spans="3:8" x14ac:dyDescent="0.3">
      <c r="C457" s="11" t="str">
        <f t="shared" si="45"/>
        <v/>
      </c>
      <c r="D457" s="11" t="str">
        <f t="shared" si="46"/>
        <v/>
      </c>
      <c r="E457" s="11" t="str">
        <f t="shared" si="47"/>
        <v/>
      </c>
      <c r="F457" s="11" t="str">
        <f t="shared" si="48"/>
        <v/>
      </c>
      <c r="H457" s="9"/>
    </row>
    <row r="458" spans="3:8" x14ac:dyDescent="0.3">
      <c r="C458" s="11" t="str">
        <f t="shared" si="45"/>
        <v/>
      </c>
      <c r="D458" s="11" t="str">
        <f t="shared" si="46"/>
        <v/>
      </c>
      <c r="E458" s="11" t="str">
        <f t="shared" si="47"/>
        <v/>
      </c>
      <c r="F458" s="11" t="str">
        <f t="shared" si="48"/>
        <v/>
      </c>
      <c r="H458" s="9"/>
    </row>
    <row r="459" spans="3:8" x14ac:dyDescent="0.3">
      <c r="C459" s="11" t="str">
        <f t="shared" si="45"/>
        <v/>
      </c>
      <c r="D459" s="11" t="str">
        <f t="shared" si="46"/>
        <v/>
      </c>
      <c r="E459" s="11" t="str">
        <f t="shared" si="47"/>
        <v/>
      </c>
      <c r="F459" s="11" t="str">
        <f t="shared" si="48"/>
        <v/>
      </c>
      <c r="H459" s="9"/>
    </row>
    <row r="460" spans="3:8" x14ac:dyDescent="0.3">
      <c r="C460" s="11" t="str">
        <f t="shared" si="45"/>
        <v/>
      </c>
      <c r="D460" s="11" t="str">
        <f t="shared" si="46"/>
        <v/>
      </c>
      <c r="E460" s="11" t="str">
        <f t="shared" si="47"/>
        <v/>
      </c>
      <c r="F460" s="11" t="str">
        <f t="shared" si="48"/>
        <v/>
      </c>
      <c r="H460" s="9"/>
    </row>
    <row r="461" spans="3:8" x14ac:dyDescent="0.3">
      <c r="C461" s="11" t="str">
        <f t="shared" si="45"/>
        <v/>
      </c>
      <c r="D461" s="11" t="str">
        <f t="shared" si="46"/>
        <v/>
      </c>
      <c r="E461" s="11" t="str">
        <f t="shared" si="47"/>
        <v/>
      </c>
      <c r="F461" s="11" t="str">
        <f t="shared" si="48"/>
        <v/>
      </c>
      <c r="H461" s="9"/>
    </row>
    <row r="462" spans="3:8" x14ac:dyDescent="0.3">
      <c r="C462" s="11" t="str">
        <f t="shared" si="45"/>
        <v/>
      </c>
      <c r="D462" s="11" t="str">
        <f t="shared" si="46"/>
        <v/>
      </c>
      <c r="E462" s="11" t="str">
        <f t="shared" si="47"/>
        <v/>
      </c>
      <c r="F462" s="11" t="str">
        <f t="shared" si="48"/>
        <v/>
      </c>
      <c r="H462" s="9"/>
    </row>
    <row r="463" spans="3:8" x14ac:dyDescent="0.3">
      <c r="C463" s="11" t="str">
        <f t="shared" si="45"/>
        <v/>
      </c>
      <c r="D463" s="11" t="str">
        <f t="shared" si="46"/>
        <v/>
      </c>
      <c r="E463" s="11" t="str">
        <f t="shared" si="47"/>
        <v/>
      </c>
      <c r="F463" s="11" t="str">
        <f t="shared" si="48"/>
        <v/>
      </c>
      <c r="H463" s="9"/>
    </row>
    <row r="464" spans="3:8" x14ac:dyDescent="0.3">
      <c r="C464" s="11" t="str">
        <f t="shared" si="45"/>
        <v/>
      </c>
      <c r="D464" s="11" t="str">
        <f t="shared" si="46"/>
        <v/>
      </c>
      <c r="E464" s="11" t="str">
        <f t="shared" si="47"/>
        <v/>
      </c>
      <c r="F464" s="11" t="str">
        <f t="shared" si="48"/>
        <v/>
      </c>
      <c r="H464" s="9"/>
    </row>
    <row r="465" spans="3:8" x14ac:dyDescent="0.3">
      <c r="C465" s="11" t="str">
        <f t="shared" si="45"/>
        <v/>
      </c>
      <c r="D465" s="11" t="str">
        <f t="shared" si="46"/>
        <v/>
      </c>
      <c r="E465" s="11" t="str">
        <f t="shared" si="47"/>
        <v/>
      </c>
      <c r="F465" s="11" t="str">
        <f t="shared" si="48"/>
        <v/>
      </c>
      <c r="H465" s="9"/>
    </row>
    <row r="466" spans="3:8" x14ac:dyDescent="0.3">
      <c r="C466" s="11" t="str">
        <f t="shared" si="45"/>
        <v/>
      </c>
      <c r="D466" s="11" t="str">
        <f t="shared" si="46"/>
        <v/>
      </c>
      <c r="E466" s="11" t="str">
        <f t="shared" si="47"/>
        <v/>
      </c>
      <c r="F466" s="11" t="str">
        <f t="shared" si="48"/>
        <v/>
      </c>
      <c r="H466" s="9"/>
    </row>
    <row r="467" spans="3:8" x14ac:dyDescent="0.3">
      <c r="C467" s="11" t="str">
        <f t="shared" si="45"/>
        <v/>
      </c>
      <c r="D467" s="11" t="str">
        <f t="shared" si="46"/>
        <v/>
      </c>
      <c r="E467" s="11" t="str">
        <f t="shared" si="47"/>
        <v/>
      </c>
      <c r="F467" s="11" t="str">
        <f t="shared" si="48"/>
        <v/>
      </c>
      <c r="H467" s="9"/>
    </row>
    <row r="468" spans="3:8" x14ac:dyDescent="0.3">
      <c r="C468" s="11" t="str">
        <f t="shared" si="45"/>
        <v/>
      </c>
      <c r="D468" s="11" t="str">
        <f t="shared" si="46"/>
        <v/>
      </c>
      <c r="E468" s="11" t="str">
        <f t="shared" si="47"/>
        <v/>
      </c>
      <c r="F468" s="11" t="str">
        <f t="shared" si="48"/>
        <v/>
      </c>
      <c r="H468" s="9"/>
    </row>
    <row r="469" spans="3:8" x14ac:dyDescent="0.3">
      <c r="C469" s="11" t="str">
        <f t="shared" si="45"/>
        <v/>
      </c>
      <c r="D469" s="11" t="str">
        <f t="shared" si="46"/>
        <v/>
      </c>
      <c r="E469" s="11" t="str">
        <f t="shared" si="47"/>
        <v/>
      </c>
      <c r="F469" s="11" t="str">
        <f t="shared" si="48"/>
        <v/>
      </c>
      <c r="H469" s="9"/>
    </row>
    <row r="470" spans="3:8" x14ac:dyDescent="0.3">
      <c r="C470" s="11" t="str">
        <f t="shared" si="45"/>
        <v/>
      </c>
      <c r="D470" s="11" t="str">
        <f t="shared" si="46"/>
        <v/>
      </c>
      <c r="E470" s="11" t="str">
        <f t="shared" si="47"/>
        <v/>
      </c>
      <c r="F470" s="11" t="str">
        <f t="shared" si="48"/>
        <v/>
      </c>
      <c r="H470" s="9"/>
    </row>
    <row r="471" spans="3:8" x14ac:dyDescent="0.3">
      <c r="C471" s="11" t="str">
        <f t="shared" si="45"/>
        <v/>
      </c>
      <c r="D471" s="11" t="str">
        <f t="shared" si="46"/>
        <v/>
      </c>
      <c r="E471" s="11" t="str">
        <f t="shared" si="47"/>
        <v/>
      </c>
      <c r="F471" s="11" t="str">
        <f t="shared" si="48"/>
        <v/>
      </c>
      <c r="H471" s="9"/>
    </row>
    <row r="472" spans="3:8" x14ac:dyDescent="0.3">
      <c r="C472" s="11" t="str">
        <f t="shared" si="45"/>
        <v/>
      </c>
      <c r="D472" s="11" t="str">
        <f t="shared" si="46"/>
        <v/>
      </c>
      <c r="E472" s="11" t="str">
        <f t="shared" si="47"/>
        <v/>
      </c>
      <c r="F472" s="11" t="str">
        <f t="shared" si="48"/>
        <v/>
      </c>
      <c r="H472" s="9"/>
    </row>
    <row r="473" spans="3:8" x14ac:dyDescent="0.3">
      <c r="C473" s="11" t="str">
        <f t="shared" si="45"/>
        <v/>
      </c>
      <c r="D473" s="11" t="str">
        <f t="shared" si="46"/>
        <v/>
      </c>
      <c r="E473" s="11" t="str">
        <f t="shared" si="47"/>
        <v/>
      </c>
      <c r="F473" s="11" t="str">
        <f t="shared" si="48"/>
        <v/>
      </c>
      <c r="H473" s="9"/>
    </row>
    <row r="474" spans="3:8" x14ac:dyDescent="0.3">
      <c r="C474" s="11" t="str">
        <f t="shared" si="45"/>
        <v/>
      </c>
      <c r="D474" s="11" t="str">
        <f t="shared" si="46"/>
        <v/>
      </c>
      <c r="E474" s="11" t="str">
        <f t="shared" si="47"/>
        <v/>
      </c>
      <c r="F474" s="11" t="str">
        <f t="shared" si="48"/>
        <v/>
      </c>
      <c r="H474" s="9"/>
    </row>
    <row r="475" spans="3:8" x14ac:dyDescent="0.3">
      <c r="C475" s="11" t="str">
        <f t="shared" si="45"/>
        <v/>
      </c>
      <c r="D475" s="11" t="str">
        <f t="shared" si="46"/>
        <v/>
      </c>
      <c r="E475" s="11" t="str">
        <f t="shared" si="47"/>
        <v/>
      </c>
      <c r="F475" s="11" t="str">
        <f t="shared" si="48"/>
        <v/>
      </c>
      <c r="H475" s="9"/>
    </row>
    <row r="476" spans="3:8" x14ac:dyDescent="0.3">
      <c r="C476" s="11" t="str">
        <f t="shared" si="45"/>
        <v/>
      </c>
      <c r="D476" s="11" t="str">
        <f t="shared" si="46"/>
        <v/>
      </c>
      <c r="E476" s="11" t="str">
        <f t="shared" si="47"/>
        <v/>
      </c>
      <c r="F476" s="11" t="str">
        <f t="shared" si="48"/>
        <v/>
      </c>
      <c r="H476" s="9"/>
    </row>
    <row r="477" spans="3:8" x14ac:dyDescent="0.3">
      <c r="C477" s="11" t="str">
        <f t="shared" si="45"/>
        <v/>
      </c>
      <c r="D477" s="11" t="str">
        <f t="shared" si="46"/>
        <v/>
      </c>
      <c r="E477" s="11" t="str">
        <f t="shared" si="47"/>
        <v/>
      </c>
      <c r="F477" s="11" t="str">
        <f t="shared" si="48"/>
        <v/>
      </c>
      <c r="H477" s="9"/>
    </row>
    <row r="478" spans="3:8" x14ac:dyDescent="0.3">
      <c r="C478" s="11" t="str">
        <f t="shared" si="45"/>
        <v/>
      </c>
      <c r="D478" s="11" t="str">
        <f t="shared" si="46"/>
        <v/>
      </c>
      <c r="E478" s="11" t="str">
        <f t="shared" si="47"/>
        <v/>
      </c>
      <c r="F478" s="11" t="str">
        <f t="shared" si="48"/>
        <v/>
      </c>
      <c r="H478" s="9"/>
    </row>
    <row r="479" spans="3:8" x14ac:dyDescent="0.3">
      <c r="C479" s="11" t="str">
        <f t="shared" si="45"/>
        <v/>
      </c>
      <c r="D479" s="11" t="str">
        <f t="shared" si="46"/>
        <v/>
      </c>
      <c r="E479" s="11" t="str">
        <f t="shared" si="47"/>
        <v/>
      </c>
      <c r="F479" s="11" t="str">
        <f t="shared" si="48"/>
        <v/>
      </c>
      <c r="H479" s="9"/>
    </row>
    <row r="480" spans="3:8" x14ac:dyDescent="0.3">
      <c r="C480" s="11" t="str">
        <f t="shared" si="45"/>
        <v/>
      </c>
      <c r="D480" s="11" t="str">
        <f t="shared" si="46"/>
        <v/>
      </c>
      <c r="E480" s="11" t="str">
        <f t="shared" si="47"/>
        <v/>
      </c>
      <c r="F480" s="11" t="str">
        <f t="shared" si="48"/>
        <v/>
      </c>
      <c r="H480" s="9"/>
    </row>
    <row r="481" spans="3:8" x14ac:dyDescent="0.3">
      <c r="C481" s="11" t="str">
        <f t="shared" si="45"/>
        <v/>
      </c>
      <c r="D481" s="11" t="str">
        <f t="shared" si="46"/>
        <v/>
      </c>
      <c r="E481" s="11" t="str">
        <f t="shared" si="47"/>
        <v/>
      </c>
      <c r="F481" s="11" t="str">
        <f t="shared" si="48"/>
        <v/>
      </c>
      <c r="H481" s="9"/>
    </row>
    <row r="482" spans="3:8" x14ac:dyDescent="0.3">
      <c r="C482" s="11" t="str">
        <f t="shared" si="45"/>
        <v/>
      </c>
      <c r="D482" s="11" t="str">
        <f t="shared" si="46"/>
        <v/>
      </c>
      <c r="E482" s="11" t="str">
        <f t="shared" si="47"/>
        <v/>
      </c>
      <c r="F482" s="11" t="str">
        <f t="shared" si="48"/>
        <v/>
      </c>
      <c r="H482" s="9"/>
    </row>
    <row r="483" spans="3:8" x14ac:dyDescent="0.3">
      <c r="C483" s="11" t="str">
        <f t="shared" si="45"/>
        <v/>
      </c>
      <c r="D483" s="11" t="str">
        <f t="shared" si="46"/>
        <v/>
      </c>
      <c r="E483" s="11" t="str">
        <f t="shared" si="47"/>
        <v/>
      </c>
      <c r="F483" s="11" t="str">
        <f t="shared" si="48"/>
        <v/>
      </c>
      <c r="H483" s="9"/>
    </row>
    <row r="484" spans="3:8" x14ac:dyDescent="0.3">
      <c r="C484" s="11" t="str">
        <f t="shared" si="45"/>
        <v/>
      </c>
      <c r="D484" s="11" t="str">
        <f t="shared" si="46"/>
        <v/>
      </c>
      <c r="E484" s="11" t="str">
        <f t="shared" si="47"/>
        <v/>
      </c>
      <c r="F484" s="11" t="str">
        <f t="shared" si="48"/>
        <v/>
      </c>
      <c r="H484" s="9"/>
    </row>
    <row r="485" spans="3:8" x14ac:dyDescent="0.3">
      <c r="C485" s="11" t="str">
        <f t="shared" si="45"/>
        <v/>
      </c>
      <c r="D485" s="11" t="str">
        <f t="shared" si="46"/>
        <v/>
      </c>
      <c r="E485" s="11" t="str">
        <f t="shared" si="47"/>
        <v/>
      </c>
      <c r="F485" s="11" t="str">
        <f t="shared" si="48"/>
        <v/>
      </c>
      <c r="H485" s="9"/>
    </row>
    <row r="486" spans="3:8" x14ac:dyDescent="0.3">
      <c r="C486" s="11" t="str">
        <f t="shared" si="45"/>
        <v/>
      </c>
      <c r="D486" s="11" t="str">
        <f t="shared" si="46"/>
        <v/>
      </c>
      <c r="E486" s="11" t="str">
        <f t="shared" si="47"/>
        <v/>
      </c>
      <c r="F486" s="11" t="str">
        <f t="shared" si="48"/>
        <v/>
      </c>
      <c r="H486" s="9"/>
    </row>
    <row r="487" spans="3:8" x14ac:dyDescent="0.3">
      <c r="C487" s="11" t="str">
        <f t="shared" si="45"/>
        <v/>
      </c>
      <c r="D487" s="11" t="str">
        <f t="shared" si="46"/>
        <v/>
      </c>
      <c r="E487" s="11" t="str">
        <f t="shared" si="47"/>
        <v/>
      </c>
      <c r="F487" s="11" t="str">
        <f t="shared" si="48"/>
        <v/>
      </c>
      <c r="H487" s="9"/>
    </row>
    <row r="488" spans="3:8" x14ac:dyDescent="0.3">
      <c r="C488" s="11" t="str">
        <f t="shared" si="45"/>
        <v/>
      </c>
      <c r="D488" s="11" t="str">
        <f t="shared" si="46"/>
        <v/>
      </c>
      <c r="E488" s="11" t="str">
        <f t="shared" si="47"/>
        <v/>
      </c>
      <c r="F488" s="11" t="str">
        <f t="shared" si="48"/>
        <v/>
      </c>
      <c r="H488" s="9"/>
    </row>
    <row r="489" spans="3:8" x14ac:dyDescent="0.3">
      <c r="C489" s="11" t="str">
        <f t="shared" si="45"/>
        <v/>
      </c>
      <c r="D489" s="11" t="str">
        <f t="shared" si="46"/>
        <v/>
      </c>
      <c r="E489" s="11" t="str">
        <f t="shared" si="47"/>
        <v/>
      </c>
      <c r="F489" s="11" t="str">
        <f t="shared" si="48"/>
        <v/>
      </c>
      <c r="H489" s="9"/>
    </row>
    <row r="490" spans="3:8" x14ac:dyDescent="0.3">
      <c r="C490" s="11" t="str">
        <f t="shared" si="45"/>
        <v/>
      </c>
      <c r="D490" s="11" t="str">
        <f t="shared" si="46"/>
        <v/>
      </c>
      <c r="E490" s="11" t="str">
        <f t="shared" si="47"/>
        <v/>
      </c>
      <c r="F490" s="11" t="str">
        <f t="shared" si="48"/>
        <v/>
      </c>
      <c r="H490" s="9"/>
    </row>
    <row r="491" spans="3:8" x14ac:dyDescent="0.3">
      <c r="C491" s="11" t="str">
        <f t="shared" si="45"/>
        <v/>
      </c>
      <c r="D491" s="11" t="str">
        <f t="shared" si="46"/>
        <v/>
      </c>
      <c r="E491" s="11" t="str">
        <f t="shared" si="47"/>
        <v/>
      </c>
      <c r="F491" s="11" t="str">
        <f t="shared" si="48"/>
        <v/>
      </c>
      <c r="H491" s="9"/>
    </row>
    <row r="492" spans="3:8" x14ac:dyDescent="0.3">
      <c r="C492" s="11" t="str">
        <f t="shared" si="45"/>
        <v/>
      </c>
      <c r="D492" s="11" t="str">
        <f t="shared" si="46"/>
        <v/>
      </c>
      <c r="E492" s="11" t="str">
        <f t="shared" si="47"/>
        <v/>
      </c>
      <c r="F492" s="11" t="str">
        <f t="shared" si="48"/>
        <v/>
      </c>
      <c r="H492" s="9"/>
    </row>
    <row r="493" spans="3:8" x14ac:dyDescent="0.3">
      <c r="C493" s="11" t="str">
        <f t="shared" si="45"/>
        <v/>
      </c>
      <c r="D493" s="11" t="str">
        <f t="shared" si="46"/>
        <v/>
      </c>
      <c r="E493" s="11" t="str">
        <f t="shared" si="47"/>
        <v/>
      </c>
      <c r="F493" s="11" t="str">
        <f t="shared" si="48"/>
        <v/>
      </c>
      <c r="H493" s="9"/>
    </row>
    <row r="494" spans="3:8" x14ac:dyDescent="0.3">
      <c r="C494" s="11" t="str">
        <f t="shared" si="45"/>
        <v/>
      </c>
      <c r="D494" s="11" t="str">
        <f t="shared" si="46"/>
        <v/>
      </c>
      <c r="E494" s="11" t="str">
        <f t="shared" si="47"/>
        <v/>
      </c>
      <c r="F494" s="11" t="str">
        <f t="shared" si="48"/>
        <v/>
      </c>
      <c r="H494" s="9"/>
    </row>
    <row r="495" spans="3:8" x14ac:dyDescent="0.3">
      <c r="C495" s="11" t="str">
        <f t="shared" si="45"/>
        <v/>
      </c>
      <c r="D495" s="11" t="str">
        <f t="shared" si="46"/>
        <v/>
      </c>
      <c r="E495" s="11" t="str">
        <f t="shared" si="47"/>
        <v/>
      </c>
      <c r="F495" s="11" t="str">
        <f t="shared" si="48"/>
        <v/>
      </c>
      <c r="H495" s="9"/>
    </row>
    <row r="496" spans="3:8" x14ac:dyDescent="0.3">
      <c r="C496" s="11" t="str">
        <f t="shared" si="45"/>
        <v/>
      </c>
      <c r="D496" s="11" t="str">
        <f t="shared" si="46"/>
        <v/>
      </c>
      <c r="E496" s="11" t="str">
        <f t="shared" si="47"/>
        <v/>
      </c>
      <c r="F496" s="11" t="str">
        <f t="shared" si="48"/>
        <v/>
      </c>
      <c r="H496" s="9"/>
    </row>
    <row r="497" spans="3:8" x14ac:dyDescent="0.3">
      <c r="C497" s="11" t="str">
        <f t="shared" si="45"/>
        <v/>
      </c>
      <c r="D497" s="11" t="str">
        <f t="shared" si="46"/>
        <v/>
      </c>
      <c r="E497" s="11" t="str">
        <f t="shared" si="47"/>
        <v/>
      </c>
      <c r="F497" s="11" t="str">
        <f t="shared" si="48"/>
        <v/>
      </c>
      <c r="H497" s="9"/>
    </row>
    <row r="498" spans="3:8" x14ac:dyDescent="0.3">
      <c r="C498" s="11" t="str">
        <f t="shared" si="45"/>
        <v/>
      </c>
      <c r="D498" s="11" t="str">
        <f t="shared" si="46"/>
        <v/>
      </c>
      <c r="E498" s="11" t="str">
        <f t="shared" si="47"/>
        <v/>
      </c>
      <c r="F498" s="11" t="str">
        <f t="shared" si="48"/>
        <v/>
      </c>
      <c r="H498" s="9"/>
    </row>
    <row r="499" spans="3:8" x14ac:dyDescent="0.3">
      <c r="C499" s="11" t="str">
        <f t="shared" si="45"/>
        <v/>
      </c>
      <c r="D499" s="11" t="str">
        <f t="shared" si="46"/>
        <v/>
      </c>
      <c r="E499" s="11" t="str">
        <f t="shared" si="47"/>
        <v/>
      </c>
      <c r="F499" s="11" t="str">
        <f t="shared" si="48"/>
        <v/>
      </c>
      <c r="H499" s="9"/>
    </row>
    <row r="500" spans="3:8" x14ac:dyDescent="0.3">
      <c r="C500" s="11" t="str">
        <f t="shared" si="45"/>
        <v/>
      </c>
      <c r="D500" s="11" t="str">
        <f t="shared" si="46"/>
        <v/>
      </c>
      <c r="E500" s="11" t="str">
        <f t="shared" si="47"/>
        <v/>
      </c>
      <c r="F500" s="11" t="str">
        <f t="shared" si="48"/>
        <v/>
      </c>
      <c r="H500" s="9"/>
    </row>
    <row r="501" spans="3:8" x14ac:dyDescent="0.3">
      <c r="C501" s="11" t="str">
        <f t="shared" si="45"/>
        <v/>
      </c>
      <c r="D501" s="11" t="str">
        <f t="shared" si="46"/>
        <v/>
      </c>
      <c r="E501" s="11" t="str">
        <f t="shared" si="47"/>
        <v/>
      </c>
      <c r="F501" s="11" t="str">
        <f t="shared" si="48"/>
        <v/>
      </c>
      <c r="H501" s="9"/>
    </row>
    <row r="502" spans="3:8" x14ac:dyDescent="0.3">
      <c r="C502" s="11" t="str">
        <f t="shared" si="45"/>
        <v/>
      </c>
      <c r="D502" s="11" t="str">
        <f t="shared" si="46"/>
        <v/>
      </c>
      <c r="E502" s="11" t="str">
        <f t="shared" si="47"/>
        <v/>
      </c>
      <c r="F502" s="11" t="str">
        <f t="shared" si="48"/>
        <v/>
      </c>
    </row>
    <row r="503" spans="3:8" x14ac:dyDescent="0.3">
      <c r="C503" s="11" t="str">
        <f t="shared" si="45"/>
        <v/>
      </c>
      <c r="D503" s="11" t="str">
        <f t="shared" si="46"/>
        <v/>
      </c>
      <c r="E503" s="11" t="str">
        <f t="shared" si="47"/>
        <v/>
      </c>
      <c r="F503" s="11" t="str">
        <f t="shared" si="48"/>
        <v/>
      </c>
    </row>
    <row r="504" spans="3:8" x14ac:dyDescent="0.3">
      <c r="C504" s="11" t="str">
        <f t="shared" si="45"/>
        <v/>
      </c>
      <c r="D504" s="11" t="str">
        <f t="shared" si="46"/>
        <v/>
      </c>
      <c r="E504" s="11" t="str">
        <f t="shared" si="47"/>
        <v/>
      </c>
      <c r="F504" s="11" t="str">
        <f t="shared" si="48"/>
        <v/>
      </c>
    </row>
    <row r="505" spans="3:8" x14ac:dyDescent="0.3">
      <c r="C505" s="11" t="str">
        <f t="shared" si="45"/>
        <v/>
      </c>
      <c r="D505" s="11" t="str">
        <f t="shared" si="46"/>
        <v/>
      </c>
      <c r="E505" s="11" t="str">
        <f t="shared" si="47"/>
        <v/>
      </c>
      <c r="F505" s="11" t="str">
        <f t="shared" si="48"/>
        <v/>
      </c>
    </row>
    <row r="506" spans="3:8" x14ac:dyDescent="0.3">
      <c r="C506" s="11" t="str">
        <f t="shared" si="45"/>
        <v/>
      </c>
      <c r="D506" s="11" t="str">
        <f t="shared" si="46"/>
        <v/>
      </c>
      <c r="E506" s="11" t="str">
        <f t="shared" si="47"/>
        <v/>
      </c>
      <c r="F506" s="11" t="str">
        <f t="shared" si="48"/>
        <v/>
      </c>
    </row>
    <row r="507" spans="3:8" x14ac:dyDescent="0.3">
      <c r="C507" s="11" t="str">
        <f t="shared" si="45"/>
        <v/>
      </c>
      <c r="D507" s="11" t="str">
        <f t="shared" si="46"/>
        <v/>
      </c>
      <c r="E507" s="11" t="str">
        <f t="shared" si="47"/>
        <v/>
      </c>
      <c r="F507" s="11" t="str">
        <f t="shared" si="48"/>
        <v/>
      </c>
    </row>
    <row r="508" spans="3:8" x14ac:dyDescent="0.3">
      <c r="C508" s="11" t="str">
        <f t="shared" si="45"/>
        <v/>
      </c>
      <c r="D508" s="11" t="str">
        <f t="shared" si="46"/>
        <v/>
      </c>
      <c r="E508" s="11" t="str">
        <f t="shared" si="47"/>
        <v/>
      </c>
      <c r="F508" s="11" t="str">
        <f t="shared" si="48"/>
        <v/>
      </c>
    </row>
    <row r="509" spans="3:8" x14ac:dyDescent="0.3">
      <c r="C509" s="11" t="str">
        <f t="shared" si="45"/>
        <v/>
      </c>
      <c r="D509" s="11" t="str">
        <f t="shared" si="46"/>
        <v/>
      </c>
      <c r="E509" s="11" t="str">
        <f t="shared" si="47"/>
        <v/>
      </c>
      <c r="F509" s="11" t="str">
        <f t="shared" si="48"/>
        <v/>
      </c>
    </row>
    <row r="510" spans="3:8" x14ac:dyDescent="0.3">
      <c r="C510" s="11" t="str">
        <f t="shared" si="45"/>
        <v/>
      </c>
      <c r="D510" s="11" t="str">
        <f t="shared" si="46"/>
        <v/>
      </c>
      <c r="E510" s="11" t="str">
        <f t="shared" si="47"/>
        <v/>
      </c>
      <c r="F510" s="11" t="str">
        <f t="shared" si="48"/>
        <v/>
      </c>
    </row>
    <row r="511" spans="3:8" x14ac:dyDescent="0.3">
      <c r="C511" s="11" t="str">
        <f t="shared" si="45"/>
        <v/>
      </c>
      <c r="D511" s="11" t="str">
        <f t="shared" si="46"/>
        <v/>
      </c>
      <c r="E511" s="11" t="str">
        <f t="shared" si="47"/>
        <v/>
      </c>
      <c r="F511" s="11" t="str">
        <f t="shared" si="48"/>
        <v/>
      </c>
    </row>
    <row r="512" spans="3:8" x14ac:dyDescent="0.3">
      <c r="C512" s="11" t="str">
        <f t="shared" si="45"/>
        <v/>
      </c>
      <c r="D512" s="11" t="str">
        <f t="shared" si="46"/>
        <v/>
      </c>
      <c r="E512" s="11" t="str">
        <f t="shared" si="47"/>
        <v/>
      </c>
      <c r="F512" s="11" t="str">
        <f t="shared" si="48"/>
        <v/>
      </c>
    </row>
    <row r="513" spans="3:6" x14ac:dyDescent="0.3">
      <c r="C513" s="11" t="str">
        <f t="shared" ref="C513:C576" si="49">IF(B513="","",F512*$C$3)</f>
        <v/>
      </c>
      <c r="D513" s="11" t="str">
        <f t="shared" ref="D513:D576" si="50">IF(B513="","",E513-C513)</f>
        <v/>
      </c>
      <c r="E513" s="11" t="str">
        <f t="shared" ref="E513:E576" si="51">IF(B513="","",$C$5)</f>
        <v/>
      </c>
      <c r="F513" s="11" t="str">
        <f t="shared" ref="F513:F576" si="52">IF(B513="","",F512-D513)</f>
        <v/>
      </c>
    </row>
    <row r="514" spans="3:6" x14ac:dyDescent="0.3">
      <c r="C514" s="11" t="str">
        <f t="shared" si="49"/>
        <v/>
      </c>
      <c r="D514" s="11" t="str">
        <f t="shared" si="50"/>
        <v/>
      </c>
      <c r="E514" s="11" t="str">
        <f t="shared" si="51"/>
        <v/>
      </c>
      <c r="F514" s="11" t="str">
        <f t="shared" si="52"/>
        <v/>
      </c>
    </row>
    <row r="515" spans="3:6" x14ac:dyDescent="0.3">
      <c r="C515" s="11" t="str">
        <f t="shared" si="49"/>
        <v/>
      </c>
      <c r="D515" s="11" t="str">
        <f t="shared" si="50"/>
        <v/>
      </c>
      <c r="E515" s="11" t="str">
        <f t="shared" si="51"/>
        <v/>
      </c>
      <c r="F515" s="11" t="str">
        <f t="shared" si="52"/>
        <v/>
      </c>
    </row>
    <row r="516" spans="3:6" x14ac:dyDescent="0.3">
      <c r="C516" s="11" t="str">
        <f t="shared" si="49"/>
        <v/>
      </c>
      <c r="D516" s="11" t="str">
        <f t="shared" si="50"/>
        <v/>
      </c>
      <c r="E516" s="11" t="str">
        <f t="shared" si="51"/>
        <v/>
      </c>
      <c r="F516" s="11" t="str">
        <f t="shared" si="52"/>
        <v/>
      </c>
    </row>
    <row r="517" spans="3:6" x14ac:dyDescent="0.3">
      <c r="C517" s="11" t="str">
        <f t="shared" si="49"/>
        <v/>
      </c>
      <c r="D517" s="11" t="str">
        <f t="shared" si="50"/>
        <v/>
      </c>
      <c r="E517" s="11" t="str">
        <f t="shared" si="51"/>
        <v/>
      </c>
      <c r="F517" s="11" t="str">
        <f t="shared" si="52"/>
        <v/>
      </c>
    </row>
    <row r="518" spans="3:6" x14ac:dyDescent="0.3">
      <c r="C518" s="11" t="str">
        <f t="shared" si="49"/>
        <v/>
      </c>
      <c r="D518" s="11" t="str">
        <f t="shared" si="50"/>
        <v/>
      </c>
      <c r="E518" s="11" t="str">
        <f t="shared" si="51"/>
        <v/>
      </c>
      <c r="F518" s="11" t="str">
        <f t="shared" si="52"/>
        <v/>
      </c>
    </row>
    <row r="519" spans="3:6" x14ac:dyDescent="0.3">
      <c r="C519" s="11" t="str">
        <f t="shared" si="49"/>
        <v/>
      </c>
      <c r="D519" s="11" t="str">
        <f t="shared" si="50"/>
        <v/>
      </c>
      <c r="E519" s="11" t="str">
        <f t="shared" si="51"/>
        <v/>
      </c>
      <c r="F519" s="11" t="str">
        <f t="shared" si="52"/>
        <v/>
      </c>
    </row>
    <row r="520" spans="3:6" x14ac:dyDescent="0.3">
      <c r="C520" s="11" t="str">
        <f t="shared" si="49"/>
        <v/>
      </c>
      <c r="D520" s="11" t="str">
        <f t="shared" si="50"/>
        <v/>
      </c>
      <c r="E520" s="11" t="str">
        <f t="shared" si="51"/>
        <v/>
      </c>
      <c r="F520" s="11" t="str">
        <f t="shared" si="52"/>
        <v/>
      </c>
    </row>
    <row r="521" spans="3:6" x14ac:dyDescent="0.3">
      <c r="C521" s="11" t="str">
        <f t="shared" si="49"/>
        <v/>
      </c>
      <c r="D521" s="11" t="str">
        <f t="shared" si="50"/>
        <v/>
      </c>
      <c r="E521" s="11" t="str">
        <f t="shared" si="51"/>
        <v/>
      </c>
      <c r="F521" s="11" t="str">
        <f t="shared" si="52"/>
        <v/>
      </c>
    </row>
    <row r="522" spans="3:6" x14ac:dyDescent="0.3">
      <c r="C522" s="11" t="str">
        <f t="shared" si="49"/>
        <v/>
      </c>
      <c r="D522" s="11" t="str">
        <f t="shared" si="50"/>
        <v/>
      </c>
      <c r="E522" s="11" t="str">
        <f t="shared" si="51"/>
        <v/>
      </c>
      <c r="F522" s="11" t="str">
        <f t="shared" si="52"/>
        <v/>
      </c>
    </row>
    <row r="523" spans="3:6" x14ac:dyDescent="0.3">
      <c r="C523" s="11" t="str">
        <f t="shared" si="49"/>
        <v/>
      </c>
      <c r="D523" s="11" t="str">
        <f t="shared" si="50"/>
        <v/>
      </c>
      <c r="E523" s="11" t="str">
        <f t="shared" si="51"/>
        <v/>
      </c>
      <c r="F523" s="11" t="str">
        <f t="shared" si="52"/>
        <v/>
      </c>
    </row>
    <row r="524" spans="3:6" x14ac:dyDescent="0.3">
      <c r="C524" s="11" t="str">
        <f t="shared" si="49"/>
        <v/>
      </c>
      <c r="D524" s="11" t="str">
        <f t="shared" si="50"/>
        <v/>
      </c>
      <c r="E524" s="11" t="str">
        <f t="shared" si="51"/>
        <v/>
      </c>
      <c r="F524" s="11" t="str">
        <f t="shared" si="52"/>
        <v/>
      </c>
    </row>
    <row r="525" spans="3:6" x14ac:dyDescent="0.3">
      <c r="C525" s="11" t="str">
        <f t="shared" si="49"/>
        <v/>
      </c>
      <c r="D525" s="11" t="str">
        <f t="shared" si="50"/>
        <v/>
      </c>
      <c r="E525" s="11" t="str">
        <f t="shared" si="51"/>
        <v/>
      </c>
      <c r="F525" s="11" t="str">
        <f t="shared" si="52"/>
        <v/>
      </c>
    </row>
    <row r="526" spans="3:6" x14ac:dyDescent="0.3">
      <c r="C526" s="11" t="str">
        <f t="shared" si="49"/>
        <v/>
      </c>
      <c r="D526" s="11" t="str">
        <f t="shared" si="50"/>
        <v/>
      </c>
      <c r="E526" s="11" t="str">
        <f t="shared" si="51"/>
        <v/>
      </c>
      <c r="F526" s="11" t="str">
        <f t="shared" si="52"/>
        <v/>
      </c>
    </row>
    <row r="527" spans="3:6" x14ac:dyDescent="0.3">
      <c r="C527" s="11" t="str">
        <f t="shared" si="49"/>
        <v/>
      </c>
      <c r="D527" s="11" t="str">
        <f t="shared" si="50"/>
        <v/>
      </c>
      <c r="E527" s="11" t="str">
        <f t="shared" si="51"/>
        <v/>
      </c>
      <c r="F527" s="11" t="str">
        <f t="shared" si="52"/>
        <v/>
      </c>
    </row>
    <row r="528" spans="3:6" x14ac:dyDescent="0.3">
      <c r="C528" s="11" t="str">
        <f t="shared" si="49"/>
        <v/>
      </c>
      <c r="D528" s="11" t="str">
        <f t="shared" si="50"/>
        <v/>
      </c>
      <c r="E528" s="11" t="str">
        <f t="shared" si="51"/>
        <v/>
      </c>
      <c r="F528" s="11" t="str">
        <f t="shared" si="52"/>
        <v/>
      </c>
    </row>
    <row r="529" spans="3:6" x14ac:dyDescent="0.3">
      <c r="C529" s="11" t="str">
        <f t="shared" si="49"/>
        <v/>
      </c>
      <c r="D529" s="11" t="str">
        <f t="shared" si="50"/>
        <v/>
      </c>
      <c r="E529" s="11" t="str">
        <f t="shared" si="51"/>
        <v/>
      </c>
      <c r="F529" s="11" t="str">
        <f t="shared" si="52"/>
        <v/>
      </c>
    </row>
    <row r="530" spans="3:6" x14ac:dyDescent="0.3">
      <c r="C530" s="11" t="str">
        <f t="shared" si="49"/>
        <v/>
      </c>
      <c r="D530" s="11" t="str">
        <f t="shared" si="50"/>
        <v/>
      </c>
      <c r="E530" s="11" t="str">
        <f t="shared" si="51"/>
        <v/>
      </c>
      <c r="F530" s="11" t="str">
        <f t="shared" si="52"/>
        <v/>
      </c>
    </row>
    <row r="531" spans="3:6" x14ac:dyDescent="0.3">
      <c r="C531" s="11" t="str">
        <f t="shared" si="49"/>
        <v/>
      </c>
      <c r="D531" s="11" t="str">
        <f t="shared" si="50"/>
        <v/>
      </c>
      <c r="E531" s="11" t="str">
        <f t="shared" si="51"/>
        <v/>
      </c>
      <c r="F531" s="11" t="str">
        <f t="shared" si="52"/>
        <v/>
      </c>
    </row>
    <row r="532" spans="3:6" x14ac:dyDescent="0.3">
      <c r="C532" s="11" t="str">
        <f t="shared" si="49"/>
        <v/>
      </c>
      <c r="D532" s="11" t="str">
        <f t="shared" si="50"/>
        <v/>
      </c>
      <c r="E532" s="11" t="str">
        <f t="shared" si="51"/>
        <v/>
      </c>
      <c r="F532" s="11" t="str">
        <f t="shared" si="52"/>
        <v/>
      </c>
    </row>
    <row r="533" spans="3:6" x14ac:dyDescent="0.3">
      <c r="C533" s="11" t="str">
        <f t="shared" si="49"/>
        <v/>
      </c>
      <c r="D533" s="11" t="str">
        <f t="shared" si="50"/>
        <v/>
      </c>
      <c r="E533" s="11" t="str">
        <f t="shared" si="51"/>
        <v/>
      </c>
      <c r="F533" s="11" t="str">
        <f t="shared" si="52"/>
        <v/>
      </c>
    </row>
    <row r="534" spans="3:6" x14ac:dyDescent="0.3">
      <c r="C534" s="11" t="str">
        <f t="shared" si="49"/>
        <v/>
      </c>
      <c r="D534" s="11" t="str">
        <f t="shared" si="50"/>
        <v/>
      </c>
      <c r="E534" s="11" t="str">
        <f t="shared" si="51"/>
        <v/>
      </c>
      <c r="F534" s="11" t="str">
        <f t="shared" si="52"/>
        <v/>
      </c>
    </row>
    <row r="535" spans="3:6" x14ac:dyDescent="0.3">
      <c r="C535" s="11" t="str">
        <f t="shared" si="49"/>
        <v/>
      </c>
      <c r="D535" s="11" t="str">
        <f t="shared" si="50"/>
        <v/>
      </c>
      <c r="E535" s="11" t="str">
        <f t="shared" si="51"/>
        <v/>
      </c>
      <c r="F535" s="11" t="str">
        <f t="shared" si="52"/>
        <v/>
      </c>
    </row>
    <row r="536" spans="3:6" x14ac:dyDescent="0.3">
      <c r="C536" s="11" t="str">
        <f t="shared" si="49"/>
        <v/>
      </c>
      <c r="D536" s="11" t="str">
        <f t="shared" si="50"/>
        <v/>
      </c>
      <c r="E536" s="11" t="str">
        <f t="shared" si="51"/>
        <v/>
      </c>
      <c r="F536" s="11" t="str">
        <f t="shared" si="52"/>
        <v/>
      </c>
    </row>
    <row r="537" spans="3:6" x14ac:dyDescent="0.3">
      <c r="C537" s="11" t="str">
        <f t="shared" si="49"/>
        <v/>
      </c>
      <c r="D537" s="11" t="str">
        <f t="shared" si="50"/>
        <v/>
      </c>
      <c r="E537" s="11" t="str">
        <f t="shared" si="51"/>
        <v/>
      </c>
      <c r="F537" s="11" t="str">
        <f t="shared" si="52"/>
        <v/>
      </c>
    </row>
    <row r="538" spans="3:6" x14ac:dyDescent="0.3">
      <c r="C538" s="11" t="str">
        <f t="shared" si="49"/>
        <v/>
      </c>
      <c r="D538" s="11" t="str">
        <f t="shared" si="50"/>
        <v/>
      </c>
      <c r="E538" s="11" t="str">
        <f t="shared" si="51"/>
        <v/>
      </c>
      <c r="F538" s="11" t="str">
        <f t="shared" si="52"/>
        <v/>
      </c>
    </row>
    <row r="539" spans="3:6" x14ac:dyDescent="0.3">
      <c r="C539" s="11" t="str">
        <f t="shared" si="49"/>
        <v/>
      </c>
      <c r="D539" s="11" t="str">
        <f t="shared" si="50"/>
        <v/>
      </c>
      <c r="E539" s="11" t="str">
        <f t="shared" si="51"/>
        <v/>
      </c>
      <c r="F539" s="11" t="str">
        <f t="shared" si="52"/>
        <v/>
      </c>
    </row>
    <row r="540" spans="3:6" x14ac:dyDescent="0.3">
      <c r="C540" s="11" t="str">
        <f t="shared" si="49"/>
        <v/>
      </c>
      <c r="D540" s="11" t="str">
        <f t="shared" si="50"/>
        <v/>
      </c>
      <c r="E540" s="11" t="str">
        <f t="shared" si="51"/>
        <v/>
      </c>
      <c r="F540" s="11" t="str">
        <f t="shared" si="52"/>
        <v/>
      </c>
    </row>
    <row r="541" spans="3:6" x14ac:dyDescent="0.3">
      <c r="C541" s="11" t="str">
        <f t="shared" si="49"/>
        <v/>
      </c>
      <c r="D541" s="11" t="str">
        <f t="shared" si="50"/>
        <v/>
      </c>
      <c r="E541" s="11" t="str">
        <f t="shared" si="51"/>
        <v/>
      </c>
      <c r="F541" s="11" t="str">
        <f t="shared" si="52"/>
        <v/>
      </c>
    </row>
    <row r="542" spans="3:6" x14ac:dyDescent="0.3">
      <c r="C542" s="11" t="str">
        <f t="shared" si="49"/>
        <v/>
      </c>
      <c r="D542" s="11" t="str">
        <f t="shared" si="50"/>
        <v/>
      </c>
      <c r="E542" s="11" t="str">
        <f t="shared" si="51"/>
        <v/>
      </c>
      <c r="F542" s="11" t="str">
        <f t="shared" si="52"/>
        <v/>
      </c>
    </row>
    <row r="543" spans="3:6" x14ac:dyDescent="0.3">
      <c r="C543" s="11" t="str">
        <f t="shared" si="49"/>
        <v/>
      </c>
      <c r="D543" s="11" t="str">
        <f t="shared" si="50"/>
        <v/>
      </c>
      <c r="E543" s="11" t="str">
        <f t="shared" si="51"/>
        <v/>
      </c>
      <c r="F543" s="11" t="str">
        <f t="shared" si="52"/>
        <v/>
      </c>
    </row>
    <row r="544" spans="3:6" x14ac:dyDescent="0.3">
      <c r="C544" s="11" t="str">
        <f t="shared" si="49"/>
        <v/>
      </c>
      <c r="D544" s="11" t="str">
        <f t="shared" si="50"/>
        <v/>
      </c>
      <c r="E544" s="11" t="str">
        <f t="shared" si="51"/>
        <v/>
      </c>
      <c r="F544" s="11" t="str">
        <f t="shared" si="52"/>
        <v/>
      </c>
    </row>
    <row r="545" spans="3:6" x14ac:dyDescent="0.3">
      <c r="C545" s="11" t="str">
        <f t="shared" si="49"/>
        <v/>
      </c>
      <c r="D545" s="11" t="str">
        <f t="shared" si="50"/>
        <v/>
      </c>
      <c r="E545" s="11" t="str">
        <f t="shared" si="51"/>
        <v/>
      </c>
      <c r="F545" s="11" t="str">
        <f t="shared" si="52"/>
        <v/>
      </c>
    </row>
    <row r="546" spans="3:6" x14ac:dyDescent="0.3">
      <c r="C546" s="11" t="str">
        <f t="shared" si="49"/>
        <v/>
      </c>
      <c r="D546" s="11" t="str">
        <f t="shared" si="50"/>
        <v/>
      </c>
      <c r="E546" s="11" t="str">
        <f t="shared" si="51"/>
        <v/>
      </c>
      <c r="F546" s="11" t="str">
        <f t="shared" si="52"/>
        <v/>
      </c>
    </row>
    <row r="547" spans="3:6" x14ac:dyDescent="0.3">
      <c r="C547" s="11" t="str">
        <f t="shared" si="49"/>
        <v/>
      </c>
      <c r="D547" s="11" t="str">
        <f t="shared" si="50"/>
        <v/>
      </c>
      <c r="E547" s="11" t="str">
        <f t="shared" si="51"/>
        <v/>
      </c>
      <c r="F547" s="11" t="str">
        <f t="shared" si="52"/>
        <v/>
      </c>
    </row>
    <row r="548" spans="3:6" x14ac:dyDescent="0.3">
      <c r="C548" s="11" t="str">
        <f t="shared" si="49"/>
        <v/>
      </c>
      <c r="D548" s="11" t="str">
        <f t="shared" si="50"/>
        <v/>
      </c>
      <c r="E548" s="11" t="str">
        <f t="shared" si="51"/>
        <v/>
      </c>
      <c r="F548" s="11" t="str">
        <f t="shared" si="52"/>
        <v/>
      </c>
    </row>
    <row r="549" spans="3:6" x14ac:dyDescent="0.3">
      <c r="C549" s="11" t="str">
        <f t="shared" si="49"/>
        <v/>
      </c>
      <c r="D549" s="11" t="str">
        <f t="shared" si="50"/>
        <v/>
      </c>
      <c r="E549" s="11" t="str">
        <f t="shared" si="51"/>
        <v/>
      </c>
      <c r="F549" s="11" t="str">
        <f t="shared" si="52"/>
        <v/>
      </c>
    </row>
    <row r="550" spans="3:6" x14ac:dyDescent="0.3">
      <c r="C550" s="11" t="str">
        <f t="shared" si="49"/>
        <v/>
      </c>
      <c r="D550" s="11" t="str">
        <f t="shared" si="50"/>
        <v/>
      </c>
      <c r="E550" s="11" t="str">
        <f t="shared" si="51"/>
        <v/>
      </c>
      <c r="F550" s="11" t="str">
        <f t="shared" si="52"/>
        <v/>
      </c>
    </row>
    <row r="551" spans="3:6" x14ac:dyDescent="0.3">
      <c r="C551" s="11" t="str">
        <f t="shared" si="49"/>
        <v/>
      </c>
      <c r="D551" s="11" t="str">
        <f t="shared" si="50"/>
        <v/>
      </c>
      <c r="E551" s="11" t="str">
        <f t="shared" si="51"/>
        <v/>
      </c>
      <c r="F551" s="11" t="str">
        <f t="shared" si="52"/>
        <v/>
      </c>
    </row>
    <row r="552" spans="3:6" x14ac:dyDescent="0.3">
      <c r="C552" s="11" t="str">
        <f t="shared" si="49"/>
        <v/>
      </c>
      <c r="D552" s="11" t="str">
        <f t="shared" si="50"/>
        <v/>
      </c>
      <c r="E552" s="11" t="str">
        <f t="shared" si="51"/>
        <v/>
      </c>
      <c r="F552" s="11" t="str">
        <f t="shared" si="52"/>
        <v/>
      </c>
    </row>
    <row r="553" spans="3:6" x14ac:dyDescent="0.3">
      <c r="C553" s="11" t="str">
        <f t="shared" si="49"/>
        <v/>
      </c>
      <c r="D553" s="11" t="str">
        <f t="shared" si="50"/>
        <v/>
      </c>
      <c r="E553" s="11" t="str">
        <f t="shared" si="51"/>
        <v/>
      </c>
      <c r="F553" s="11" t="str">
        <f t="shared" si="52"/>
        <v/>
      </c>
    </row>
    <row r="554" spans="3:6" x14ac:dyDescent="0.3">
      <c r="C554" s="11" t="str">
        <f t="shared" si="49"/>
        <v/>
      </c>
      <c r="D554" s="11" t="str">
        <f t="shared" si="50"/>
        <v/>
      </c>
      <c r="E554" s="11" t="str">
        <f t="shared" si="51"/>
        <v/>
      </c>
      <c r="F554" s="11" t="str">
        <f t="shared" si="52"/>
        <v/>
      </c>
    </row>
    <row r="555" spans="3:6" x14ac:dyDescent="0.3">
      <c r="C555" s="11" t="str">
        <f t="shared" si="49"/>
        <v/>
      </c>
      <c r="D555" s="11" t="str">
        <f t="shared" si="50"/>
        <v/>
      </c>
      <c r="E555" s="11" t="str">
        <f t="shared" si="51"/>
        <v/>
      </c>
      <c r="F555" s="11" t="str">
        <f t="shared" si="52"/>
        <v/>
      </c>
    </row>
    <row r="556" spans="3:6" x14ac:dyDescent="0.3">
      <c r="C556" s="11" t="str">
        <f t="shared" si="49"/>
        <v/>
      </c>
      <c r="D556" s="11" t="str">
        <f t="shared" si="50"/>
        <v/>
      </c>
      <c r="E556" s="11" t="str">
        <f t="shared" si="51"/>
        <v/>
      </c>
      <c r="F556" s="11" t="str">
        <f t="shared" si="52"/>
        <v/>
      </c>
    </row>
    <row r="557" spans="3:6" x14ac:dyDescent="0.3">
      <c r="C557" s="11" t="str">
        <f t="shared" si="49"/>
        <v/>
      </c>
      <c r="D557" s="11" t="str">
        <f t="shared" si="50"/>
        <v/>
      </c>
      <c r="E557" s="11" t="str">
        <f t="shared" si="51"/>
        <v/>
      </c>
      <c r="F557" s="11" t="str">
        <f t="shared" si="52"/>
        <v/>
      </c>
    </row>
    <row r="558" spans="3:6" x14ac:dyDescent="0.3">
      <c r="C558" s="11" t="str">
        <f t="shared" si="49"/>
        <v/>
      </c>
      <c r="D558" s="11" t="str">
        <f t="shared" si="50"/>
        <v/>
      </c>
      <c r="E558" s="11" t="str">
        <f t="shared" si="51"/>
        <v/>
      </c>
      <c r="F558" s="11" t="str">
        <f t="shared" si="52"/>
        <v/>
      </c>
    </row>
    <row r="559" spans="3:6" x14ac:dyDescent="0.3">
      <c r="C559" s="11" t="str">
        <f t="shared" si="49"/>
        <v/>
      </c>
      <c r="D559" s="11" t="str">
        <f t="shared" si="50"/>
        <v/>
      </c>
      <c r="E559" s="11" t="str">
        <f t="shared" si="51"/>
        <v/>
      </c>
      <c r="F559" s="11" t="str">
        <f t="shared" si="52"/>
        <v/>
      </c>
    </row>
    <row r="560" spans="3:6" x14ac:dyDescent="0.3">
      <c r="C560" s="11" t="str">
        <f t="shared" si="49"/>
        <v/>
      </c>
      <c r="D560" s="11" t="str">
        <f t="shared" si="50"/>
        <v/>
      </c>
      <c r="E560" s="11" t="str">
        <f t="shared" si="51"/>
        <v/>
      </c>
      <c r="F560" s="11" t="str">
        <f t="shared" si="52"/>
        <v/>
      </c>
    </row>
    <row r="561" spans="3:6" x14ac:dyDescent="0.3">
      <c r="C561" s="11" t="str">
        <f t="shared" si="49"/>
        <v/>
      </c>
      <c r="D561" s="11" t="str">
        <f t="shared" si="50"/>
        <v/>
      </c>
      <c r="E561" s="11" t="str">
        <f t="shared" si="51"/>
        <v/>
      </c>
      <c r="F561" s="11" t="str">
        <f t="shared" si="52"/>
        <v/>
      </c>
    </row>
    <row r="562" spans="3:6" x14ac:dyDescent="0.3">
      <c r="C562" s="11" t="str">
        <f t="shared" si="49"/>
        <v/>
      </c>
      <c r="D562" s="11" t="str">
        <f t="shared" si="50"/>
        <v/>
      </c>
      <c r="E562" s="11" t="str">
        <f t="shared" si="51"/>
        <v/>
      </c>
      <c r="F562" s="11" t="str">
        <f t="shared" si="52"/>
        <v/>
      </c>
    </row>
    <row r="563" spans="3:6" x14ac:dyDescent="0.3">
      <c r="C563" s="11" t="str">
        <f t="shared" si="49"/>
        <v/>
      </c>
      <c r="D563" s="11" t="str">
        <f t="shared" si="50"/>
        <v/>
      </c>
      <c r="E563" s="11" t="str">
        <f t="shared" si="51"/>
        <v/>
      </c>
      <c r="F563" s="11" t="str">
        <f t="shared" si="52"/>
        <v/>
      </c>
    </row>
    <row r="564" spans="3:6" x14ac:dyDescent="0.3">
      <c r="C564" s="11" t="str">
        <f t="shared" si="49"/>
        <v/>
      </c>
      <c r="D564" s="11" t="str">
        <f t="shared" si="50"/>
        <v/>
      </c>
      <c r="E564" s="11" t="str">
        <f t="shared" si="51"/>
        <v/>
      </c>
      <c r="F564" s="11" t="str">
        <f t="shared" si="52"/>
        <v/>
      </c>
    </row>
    <row r="565" spans="3:6" x14ac:dyDescent="0.3">
      <c r="C565" s="11" t="str">
        <f t="shared" si="49"/>
        <v/>
      </c>
      <c r="D565" s="11" t="str">
        <f t="shared" si="50"/>
        <v/>
      </c>
      <c r="E565" s="11" t="str">
        <f t="shared" si="51"/>
        <v/>
      </c>
      <c r="F565" s="11" t="str">
        <f t="shared" si="52"/>
        <v/>
      </c>
    </row>
    <row r="566" spans="3:6" x14ac:dyDescent="0.3">
      <c r="C566" s="11" t="str">
        <f t="shared" si="49"/>
        <v/>
      </c>
      <c r="D566" s="11" t="str">
        <f t="shared" si="50"/>
        <v/>
      </c>
      <c r="E566" s="11" t="str">
        <f t="shared" si="51"/>
        <v/>
      </c>
      <c r="F566" s="11" t="str">
        <f t="shared" si="52"/>
        <v/>
      </c>
    </row>
    <row r="567" spans="3:6" x14ac:dyDescent="0.3">
      <c r="C567" s="11" t="str">
        <f t="shared" si="49"/>
        <v/>
      </c>
      <c r="D567" s="11" t="str">
        <f t="shared" si="50"/>
        <v/>
      </c>
      <c r="E567" s="11" t="str">
        <f t="shared" si="51"/>
        <v/>
      </c>
      <c r="F567" s="11" t="str">
        <f t="shared" si="52"/>
        <v/>
      </c>
    </row>
    <row r="568" spans="3:6" x14ac:dyDescent="0.3">
      <c r="C568" s="11" t="str">
        <f t="shared" si="49"/>
        <v/>
      </c>
      <c r="D568" s="11" t="str">
        <f t="shared" si="50"/>
        <v/>
      </c>
      <c r="E568" s="11" t="str">
        <f t="shared" si="51"/>
        <v/>
      </c>
      <c r="F568" s="11" t="str">
        <f t="shared" si="52"/>
        <v/>
      </c>
    </row>
    <row r="569" spans="3:6" x14ac:dyDescent="0.3">
      <c r="C569" s="11" t="str">
        <f t="shared" si="49"/>
        <v/>
      </c>
      <c r="D569" s="11" t="str">
        <f t="shared" si="50"/>
        <v/>
      </c>
      <c r="E569" s="11" t="str">
        <f t="shared" si="51"/>
        <v/>
      </c>
      <c r="F569" s="11" t="str">
        <f t="shared" si="52"/>
        <v/>
      </c>
    </row>
    <row r="570" spans="3:6" x14ac:dyDescent="0.3">
      <c r="C570" s="11" t="str">
        <f t="shared" si="49"/>
        <v/>
      </c>
      <c r="D570" s="11" t="str">
        <f t="shared" si="50"/>
        <v/>
      </c>
      <c r="E570" s="11" t="str">
        <f t="shared" si="51"/>
        <v/>
      </c>
      <c r="F570" s="11" t="str">
        <f t="shared" si="52"/>
        <v/>
      </c>
    </row>
    <row r="571" spans="3:6" x14ac:dyDescent="0.3">
      <c r="C571" s="11" t="str">
        <f t="shared" si="49"/>
        <v/>
      </c>
      <c r="D571" s="11" t="str">
        <f t="shared" si="50"/>
        <v/>
      </c>
      <c r="E571" s="11" t="str">
        <f t="shared" si="51"/>
        <v/>
      </c>
      <c r="F571" s="11" t="str">
        <f t="shared" si="52"/>
        <v/>
      </c>
    </row>
    <row r="572" spans="3:6" x14ac:dyDescent="0.3">
      <c r="C572" s="11" t="str">
        <f t="shared" si="49"/>
        <v/>
      </c>
      <c r="D572" s="11" t="str">
        <f t="shared" si="50"/>
        <v/>
      </c>
      <c r="E572" s="11" t="str">
        <f t="shared" si="51"/>
        <v/>
      </c>
      <c r="F572" s="11" t="str">
        <f t="shared" si="52"/>
        <v/>
      </c>
    </row>
    <row r="573" spans="3:6" x14ac:dyDescent="0.3">
      <c r="C573" s="11" t="str">
        <f t="shared" si="49"/>
        <v/>
      </c>
      <c r="D573" s="11" t="str">
        <f t="shared" si="50"/>
        <v/>
      </c>
      <c r="E573" s="11" t="str">
        <f t="shared" si="51"/>
        <v/>
      </c>
      <c r="F573" s="11" t="str">
        <f t="shared" si="52"/>
        <v/>
      </c>
    </row>
    <row r="574" spans="3:6" x14ac:dyDescent="0.3">
      <c r="C574" s="11" t="str">
        <f t="shared" si="49"/>
        <v/>
      </c>
      <c r="D574" s="11" t="str">
        <f t="shared" si="50"/>
        <v/>
      </c>
      <c r="E574" s="11" t="str">
        <f t="shared" si="51"/>
        <v/>
      </c>
      <c r="F574" s="11" t="str">
        <f t="shared" si="52"/>
        <v/>
      </c>
    </row>
    <row r="575" spans="3:6" x14ac:dyDescent="0.3">
      <c r="C575" s="11" t="str">
        <f t="shared" si="49"/>
        <v/>
      </c>
      <c r="D575" s="11" t="str">
        <f t="shared" si="50"/>
        <v/>
      </c>
      <c r="E575" s="11" t="str">
        <f t="shared" si="51"/>
        <v/>
      </c>
      <c r="F575" s="11" t="str">
        <f t="shared" si="52"/>
        <v/>
      </c>
    </row>
    <row r="576" spans="3:6" x14ac:dyDescent="0.3">
      <c r="C576" s="11" t="str">
        <f t="shared" si="49"/>
        <v/>
      </c>
      <c r="D576" s="11" t="str">
        <f t="shared" si="50"/>
        <v/>
      </c>
      <c r="E576" s="11" t="str">
        <f t="shared" si="51"/>
        <v/>
      </c>
      <c r="F576" s="11" t="str">
        <f t="shared" si="52"/>
        <v/>
      </c>
    </row>
    <row r="577" spans="3:6" x14ac:dyDescent="0.3">
      <c r="C577" s="11" t="str">
        <f t="shared" ref="C577:C640" si="53">IF(B577="","",F576*$C$3)</f>
        <v/>
      </c>
      <c r="D577" s="11" t="str">
        <f t="shared" ref="D577:D640" si="54">IF(B577="","",E577-C577)</f>
        <v/>
      </c>
      <c r="E577" s="11" t="str">
        <f t="shared" ref="E577:E640" si="55">IF(B577="","",$C$5)</f>
        <v/>
      </c>
      <c r="F577" s="11" t="str">
        <f t="shared" ref="F577:F640" si="56">IF(B577="","",F576-D577)</f>
        <v/>
      </c>
    </row>
    <row r="578" spans="3:6" x14ac:dyDescent="0.3">
      <c r="C578" s="11" t="str">
        <f t="shared" si="53"/>
        <v/>
      </c>
      <c r="D578" s="11" t="str">
        <f t="shared" si="54"/>
        <v/>
      </c>
      <c r="E578" s="11" t="str">
        <f t="shared" si="55"/>
        <v/>
      </c>
      <c r="F578" s="11" t="str">
        <f t="shared" si="56"/>
        <v/>
      </c>
    </row>
    <row r="579" spans="3:6" x14ac:dyDescent="0.3">
      <c r="C579" s="11" t="str">
        <f t="shared" si="53"/>
        <v/>
      </c>
      <c r="D579" s="11" t="str">
        <f t="shared" si="54"/>
        <v/>
      </c>
      <c r="E579" s="11" t="str">
        <f t="shared" si="55"/>
        <v/>
      </c>
      <c r="F579" s="11" t="str">
        <f t="shared" si="56"/>
        <v/>
      </c>
    </row>
    <row r="580" spans="3:6" x14ac:dyDescent="0.3">
      <c r="C580" s="11" t="str">
        <f t="shared" si="53"/>
        <v/>
      </c>
      <c r="D580" s="11" t="str">
        <f t="shared" si="54"/>
        <v/>
      </c>
      <c r="E580" s="11" t="str">
        <f t="shared" si="55"/>
        <v/>
      </c>
      <c r="F580" s="11" t="str">
        <f t="shared" si="56"/>
        <v/>
      </c>
    </row>
    <row r="581" spans="3:6" x14ac:dyDescent="0.3">
      <c r="C581" s="11" t="str">
        <f t="shared" si="53"/>
        <v/>
      </c>
      <c r="D581" s="11" t="str">
        <f t="shared" si="54"/>
        <v/>
      </c>
      <c r="E581" s="11" t="str">
        <f t="shared" si="55"/>
        <v/>
      </c>
      <c r="F581" s="11" t="str">
        <f t="shared" si="56"/>
        <v/>
      </c>
    </row>
    <row r="582" spans="3:6" x14ac:dyDescent="0.3">
      <c r="C582" s="11" t="str">
        <f t="shared" si="53"/>
        <v/>
      </c>
      <c r="D582" s="11" t="str">
        <f t="shared" si="54"/>
        <v/>
      </c>
      <c r="E582" s="11" t="str">
        <f t="shared" si="55"/>
        <v/>
      </c>
      <c r="F582" s="11" t="str">
        <f t="shared" si="56"/>
        <v/>
      </c>
    </row>
    <row r="583" spans="3:6" x14ac:dyDescent="0.3">
      <c r="C583" s="11" t="str">
        <f t="shared" si="53"/>
        <v/>
      </c>
      <c r="D583" s="11" t="str">
        <f t="shared" si="54"/>
        <v/>
      </c>
      <c r="E583" s="11" t="str">
        <f t="shared" si="55"/>
        <v/>
      </c>
      <c r="F583" s="11" t="str">
        <f t="shared" si="56"/>
        <v/>
      </c>
    </row>
    <row r="584" spans="3:6" x14ac:dyDescent="0.3">
      <c r="C584" s="11" t="str">
        <f t="shared" si="53"/>
        <v/>
      </c>
      <c r="D584" s="11" t="str">
        <f t="shared" si="54"/>
        <v/>
      </c>
      <c r="E584" s="11" t="str">
        <f t="shared" si="55"/>
        <v/>
      </c>
      <c r="F584" s="11" t="str">
        <f t="shared" si="56"/>
        <v/>
      </c>
    </row>
    <row r="585" spans="3:6" x14ac:dyDescent="0.3">
      <c r="C585" s="11" t="str">
        <f t="shared" si="53"/>
        <v/>
      </c>
      <c r="D585" s="11" t="str">
        <f t="shared" si="54"/>
        <v/>
      </c>
      <c r="E585" s="11" t="str">
        <f t="shared" si="55"/>
        <v/>
      </c>
      <c r="F585" s="11" t="str">
        <f t="shared" si="56"/>
        <v/>
      </c>
    </row>
    <row r="586" spans="3:6" x14ac:dyDescent="0.3">
      <c r="C586" s="11" t="str">
        <f t="shared" si="53"/>
        <v/>
      </c>
      <c r="D586" s="11" t="str">
        <f t="shared" si="54"/>
        <v/>
      </c>
      <c r="E586" s="11" t="str">
        <f t="shared" si="55"/>
        <v/>
      </c>
      <c r="F586" s="11" t="str">
        <f t="shared" si="56"/>
        <v/>
      </c>
    </row>
    <row r="587" spans="3:6" x14ac:dyDescent="0.3">
      <c r="C587" s="11" t="str">
        <f t="shared" si="53"/>
        <v/>
      </c>
      <c r="D587" s="11" t="str">
        <f t="shared" si="54"/>
        <v/>
      </c>
      <c r="E587" s="11" t="str">
        <f t="shared" si="55"/>
        <v/>
      </c>
      <c r="F587" s="11" t="str">
        <f t="shared" si="56"/>
        <v/>
      </c>
    </row>
    <row r="588" spans="3:6" x14ac:dyDescent="0.3">
      <c r="C588" s="11" t="str">
        <f t="shared" si="53"/>
        <v/>
      </c>
      <c r="D588" s="11" t="str">
        <f t="shared" si="54"/>
        <v/>
      </c>
      <c r="E588" s="11" t="str">
        <f t="shared" si="55"/>
        <v/>
      </c>
      <c r="F588" s="11" t="str">
        <f t="shared" si="56"/>
        <v/>
      </c>
    </row>
    <row r="589" spans="3:6" x14ac:dyDescent="0.3">
      <c r="C589" s="11" t="str">
        <f t="shared" si="53"/>
        <v/>
      </c>
      <c r="D589" s="11" t="str">
        <f t="shared" si="54"/>
        <v/>
      </c>
      <c r="E589" s="11" t="str">
        <f t="shared" si="55"/>
        <v/>
      </c>
      <c r="F589" s="11" t="str">
        <f t="shared" si="56"/>
        <v/>
      </c>
    </row>
    <row r="590" spans="3:6" x14ac:dyDescent="0.3">
      <c r="C590" s="11" t="str">
        <f t="shared" si="53"/>
        <v/>
      </c>
      <c r="D590" s="11" t="str">
        <f t="shared" si="54"/>
        <v/>
      </c>
      <c r="E590" s="11" t="str">
        <f t="shared" si="55"/>
        <v/>
      </c>
      <c r="F590" s="11" t="str">
        <f t="shared" si="56"/>
        <v/>
      </c>
    </row>
    <row r="591" spans="3:6" x14ac:dyDescent="0.3">
      <c r="C591" s="11" t="str">
        <f t="shared" si="53"/>
        <v/>
      </c>
      <c r="D591" s="11" t="str">
        <f t="shared" si="54"/>
        <v/>
      </c>
      <c r="E591" s="11" t="str">
        <f t="shared" si="55"/>
        <v/>
      </c>
      <c r="F591" s="11" t="str">
        <f t="shared" si="56"/>
        <v/>
      </c>
    </row>
    <row r="592" spans="3:6" x14ac:dyDescent="0.3">
      <c r="C592" s="11" t="str">
        <f t="shared" si="53"/>
        <v/>
      </c>
      <c r="D592" s="11" t="str">
        <f t="shared" si="54"/>
        <v/>
      </c>
      <c r="E592" s="11" t="str">
        <f t="shared" si="55"/>
        <v/>
      </c>
      <c r="F592" s="11" t="str">
        <f t="shared" si="56"/>
        <v/>
      </c>
    </row>
    <row r="593" spans="3:6" x14ac:dyDescent="0.3">
      <c r="C593" s="11" t="str">
        <f t="shared" si="53"/>
        <v/>
      </c>
      <c r="D593" s="11" t="str">
        <f t="shared" si="54"/>
        <v/>
      </c>
      <c r="E593" s="11" t="str">
        <f t="shared" si="55"/>
        <v/>
      </c>
      <c r="F593" s="11" t="str">
        <f t="shared" si="56"/>
        <v/>
      </c>
    </row>
    <row r="594" spans="3:6" x14ac:dyDescent="0.3">
      <c r="C594" s="11" t="str">
        <f t="shared" si="53"/>
        <v/>
      </c>
      <c r="D594" s="11" t="str">
        <f t="shared" si="54"/>
        <v/>
      </c>
      <c r="E594" s="11" t="str">
        <f t="shared" si="55"/>
        <v/>
      </c>
      <c r="F594" s="11" t="str">
        <f t="shared" si="56"/>
        <v/>
      </c>
    </row>
    <row r="595" spans="3:6" x14ac:dyDescent="0.3">
      <c r="C595" s="11" t="str">
        <f t="shared" si="53"/>
        <v/>
      </c>
      <c r="D595" s="11" t="str">
        <f t="shared" si="54"/>
        <v/>
      </c>
      <c r="E595" s="11" t="str">
        <f t="shared" si="55"/>
        <v/>
      </c>
      <c r="F595" s="11" t="str">
        <f t="shared" si="56"/>
        <v/>
      </c>
    </row>
    <row r="596" spans="3:6" x14ac:dyDescent="0.3">
      <c r="C596" s="11" t="str">
        <f t="shared" si="53"/>
        <v/>
      </c>
      <c r="D596" s="11" t="str">
        <f t="shared" si="54"/>
        <v/>
      </c>
      <c r="E596" s="11" t="str">
        <f t="shared" si="55"/>
        <v/>
      </c>
      <c r="F596" s="11" t="str">
        <f t="shared" si="56"/>
        <v/>
      </c>
    </row>
    <row r="597" spans="3:6" x14ac:dyDescent="0.3">
      <c r="C597" s="11" t="str">
        <f t="shared" si="53"/>
        <v/>
      </c>
      <c r="D597" s="11" t="str">
        <f t="shared" si="54"/>
        <v/>
      </c>
      <c r="E597" s="11" t="str">
        <f t="shared" si="55"/>
        <v/>
      </c>
      <c r="F597" s="11" t="str">
        <f t="shared" si="56"/>
        <v/>
      </c>
    </row>
    <row r="598" spans="3:6" x14ac:dyDescent="0.3">
      <c r="C598" s="11" t="str">
        <f t="shared" si="53"/>
        <v/>
      </c>
      <c r="D598" s="11" t="str">
        <f t="shared" si="54"/>
        <v/>
      </c>
      <c r="E598" s="11" t="str">
        <f t="shared" si="55"/>
        <v/>
      </c>
      <c r="F598" s="11" t="str">
        <f t="shared" si="56"/>
        <v/>
      </c>
    </row>
    <row r="599" spans="3:6" x14ac:dyDescent="0.3">
      <c r="C599" s="11" t="str">
        <f t="shared" si="53"/>
        <v/>
      </c>
      <c r="D599" s="11" t="str">
        <f t="shared" si="54"/>
        <v/>
      </c>
      <c r="E599" s="11" t="str">
        <f t="shared" si="55"/>
        <v/>
      </c>
      <c r="F599" s="11" t="str">
        <f t="shared" si="56"/>
        <v/>
      </c>
    </row>
    <row r="600" spans="3:6" x14ac:dyDescent="0.3">
      <c r="C600" s="11" t="str">
        <f t="shared" si="53"/>
        <v/>
      </c>
      <c r="D600" s="11" t="str">
        <f t="shared" si="54"/>
        <v/>
      </c>
      <c r="E600" s="11" t="str">
        <f t="shared" si="55"/>
        <v/>
      </c>
      <c r="F600" s="11" t="str">
        <f t="shared" si="56"/>
        <v/>
      </c>
    </row>
    <row r="601" spans="3:6" x14ac:dyDescent="0.3">
      <c r="C601" s="11" t="str">
        <f t="shared" si="53"/>
        <v/>
      </c>
      <c r="D601" s="11" t="str">
        <f t="shared" si="54"/>
        <v/>
      </c>
      <c r="E601" s="11" t="str">
        <f t="shared" si="55"/>
        <v/>
      </c>
      <c r="F601" s="11" t="str">
        <f t="shared" si="56"/>
        <v/>
      </c>
    </row>
    <row r="602" spans="3:6" x14ac:dyDescent="0.3">
      <c r="C602" s="11" t="str">
        <f t="shared" si="53"/>
        <v/>
      </c>
      <c r="D602" s="11" t="str">
        <f t="shared" si="54"/>
        <v/>
      </c>
      <c r="E602" s="11" t="str">
        <f t="shared" si="55"/>
        <v/>
      </c>
      <c r="F602" s="11" t="str">
        <f t="shared" si="56"/>
        <v/>
      </c>
    </row>
    <row r="603" spans="3:6" x14ac:dyDescent="0.3">
      <c r="C603" s="11" t="str">
        <f t="shared" si="53"/>
        <v/>
      </c>
      <c r="D603" s="11" t="str">
        <f t="shared" si="54"/>
        <v/>
      </c>
      <c r="E603" s="11" t="str">
        <f t="shared" si="55"/>
        <v/>
      </c>
      <c r="F603" s="11" t="str">
        <f t="shared" si="56"/>
        <v/>
      </c>
    </row>
    <row r="604" spans="3:6" x14ac:dyDescent="0.3">
      <c r="C604" s="11" t="str">
        <f t="shared" si="53"/>
        <v/>
      </c>
      <c r="D604" s="11" t="str">
        <f t="shared" si="54"/>
        <v/>
      </c>
      <c r="E604" s="11" t="str">
        <f t="shared" si="55"/>
        <v/>
      </c>
      <c r="F604" s="11" t="str">
        <f t="shared" si="56"/>
        <v/>
      </c>
    </row>
    <row r="605" spans="3:6" x14ac:dyDescent="0.3">
      <c r="C605" s="11" t="str">
        <f t="shared" si="53"/>
        <v/>
      </c>
      <c r="D605" s="11" t="str">
        <f t="shared" si="54"/>
        <v/>
      </c>
      <c r="E605" s="11" t="str">
        <f t="shared" si="55"/>
        <v/>
      </c>
      <c r="F605" s="11" t="str">
        <f t="shared" si="56"/>
        <v/>
      </c>
    </row>
    <row r="606" spans="3:6" x14ac:dyDescent="0.3">
      <c r="C606" s="11" t="str">
        <f t="shared" si="53"/>
        <v/>
      </c>
      <c r="D606" s="11" t="str">
        <f t="shared" si="54"/>
        <v/>
      </c>
      <c r="E606" s="11" t="str">
        <f t="shared" si="55"/>
        <v/>
      </c>
      <c r="F606" s="11" t="str">
        <f t="shared" si="56"/>
        <v/>
      </c>
    </row>
    <row r="607" spans="3:6" x14ac:dyDescent="0.3">
      <c r="C607" s="11" t="str">
        <f t="shared" si="53"/>
        <v/>
      </c>
      <c r="D607" s="11" t="str">
        <f t="shared" si="54"/>
        <v/>
      </c>
      <c r="E607" s="11" t="str">
        <f t="shared" si="55"/>
        <v/>
      </c>
      <c r="F607" s="11" t="str">
        <f t="shared" si="56"/>
        <v/>
      </c>
    </row>
    <row r="608" spans="3:6" x14ac:dyDescent="0.3">
      <c r="C608" s="11" t="str">
        <f t="shared" si="53"/>
        <v/>
      </c>
      <c r="D608" s="11" t="str">
        <f t="shared" si="54"/>
        <v/>
      </c>
      <c r="E608" s="11" t="str">
        <f t="shared" si="55"/>
        <v/>
      </c>
      <c r="F608" s="11" t="str">
        <f t="shared" si="56"/>
        <v/>
      </c>
    </row>
    <row r="609" spans="3:6" x14ac:dyDescent="0.3">
      <c r="C609" s="11" t="str">
        <f t="shared" si="53"/>
        <v/>
      </c>
      <c r="D609" s="11" t="str">
        <f t="shared" si="54"/>
        <v/>
      </c>
      <c r="E609" s="11" t="str">
        <f t="shared" si="55"/>
        <v/>
      </c>
      <c r="F609" s="11" t="str">
        <f t="shared" si="56"/>
        <v/>
      </c>
    </row>
    <row r="610" spans="3:6" x14ac:dyDescent="0.3">
      <c r="C610" s="11" t="str">
        <f t="shared" si="53"/>
        <v/>
      </c>
      <c r="D610" s="11" t="str">
        <f t="shared" si="54"/>
        <v/>
      </c>
      <c r="E610" s="11" t="str">
        <f t="shared" si="55"/>
        <v/>
      </c>
      <c r="F610" s="11" t="str">
        <f t="shared" si="56"/>
        <v/>
      </c>
    </row>
    <row r="611" spans="3:6" x14ac:dyDescent="0.3">
      <c r="C611" s="11" t="str">
        <f t="shared" si="53"/>
        <v/>
      </c>
      <c r="D611" s="11" t="str">
        <f t="shared" si="54"/>
        <v/>
      </c>
      <c r="E611" s="11" t="str">
        <f t="shared" si="55"/>
        <v/>
      </c>
      <c r="F611" s="11" t="str">
        <f t="shared" si="56"/>
        <v/>
      </c>
    </row>
    <row r="612" spans="3:6" x14ac:dyDescent="0.3">
      <c r="C612" s="11" t="str">
        <f t="shared" si="53"/>
        <v/>
      </c>
      <c r="D612" s="11" t="str">
        <f t="shared" si="54"/>
        <v/>
      </c>
      <c r="E612" s="11" t="str">
        <f t="shared" si="55"/>
        <v/>
      </c>
      <c r="F612" s="11" t="str">
        <f t="shared" si="56"/>
        <v/>
      </c>
    </row>
    <row r="613" spans="3:6" x14ac:dyDescent="0.3">
      <c r="C613" s="11" t="str">
        <f t="shared" si="53"/>
        <v/>
      </c>
      <c r="D613" s="11" t="str">
        <f t="shared" si="54"/>
        <v/>
      </c>
      <c r="E613" s="11" t="str">
        <f t="shared" si="55"/>
        <v/>
      </c>
      <c r="F613" s="11" t="str">
        <f t="shared" si="56"/>
        <v/>
      </c>
    </row>
    <row r="614" spans="3:6" x14ac:dyDescent="0.3">
      <c r="C614" s="11" t="str">
        <f t="shared" si="53"/>
        <v/>
      </c>
      <c r="D614" s="11" t="str">
        <f t="shared" si="54"/>
        <v/>
      </c>
      <c r="E614" s="11" t="str">
        <f t="shared" si="55"/>
        <v/>
      </c>
      <c r="F614" s="11" t="str">
        <f t="shared" si="56"/>
        <v/>
      </c>
    </row>
    <row r="615" spans="3:6" x14ac:dyDescent="0.3">
      <c r="C615" s="11" t="str">
        <f t="shared" si="53"/>
        <v/>
      </c>
      <c r="D615" s="11" t="str">
        <f t="shared" si="54"/>
        <v/>
      </c>
      <c r="E615" s="11" t="str">
        <f t="shared" si="55"/>
        <v/>
      </c>
      <c r="F615" s="11" t="str">
        <f t="shared" si="56"/>
        <v/>
      </c>
    </row>
    <row r="616" spans="3:6" x14ac:dyDescent="0.3">
      <c r="C616" s="11" t="str">
        <f t="shared" si="53"/>
        <v/>
      </c>
      <c r="D616" s="11" t="str">
        <f t="shared" si="54"/>
        <v/>
      </c>
      <c r="E616" s="11" t="str">
        <f t="shared" si="55"/>
        <v/>
      </c>
      <c r="F616" s="11" t="str">
        <f t="shared" si="56"/>
        <v/>
      </c>
    </row>
    <row r="617" spans="3:6" x14ac:dyDescent="0.3">
      <c r="C617" s="11" t="str">
        <f t="shared" si="53"/>
        <v/>
      </c>
      <c r="D617" s="11" t="str">
        <f t="shared" si="54"/>
        <v/>
      </c>
      <c r="E617" s="11" t="str">
        <f t="shared" si="55"/>
        <v/>
      </c>
      <c r="F617" s="11" t="str">
        <f t="shared" si="56"/>
        <v/>
      </c>
    </row>
    <row r="618" spans="3:6" x14ac:dyDescent="0.3">
      <c r="C618" s="11" t="str">
        <f t="shared" si="53"/>
        <v/>
      </c>
      <c r="D618" s="11" t="str">
        <f t="shared" si="54"/>
        <v/>
      </c>
      <c r="E618" s="11" t="str">
        <f t="shared" si="55"/>
        <v/>
      </c>
      <c r="F618" s="11" t="str">
        <f t="shared" si="56"/>
        <v/>
      </c>
    </row>
    <row r="619" spans="3:6" x14ac:dyDescent="0.3">
      <c r="C619" s="11" t="str">
        <f t="shared" si="53"/>
        <v/>
      </c>
      <c r="D619" s="11" t="str">
        <f t="shared" si="54"/>
        <v/>
      </c>
      <c r="E619" s="11" t="str">
        <f t="shared" si="55"/>
        <v/>
      </c>
      <c r="F619" s="11" t="str">
        <f t="shared" si="56"/>
        <v/>
      </c>
    </row>
    <row r="620" spans="3:6" x14ac:dyDescent="0.3">
      <c r="C620" s="11" t="str">
        <f t="shared" si="53"/>
        <v/>
      </c>
      <c r="D620" s="11" t="str">
        <f t="shared" si="54"/>
        <v/>
      </c>
      <c r="E620" s="11" t="str">
        <f t="shared" si="55"/>
        <v/>
      </c>
      <c r="F620" s="11" t="str">
        <f t="shared" si="56"/>
        <v/>
      </c>
    </row>
    <row r="621" spans="3:6" x14ac:dyDescent="0.3">
      <c r="C621" s="11" t="str">
        <f t="shared" si="53"/>
        <v/>
      </c>
      <c r="D621" s="11" t="str">
        <f t="shared" si="54"/>
        <v/>
      </c>
      <c r="E621" s="11" t="str">
        <f t="shared" si="55"/>
        <v/>
      </c>
      <c r="F621" s="11" t="str">
        <f t="shared" si="56"/>
        <v/>
      </c>
    </row>
    <row r="622" spans="3:6" x14ac:dyDescent="0.3">
      <c r="C622" s="11" t="str">
        <f t="shared" si="53"/>
        <v/>
      </c>
      <c r="D622" s="11" t="str">
        <f t="shared" si="54"/>
        <v/>
      </c>
      <c r="E622" s="11" t="str">
        <f t="shared" si="55"/>
        <v/>
      </c>
      <c r="F622" s="11" t="str">
        <f t="shared" si="56"/>
        <v/>
      </c>
    </row>
    <row r="623" spans="3:6" x14ac:dyDescent="0.3">
      <c r="C623" s="11" t="str">
        <f t="shared" si="53"/>
        <v/>
      </c>
      <c r="D623" s="11" t="str">
        <f t="shared" si="54"/>
        <v/>
      </c>
      <c r="E623" s="11" t="str">
        <f t="shared" si="55"/>
        <v/>
      </c>
      <c r="F623" s="11" t="str">
        <f t="shared" si="56"/>
        <v/>
      </c>
    </row>
    <row r="624" spans="3:6" x14ac:dyDescent="0.3">
      <c r="C624" s="11" t="str">
        <f t="shared" si="53"/>
        <v/>
      </c>
      <c r="D624" s="11" t="str">
        <f t="shared" si="54"/>
        <v/>
      </c>
      <c r="E624" s="11" t="str">
        <f t="shared" si="55"/>
        <v/>
      </c>
      <c r="F624" s="11" t="str">
        <f t="shared" si="56"/>
        <v/>
      </c>
    </row>
    <row r="625" spans="3:6" x14ac:dyDescent="0.3">
      <c r="C625" s="11" t="str">
        <f t="shared" si="53"/>
        <v/>
      </c>
      <c r="D625" s="11" t="str">
        <f t="shared" si="54"/>
        <v/>
      </c>
      <c r="E625" s="11" t="str">
        <f t="shared" si="55"/>
        <v/>
      </c>
      <c r="F625" s="11" t="str">
        <f t="shared" si="56"/>
        <v/>
      </c>
    </row>
    <row r="626" spans="3:6" x14ac:dyDescent="0.3">
      <c r="C626" s="11" t="str">
        <f t="shared" si="53"/>
        <v/>
      </c>
      <c r="D626" s="11" t="str">
        <f t="shared" si="54"/>
        <v/>
      </c>
      <c r="E626" s="11" t="str">
        <f t="shared" si="55"/>
        <v/>
      </c>
      <c r="F626" s="11" t="str">
        <f t="shared" si="56"/>
        <v/>
      </c>
    </row>
    <row r="627" spans="3:6" x14ac:dyDescent="0.3">
      <c r="C627" s="11" t="str">
        <f t="shared" si="53"/>
        <v/>
      </c>
      <c r="D627" s="11" t="str">
        <f t="shared" si="54"/>
        <v/>
      </c>
      <c r="E627" s="11" t="str">
        <f t="shared" si="55"/>
        <v/>
      </c>
      <c r="F627" s="11" t="str">
        <f t="shared" si="56"/>
        <v/>
      </c>
    </row>
    <row r="628" spans="3:6" x14ac:dyDescent="0.3">
      <c r="C628" s="11" t="str">
        <f t="shared" si="53"/>
        <v/>
      </c>
      <c r="D628" s="11" t="str">
        <f t="shared" si="54"/>
        <v/>
      </c>
      <c r="E628" s="11" t="str">
        <f t="shared" si="55"/>
        <v/>
      </c>
      <c r="F628" s="11" t="str">
        <f t="shared" si="56"/>
        <v/>
      </c>
    </row>
    <row r="629" spans="3:6" x14ac:dyDescent="0.3">
      <c r="C629" s="11" t="str">
        <f t="shared" si="53"/>
        <v/>
      </c>
      <c r="D629" s="11" t="str">
        <f t="shared" si="54"/>
        <v/>
      </c>
      <c r="E629" s="11" t="str">
        <f t="shared" si="55"/>
        <v/>
      </c>
      <c r="F629" s="11" t="str">
        <f t="shared" si="56"/>
        <v/>
      </c>
    </row>
    <row r="630" spans="3:6" x14ac:dyDescent="0.3">
      <c r="C630" s="11" t="str">
        <f t="shared" si="53"/>
        <v/>
      </c>
      <c r="D630" s="11" t="str">
        <f t="shared" si="54"/>
        <v/>
      </c>
      <c r="E630" s="11" t="str">
        <f t="shared" si="55"/>
        <v/>
      </c>
      <c r="F630" s="11" t="str">
        <f t="shared" si="56"/>
        <v/>
      </c>
    </row>
    <row r="631" spans="3:6" x14ac:dyDescent="0.3">
      <c r="C631" s="11" t="str">
        <f t="shared" si="53"/>
        <v/>
      </c>
      <c r="D631" s="11" t="str">
        <f t="shared" si="54"/>
        <v/>
      </c>
      <c r="E631" s="11" t="str">
        <f t="shared" si="55"/>
        <v/>
      </c>
      <c r="F631" s="11" t="str">
        <f t="shared" si="56"/>
        <v/>
      </c>
    </row>
    <row r="632" spans="3:6" x14ac:dyDescent="0.3">
      <c r="C632" s="11" t="str">
        <f t="shared" si="53"/>
        <v/>
      </c>
      <c r="D632" s="11" t="str">
        <f t="shared" si="54"/>
        <v/>
      </c>
      <c r="E632" s="11" t="str">
        <f t="shared" si="55"/>
        <v/>
      </c>
      <c r="F632" s="11" t="str">
        <f t="shared" si="56"/>
        <v/>
      </c>
    </row>
    <row r="633" spans="3:6" x14ac:dyDescent="0.3">
      <c r="C633" s="11" t="str">
        <f t="shared" si="53"/>
        <v/>
      </c>
      <c r="D633" s="11" t="str">
        <f t="shared" si="54"/>
        <v/>
      </c>
      <c r="E633" s="11" t="str">
        <f t="shared" si="55"/>
        <v/>
      </c>
      <c r="F633" s="11" t="str">
        <f t="shared" si="56"/>
        <v/>
      </c>
    </row>
    <row r="634" spans="3:6" x14ac:dyDescent="0.3">
      <c r="C634" s="11" t="str">
        <f t="shared" si="53"/>
        <v/>
      </c>
      <c r="D634" s="11" t="str">
        <f t="shared" si="54"/>
        <v/>
      </c>
      <c r="E634" s="11" t="str">
        <f t="shared" si="55"/>
        <v/>
      </c>
      <c r="F634" s="11" t="str">
        <f t="shared" si="56"/>
        <v/>
      </c>
    </row>
    <row r="635" spans="3:6" x14ac:dyDescent="0.3">
      <c r="C635" s="11" t="str">
        <f t="shared" si="53"/>
        <v/>
      </c>
      <c r="D635" s="11" t="str">
        <f t="shared" si="54"/>
        <v/>
      </c>
      <c r="E635" s="11" t="str">
        <f t="shared" si="55"/>
        <v/>
      </c>
      <c r="F635" s="11" t="str">
        <f t="shared" si="56"/>
        <v/>
      </c>
    </row>
    <row r="636" spans="3:6" x14ac:dyDescent="0.3">
      <c r="C636" s="11" t="str">
        <f t="shared" si="53"/>
        <v/>
      </c>
      <c r="D636" s="11" t="str">
        <f t="shared" si="54"/>
        <v/>
      </c>
      <c r="E636" s="11" t="str">
        <f t="shared" si="55"/>
        <v/>
      </c>
      <c r="F636" s="11" t="str">
        <f t="shared" si="56"/>
        <v/>
      </c>
    </row>
    <row r="637" spans="3:6" x14ac:dyDescent="0.3">
      <c r="C637" s="11" t="str">
        <f t="shared" si="53"/>
        <v/>
      </c>
      <c r="D637" s="11" t="str">
        <f t="shared" si="54"/>
        <v/>
      </c>
      <c r="E637" s="11" t="str">
        <f t="shared" si="55"/>
        <v/>
      </c>
      <c r="F637" s="11" t="str">
        <f t="shared" si="56"/>
        <v/>
      </c>
    </row>
    <row r="638" spans="3:6" x14ac:dyDescent="0.3">
      <c r="C638" s="11" t="str">
        <f t="shared" si="53"/>
        <v/>
      </c>
      <c r="D638" s="11" t="str">
        <f t="shared" si="54"/>
        <v/>
      </c>
      <c r="E638" s="11" t="str">
        <f t="shared" si="55"/>
        <v/>
      </c>
      <c r="F638" s="11" t="str">
        <f t="shared" si="56"/>
        <v/>
      </c>
    </row>
    <row r="639" spans="3:6" x14ac:dyDescent="0.3">
      <c r="C639" s="11" t="str">
        <f t="shared" si="53"/>
        <v/>
      </c>
      <c r="D639" s="11" t="str">
        <f t="shared" si="54"/>
        <v/>
      </c>
      <c r="E639" s="11" t="str">
        <f t="shared" si="55"/>
        <v/>
      </c>
      <c r="F639" s="11" t="str">
        <f t="shared" si="56"/>
        <v/>
      </c>
    </row>
    <row r="640" spans="3:6" x14ac:dyDescent="0.3">
      <c r="C640" s="11" t="str">
        <f t="shared" si="53"/>
        <v/>
      </c>
      <c r="D640" s="11" t="str">
        <f t="shared" si="54"/>
        <v/>
      </c>
      <c r="E640" s="11" t="str">
        <f t="shared" si="55"/>
        <v/>
      </c>
      <c r="F640" s="11" t="str">
        <f t="shared" si="56"/>
        <v/>
      </c>
    </row>
    <row r="641" spans="3:6" x14ac:dyDescent="0.3">
      <c r="C641" s="11" t="str">
        <f t="shared" ref="C641:C671" si="57">IF(B641="","",F640*$C$3)</f>
        <v/>
      </c>
      <c r="D641" s="11" t="str">
        <f t="shared" ref="D641:D671" si="58">IF(B641="","",E641-C641)</f>
        <v/>
      </c>
      <c r="E641" s="11" t="str">
        <f t="shared" ref="E641:E671" si="59">IF(B641="","",$C$5)</f>
        <v/>
      </c>
      <c r="F641" s="11" t="str">
        <f t="shared" ref="F641:F671" si="60">IF(B641="","",F640-D641)</f>
        <v/>
      </c>
    </row>
    <row r="642" spans="3:6" x14ac:dyDescent="0.3">
      <c r="C642" s="11" t="str">
        <f t="shared" si="57"/>
        <v/>
      </c>
      <c r="D642" s="11" t="str">
        <f t="shared" si="58"/>
        <v/>
      </c>
      <c r="E642" s="11" t="str">
        <f t="shared" si="59"/>
        <v/>
      </c>
      <c r="F642" s="11" t="str">
        <f t="shared" si="60"/>
        <v/>
      </c>
    </row>
    <row r="643" spans="3:6" x14ac:dyDescent="0.3">
      <c r="C643" s="11" t="str">
        <f t="shared" si="57"/>
        <v/>
      </c>
      <c r="D643" s="11" t="str">
        <f t="shared" si="58"/>
        <v/>
      </c>
      <c r="E643" s="11" t="str">
        <f t="shared" si="59"/>
        <v/>
      </c>
      <c r="F643" s="11" t="str">
        <f t="shared" si="60"/>
        <v/>
      </c>
    </row>
    <row r="644" spans="3:6" x14ac:dyDescent="0.3">
      <c r="C644" s="11" t="str">
        <f t="shared" si="57"/>
        <v/>
      </c>
      <c r="D644" s="11" t="str">
        <f t="shared" si="58"/>
        <v/>
      </c>
      <c r="E644" s="11" t="str">
        <f t="shared" si="59"/>
        <v/>
      </c>
      <c r="F644" s="11" t="str">
        <f t="shared" si="60"/>
        <v/>
      </c>
    </row>
    <row r="645" spans="3:6" x14ac:dyDescent="0.3">
      <c r="C645" s="11" t="str">
        <f t="shared" si="57"/>
        <v/>
      </c>
      <c r="D645" s="11" t="str">
        <f t="shared" si="58"/>
        <v/>
      </c>
      <c r="E645" s="11" t="str">
        <f t="shared" si="59"/>
        <v/>
      </c>
      <c r="F645" s="11" t="str">
        <f t="shared" si="60"/>
        <v/>
      </c>
    </row>
    <row r="646" spans="3:6" x14ac:dyDescent="0.3">
      <c r="C646" s="11" t="str">
        <f t="shared" si="57"/>
        <v/>
      </c>
      <c r="D646" s="11" t="str">
        <f t="shared" si="58"/>
        <v/>
      </c>
      <c r="E646" s="11" t="str">
        <f t="shared" si="59"/>
        <v/>
      </c>
      <c r="F646" s="11" t="str">
        <f t="shared" si="60"/>
        <v/>
      </c>
    </row>
    <row r="647" spans="3:6" x14ac:dyDescent="0.3">
      <c r="C647" s="11" t="str">
        <f t="shared" si="57"/>
        <v/>
      </c>
      <c r="D647" s="11" t="str">
        <f t="shared" si="58"/>
        <v/>
      </c>
      <c r="E647" s="11" t="str">
        <f t="shared" si="59"/>
        <v/>
      </c>
      <c r="F647" s="11" t="str">
        <f t="shared" si="60"/>
        <v/>
      </c>
    </row>
    <row r="648" spans="3:6" x14ac:dyDescent="0.3">
      <c r="C648" s="11" t="str">
        <f t="shared" si="57"/>
        <v/>
      </c>
      <c r="D648" s="11" t="str">
        <f t="shared" si="58"/>
        <v/>
      </c>
      <c r="E648" s="11" t="str">
        <f t="shared" si="59"/>
        <v/>
      </c>
      <c r="F648" s="11" t="str">
        <f t="shared" si="60"/>
        <v/>
      </c>
    </row>
    <row r="649" spans="3:6" x14ac:dyDescent="0.3">
      <c r="C649" s="11" t="str">
        <f t="shared" si="57"/>
        <v/>
      </c>
      <c r="D649" s="11" t="str">
        <f t="shared" si="58"/>
        <v/>
      </c>
      <c r="E649" s="11" t="str">
        <f t="shared" si="59"/>
        <v/>
      </c>
      <c r="F649" s="11" t="str">
        <f t="shared" si="60"/>
        <v/>
      </c>
    </row>
    <row r="650" spans="3:6" x14ac:dyDescent="0.3">
      <c r="C650" s="11" t="str">
        <f t="shared" si="57"/>
        <v/>
      </c>
      <c r="D650" s="11" t="str">
        <f t="shared" si="58"/>
        <v/>
      </c>
      <c r="E650" s="11" t="str">
        <f t="shared" si="59"/>
        <v/>
      </c>
      <c r="F650" s="11" t="str">
        <f t="shared" si="60"/>
        <v/>
      </c>
    </row>
    <row r="651" spans="3:6" x14ac:dyDescent="0.3">
      <c r="C651" s="11" t="str">
        <f t="shared" si="57"/>
        <v/>
      </c>
      <c r="D651" s="11" t="str">
        <f t="shared" si="58"/>
        <v/>
      </c>
      <c r="E651" s="11" t="str">
        <f t="shared" si="59"/>
        <v/>
      </c>
      <c r="F651" s="11" t="str">
        <f t="shared" si="60"/>
        <v/>
      </c>
    </row>
    <row r="652" spans="3:6" x14ac:dyDescent="0.3">
      <c r="C652" s="11" t="str">
        <f t="shared" si="57"/>
        <v/>
      </c>
      <c r="D652" s="11" t="str">
        <f t="shared" si="58"/>
        <v/>
      </c>
      <c r="E652" s="11" t="str">
        <f t="shared" si="59"/>
        <v/>
      </c>
      <c r="F652" s="11" t="str">
        <f t="shared" si="60"/>
        <v/>
      </c>
    </row>
    <row r="653" spans="3:6" x14ac:dyDescent="0.3">
      <c r="C653" s="11" t="str">
        <f t="shared" si="57"/>
        <v/>
      </c>
      <c r="D653" s="11" t="str">
        <f t="shared" si="58"/>
        <v/>
      </c>
      <c r="E653" s="11" t="str">
        <f t="shared" si="59"/>
        <v/>
      </c>
      <c r="F653" s="11" t="str">
        <f t="shared" si="60"/>
        <v/>
      </c>
    </row>
    <row r="654" spans="3:6" x14ac:dyDescent="0.3">
      <c r="C654" s="11" t="str">
        <f t="shared" si="57"/>
        <v/>
      </c>
      <c r="D654" s="11" t="str">
        <f t="shared" si="58"/>
        <v/>
      </c>
      <c r="E654" s="11" t="str">
        <f t="shared" si="59"/>
        <v/>
      </c>
      <c r="F654" s="11" t="str">
        <f t="shared" si="60"/>
        <v/>
      </c>
    </row>
    <row r="655" spans="3:6" x14ac:dyDescent="0.3">
      <c r="C655" s="11" t="str">
        <f t="shared" si="57"/>
        <v/>
      </c>
      <c r="D655" s="11" t="str">
        <f t="shared" si="58"/>
        <v/>
      </c>
      <c r="E655" s="11" t="str">
        <f t="shared" si="59"/>
        <v/>
      </c>
      <c r="F655" s="11" t="str">
        <f t="shared" si="60"/>
        <v/>
      </c>
    </row>
    <row r="656" spans="3:6" x14ac:dyDescent="0.3">
      <c r="C656" s="11" t="str">
        <f t="shared" si="57"/>
        <v/>
      </c>
      <c r="D656" s="11" t="str">
        <f t="shared" si="58"/>
        <v/>
      </c>
      <c r="E656" s="11" t="str">
        <f t="shared" si="59"/>
        <v/>
      </c>
      <c r="F656" s="11" t="str">
        <f t="shared" si="60"/>
        <v/>
      </c>
    </row>
    <row r="657" spans="3:6" x14ac:dyDescent="0.3">
      <c r="C657" s="11" t="str">
        <f t="shared" si="57"/>
        <v/>
      </c>
      <c r="D657" s="11" t="str">
        <f t="shared" si="58"/>
        <v/>
      </c>
      <c r="E657" s="11" t="str">
        <f t="shared" si="59"/>
        <v/>
      </c>
      <c r="F657" s="11" t="str">
        <f t="shared" si="60"/>
        <v/>
      </c>
    </row>
    <row r="658" spans="3:6" x14ac:dyDescent="0.3">
      <c r="C658" s="11" t="str">
        <f t="shared" si="57"/>
        <v/>
      </c>
      <c r="D658" s="11" t="str">
        <f t="shared" si="58"/>
        <v/>
      </c>
      <c r="E658" s="11" t="str">
        <f t="shared" si="59"/>
        <v/>
      </c>
      <c r="F658" s="11" t="str">
        <f t="shared" si="60"/>
        <v/>
      </c>
    </row>
    <row r="659" spans="3:6" x14ac:dyDescent="0.3">
      <c r="C659" s="11" t="str">
        <f t="shared" si="57"/>
        <v/>
      </c>
      <c r="D659" s="11" t="str">
        <f t="shared" si="58"/>
        <v/>
      </c>
      <c r="E659" s="11" t="str">
        <f t="shared" si="59"/>
        <v/>
      </c>
      <c r="F659" s="11" t="str">
        <f t="shared" si="60"/>
        <v/>
      </c>
    </row>
    <row r="660" spans="3:6" x14ac:dyDescent="0.3">
      <c r="C660" s="11" t="str">
        <f t="shared" si="57"/>
        <v/>
      </c>
      <c r="D660" s="11" t="str">
        <f t="shared" si="58"/>
        <v/>
      </c>
      <c r="E660" s="11" t="str">
        <f t="shared" si="59"/>
        <v/>
      </c>
      <c r="F660" s="11" t="str">
        <f t="shared" si="60"/>
        <v/>
      </c>
    </row>
    <row r="661" spans="3:6" x14ac:dyDescent="0.3">
      <c r="C661" s="11" t="str">
        <f t="shared" si="57"/>
        <v/>
      </c>
      <c r="D661" s="11" t="str">
        <f t="shared" si="58"/>
        <v/>
      </c>
      <c r="E661" s="11" t="str">
        <f t="shared" si="59"/>
        <v/>
      </c>
      <c r="F661" s="11" t="str">
        <f t="shared" si="60"/>
        <v/>
      </c>
    </row>
    <row r="662" spans="3:6" x14ac:dyDescent="0.3">
      <c r="C662" s="11" t="str">
        <f t="shared" si="57"/>
        <v/>
      </c>
      <c r="D662" s="11" t="str">
        <f t="shared" si="58"/>
        <v/>
      </c>
      <c r="E662" s="11" t="str">
        <f t="shared" si="59"/>
        <v/>
      </c>
      <c r="F662" s="11" t="str">
        <f t="shared" si="60"/>
        <v/>
      </c>
    </row>
    <row r="663" spans="3:6" x14ac:dyDescent="0.3">
      <c r="C663" s="11" t="str">
        <f t="shared" si="57"/>
        <v/>
      </c>
      <c r="D663" s="11" t="str">
        <f t="shared" si="58"/>
        <v/>
      </c>
      <c r="E663" s="11" t="str">
        <f t="shared" si="59"/>
        <v/>
      </c>
      <c r="F663" s="11" t="str">
        <f t="shared" si="60"/>
        <v/>
      </c>
    </row>
    <row r="664" spans="3:6" x14ac:dyDescent="0.3">
      <c r="C664" s="11" t="str">
        <f t="shared" si="57"/>
        <v/>
      </c>
      <c r="D664" s="11" t="str">
        <f t="shared" si="58"/>
        <v/>
      </c>
      <c r="E664" s="11" t="str">
        <f t="shared" si="59"/>
        <v/>
      </c>
      <c r="F664" s="11" t="str">
        <f t="shared" si="60"/>
        <v/>
      </c>
    </row>
    <row r="665" spans="3:6" x14ac:dyDescent="0.3">
      <c r="C665" s="11" t="str">
        <f t="shared" si="57"/>
        <v/>
      </c>
      <c r="D665" s="11" t="str">
        <f t="shared" si="58"/>
        <v/>
      </c>
      <c r="E665" s="11" t="str">
        <f t="shared" si="59"/>
        <v/>
      </c>
      <c r="F665" s="11" t="str">
        <f t="shared" si="60"/>
        <v/>
      </c>
    </row>
    <row r="666" spans="3:6" x14ac:dyDescent="0.3">
      <c r="C666" s="11" t="str">
        <f t="shared" si="57"/>
        <v/>
      </c>
      <c r="D666" s="11" t="str">
        <f t="shared" si="58"/>
        <v/>
      </c>
      <c r="E666" s="11" t="str">
        <f t="shared" si="59"/>
        <v/>
      </c>
      <c r="F666" s="11" t="str">
        <f t="shared" si="60"/>
        <v/>
      </c>
    </row>
    <row r="667" spans="3:6" x14ac:dyDescent="0.3">
      <c r="C667" s="11" t="str">
        <f t="shared" si="57"/>
        <v/>
      </c>
      <c r="D667" s="11" t="str">
        <f t="shared" si="58"/>
        <v/>
      </c>
      <c r="E667" s="11" t="str">
        <f t="shared" si="59"/>
        <v/>
      </c>
      <c r="F667" s="11" t="str">
        <f t="shared" si="60"/>
        <v/>
      </c>
    </row>
    <row r="668" spans="3:6" x14ac:dyDescent="0.3">
      <c r="C668" s="11" t="str">
        <f t="shared" si="57"/>
        <v/>
      </c>
      <c r="D668" s="11" t="str">
        <f t="shared" si="58"/>
        <v/>
      </c>
      <c r="E668" s="11" t="str">
        <f t="shared" si="59"/>
        <v/>
      </c>
      <c r="F668" s="11" t="str">
        <f t="shared" si="60"/>
        <v/>
      </c>
    </row>
    <row r="669" spans="3:6" x14ac:dyDescent="0.3">
      <c r="C669" s="11" t="str">
        <f t="shared" si="57"/>
        <v/>
      </c>
      <c r="D669" s="11" t="str">
        <f t="shared" si="58"/>
        <v/>
      </c>
      <c r="E669" s="11" t="str">
        <f t="shared" si="59"/>
        <v/>
      </c>
      <c r="F669" s="11" t="str">
        <f t="shared" si="60"/>
        <v/>
      </c>
    </row>
    <row r="670" spans="3:6" x14ac:dyDescent="0.3">
      <c r="C670" s="11" t="str">
        <f t="shared" si="57"/>
        <v/>
      </c>
      <c r="D670" s="11" t="str">
        <f t="shared" si="58"/>
        <v/>
      </c>
      <c r="E670" s="11" t="str">
        <f t="shared" si="59"/>
        <v/>
      </c>
      <c r="F670" s="11" t="str">
        <f t="shared" si="60"/>
        <v/>
      </c>
    </row>
    <row r="671" spans="3:6" x14ac:dyDescent="0.3">
      <c r="C671" s="11" t="str">
        <f t="shared" si="57"/>
        <v/>
      </c>
      <c r="D671" s="11" t="str">
        <f t="shared" si="58"/>
        <v/>
      </c>
      <c r="E671" s="11" t="str">
        <f t="shared" si="59"/>
        <v/>
      </c>
      <c r="F671" s="11" t="str">
        <f t="shared" si="60"/>
        <v/>
      </c>
    </row>
  </sheetData>
  <conditionalFormatting sqref="C20">
    <cfRule type="expression" dxfId="8" priority="18">
      <formula>B$9&gt;$C$4</formula>
    </cfRule>
  </conditionalFormatting>
  <conditionalFormatting sqref="B8:F671">
    <cfRule type="expression" dxfId="7" priority="8">
      <formula>$B8&lt;&gt;""</formula>
    </cfRule>
  </conditionalFormatting>
  <conditionalFormatting sqref="M8">
    <cfRule type="expression" dxfId="6" priority="7">
      <formula>$B8&lt;&gt;""</formula>
    </cfRule>
  </conditionalFormatting>
  <conditionalFormatting sqref="N69:R1048576">
    <cfRule type="expression" dxfId="5" priority="6">
      <formula>$M$18&gt;$N$4</formula>
    </cfRule>
  </conditionalFormatting>
  <conditionalFormatting sqref="M8:R68">
    <cfRule type="expression" dxfId="4" priority="5">
      <formula>$M7&lt;&gt;""</formula>
    </cfRule>
  </conditionalFormatting>
  <conditionalFormatting sqref="T8">
    <cfRule type="expression" dxfId="3" priority="4">
      <formula>$B8&lt;&gt;""</formula>
    </cfRule>
  </conditionalFormatting>
  <conditionalFormatting sqref="T8">
    <cfRule type="expression" dxfId="2" priority="3">
      <formula>$M7&lt;&gt;""</formula>
    </cfRule>
  </conditionalFormatting>
  <conditionalFormatting sqref="U9:X446">
    <cfRule type="expression" dxfId="1" priority="2">
      <formula>$B9&lt;&gt;""</formula>
    </cfRule>
  </conditionalFormatting>
  <conditionalFormatting sqref="T8:X68">
    <cfRule type="expression" dxfId="0" priority="1">
      <formula>$T7&lt;&gt;""</formula>
    </cfRule>
  </conditionalFormatting>
  <dataValidations count="2">
    <dataValidation type="list" allowBlank="1" showInputMessage="1" showErrorMessage="1" sqref="E3" xr:uid="{4A4EF071-755C-4E00-83C7-32E6A00FC675}">
      <formula1>$C$7:$F$7</formula1>
    </dataValidation>
    <dataValidation type="list" allowBlank="1" showInputMessage="1" showErrorMessage="1" sqref="Y3 W3" xr:uid="{5FCA66DD-FC7C-4FF9-8F48-64469B901F33}">
      <formula1>$U$7:$X$7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2950D-E841-47AC-8A55-46D87DE89FCC}">
  <dimension ref="B1:G105"/>
  <sheetViews>
    <sheetView workbookViewId="0">
      <selection activeCell="C56" sqref="C56"/>
    </sheetView>
  </sheetViews>
  <sheetFormatPr baseColWidth="10" defaultRowHeight="14.4" x14ac:dyDescent="0.3"/>
  <cols>
    <col min="2" max="2" width="13.21875" bestFit="1" customWidth="1"/>
    <col min="3" max="3" width="15.33203125" bestFit="1" customWidth="1"/>
    <col min="4" max="4" width="12.88671875" bestFit="1" customWidth="1"/>
    <col min="5" max="5" width="11.88671875" bestFit="1" customWidth="1"/>
    <col min="6" max="6" width="12.88671875" bestFit="1" customWidth="1"/>
    <col min="7" max="7" width="13.88671875" bestFit="1" customWidth="1"/>
  </cols>
  <sheetData>
    <row r="1" spans="2:7" ht="15" thickBot="1" x14ac:dyDescent="0.35"/>
    <row r="2" spans="2:7" x14ac:dyDescent="0.3">
      <c r="B2" s="30" t="s">
        <v>6</v>
      </c>
      <c r="C2" s="31">
        <v>115000000</v>
      </c>
    </row>
    <row r="3" spans="2:7" x14ac:dyDescent="0.3">
      <c r="B3" s="32" t="s">
        <v>112</v>
      </c>
      <c r="C3" s="45">
        <v>1.4E-2</v>
      </c>
    </row>
    <row r="4" spans="2:7" x14ac:dyDescent="0.3">
      <c r="B4" s="32" t="s">
        <v>113</v>
      </c>
      <c r="C4" s="34">
        <v>60</v>
      </c>
    </row>
    <row r="5" spans="2:7" x14ac:dyDescent="0.3">
      <c r="B5" s="32" t="s">
        <v>117</v>
      </c>
      <c r="C5" s="47">
        <f>C2*D5</f>
        <v>11500000</v>
      </c>
      <c r="D5" s="4">
        <v>0.1</v>
      </c>
    </row>
    <row r="6" spans="2:7" ht="15" thickBot="1" x14ac:dyDescent="0.35">
      <c r="B6" s="35" t="s">
        <v>118</v>
      </c>
      <c r="C6" s="36">
        <f>PMT(C3,C4,-C2,C5)</f>
        <v>2722124.4208338195</v>
      </c>
    </row>
    <row r="8" spans="2:7" x14ac:dyDescent="0.3">
      <c r="B8" s="40" t="s">
        <v>27</v>
      </c>
      <c r="C8" s="40" t="s">
        <v>16</v>
      </c>
      <c r="D8" s="40" t="s">
        <v>114</v>
      </c>
      <c r="E8" s="40" t="s">
        <v>26</v>
      </c>
      <c r="F8" s="40" t="s">
        <v>117</v>
      </c>
      <c r="G8" s="40" t="s">
        <v>28</v>
      </c>
    </row>
    <row r="9" spans="2:7" x14ac:dyDescent="0.3">
      <c r="B9" cm="1">
        <f t="array" ref="B9:B69">_xlfn.SEQUENCE(C4+1,,0)</f>
        <v>0</v>
      </c>
      <c r="G9" s="11">
        <f>C2</f>
        <v>115000000</v>
      </c>
    </row>
    <row r="10" spans="2:7" x14ac:dyDescent="0.3">
      <c r="B10">
        <v>1</v>
      </c>
      <c r="C10" s="11">
        <f>G9*$C$3</f>
        <v>1610000</v>
      </c>
      <c r="D10" s="11">
        <f>E10-C10+F10</f>
        <v>1112124.4208338195</v>
      </c>
      <c r="E10" s="11">
        <f>$C$6</f>
        <v>2722124.4208338195</v>
      </c>
      <c r="F10" s="11"/>
      <c r="G10" s="11">
        <f>G9-D10</f>
        <v>113887875.57916617</v>
      </c>
    </row>
    <row r="11" spans="2:7" x14ac:dyDescent="0.3">
      <c r="B11">
        <v>2</v>
      </c>
      <c r="C11" s="11">
        <f t="shared" ref="C11:C69" si="0">G10*$C$3</f>
        <v>1594430.2581083265</v>
      </c>
      <c r="D11" s="11">
        <f t="shared" ref="D11:D69" si="1">E11-C11+F11</f>
        <v>1127694.1627254931</v>
      </c>
      <c r="E11" s="11">
        <f t="shared" ref="E11:E69" si="2">$C$6</f>
        <v>2722124.4208338195</v>
      </c>
      <c r="F11" s="11"/>
      <c r="G11" s="11">
        <f t="shared" ref="G11:G69" si="3">G10-D11</f>
        <v>112760181.41644068</v>
      </c>
    </row>
    <row r="12" spans="2:7" x14ac:dyDescent="0.3">
      <c r="B12">
        <v>3</v>
      </c>
      <c r="C12" s="11">
        <f t="shared" si="0"/>
        <v>1578642.5398301696</v>
      </c>
      <c r="D12" s="11">
        <f t="shared" si="1"/>
        <v>1143481.8810036499</v>
      </c>
      <c r="E12" s="11">
        <f t="shared" si="2"/>
        <v>2722124.4208338195</v>
      </c>
      <c r="F12" s="11"/>
      <c r="G12" s="11">
        <f t="shared" si="3"/>
        <v>111616699.53543703</v>
      </c>
    </row>
    <row r="13" spans="2:7" x14ac:dyDescent="0.3">
      <c r="B13">
        <v>4</v>
      </c>
      <c r="C13" s="11">
        <f t="shared" si="0"/>
        <v>1562633.7934961184</v>
      </c>
      <c r="D13" s="11">
        <f t="shared" si="1"/>
        <v>1159490.6273377012</v>
      </c>
      <c r="E13" s="11">
        <f t="shared" si="2"/>
        <v>2722124.4208338195</v>
      </c>
      <c r="F13" s="11"/>
      <c r="G13" s="11">
        <f t="shared" si="3"/>
        <v>110457208.90809934</v>
      </c>
    </row>
    <row r="14" spans="2:7" x14ac:dyDescent="0.3">
      <c r="B14">
        <v>5</v>
      </c>
      <c r="C14" s="11">
        <f t="shared" si="0"/>
        <v>1546400.9247133909</v>
      </c>
      <c r="D14" s="11">
        <f t="shared" si="1"/>
        <v>1175723.4961204287</v>
      </c>
      <c r="E14" s="11">
        <f t="shared" si="2"/>
        <v>2722124.4208338195</v>
      </c>
      <c r="F14" s="11"/>
      <c r="G14" s="11">
        <f t="shared" si="3"/>
        <v>109281485.41197892</v>
      </c>
    </row>
    <row r="15" spans="2:7" x14ac:dyDescent="0.3">
      <c r="B15">
        <v>6</v>
      </c>
      <c r="C15" s="11">
        <f t="shared" si="0"/>
        <v>1529940.795767705</v>
      </c>
      <c r="D15" s="11">
        <f t="shared" si="1"/>
        <v>1192183.6250661146</v>
      </c>
      <c r="E15" s="11">
        <f t="shared" si="2"/>
        <v>2722124.4208338195</v>
      </c>
      <c r="F15" s="11"/>
      <c r="G15" s="11">
        <f t="shared" si="3"/>
        <v>108089301.7869128</v>
      </c>
    </row>
    <row r="16" spans="2:7" x14ac:dyDescent="0.3">
      <c r="B16">
        <v>7</v>
      </c>
      <c r="C16" s="11">
        <f t="shared" si="0"/>
        <v>1513250.2250167793</v>
      </c>
      <c r="D16" s="11">
        <f t="shared" si="1"/>
        <v>1208874.1958170403</v>
      </c>
      <c r="E16" s="11">
        <f t="shared" si="2"/>
        <v>2722124.4208338195</v>
      </c>
      <c r="F16" s="11"/>
      <c r="G16" s="11">
        <f t="shared" si="3"/>
        <v>106880427.59109576</v>
      </c>
    </row>
    <row r="17" spans="2:7" x14ac:dyDescent="0.3">
      <c r="B17">
        <v>8</v>
      </c>
      <c r="C17" s="11">
        <f t="shared" si="0"/>
        <v>1496325.9862753407</v>
      </c>
      <c r="D17" s="11">
        <f t="shared" si="1"/>
        <v>1225798.4345584789</v>
      </c>
      <c r="E17" s="11">
        <f t="shared" si="2"/>
        <v>2722124.4208338195</v>
      </c>
      <c r="F17" s="11"/>
      <c r="G17" s="11">
        <f t="shared" si="3"/>
        <v>105654629.15653728</v>
      </c>
    </row>
    <row r="18" spans="2:7" x14ac:dyDescent="0.3">
      <c r="B18">
        <v>9</v>
      </c>
      <c r="C18" s="11">
        <f t="shared" si="0"/>
        <v>1479164.808191522</v>
      </c>
      <c r="D18" s="11">
        <f t="shared" si="1"/>
        <v>1242959.6126422975</v>
      </c>
      <c r="E18" s="11">
        <f t="shared" si="2"/>
        <v>2722124.4208338195</v>
      </c>
      <c r="F18" s="11"/>
      <c r="G18" s="11">
        <f t="shared" si="3"/>
        <v>104411669.54389498</v>
      </c>
    </row>
    <row r="19" spans="2:7" x14ac:dyDescent="0.3">
      <c r="B19">
        <v>10</v>
      </c>
      <c r="C19" s="11">
        <f t="shared" si="0"/>
        <v>1461763.3736145296</v>
      </c>
      <c r="D19" s="11">
        <f t="shared" si="1"/>
        <v>1260361.0472192899</v>
      </c>
      <c r="E19" s="11">
        <f t="shared" si="2"/>
        <v>2722124.4208338195</v>
      </c>
      <c r="F19" s="11"/>
      <c r="G19" s="11">
        <f t="shared" si="3"/>
        <v>103151308.49667569</v>
      </c>
    </row>
    <row r="20" spans="2:7" x14ac:dyDescent="0.3">
      <c r="B20">
        <v>11</v>
      </c>
      <c r="C20" s="11">
        <f t="shared" si="0"/>
        <v>1444118.3189534596</v>
      </c>
      <c r="D20" s="11">
        <f t="shared" si="1"/>
        <v>1278006.1018803599</v>
      </c>
      <c r="E20" s="11">
        <f t="shared" si="2"/>
        <v>2722124.4208338195</v>
      </c>
      <c r="F20" s="11"/>
      <c r="G20" s="11">
        <f t="shared" si="3"/>
        <v>101873302.39479533</v>
      </c>
    </row>
    <row r="21" spans="2:7" x14ac:dyDescent="0.3">
      <c r="B21">
        <v>12</v>
      </c>
      <c r="C21" s="11">
        <f t="shared" si="0"/>
        <v>1426226.2335271346</v>
      </c>
      <c r="D21" s="11">
        <f t="shared" si="1"/>
        <v>1295898.1873066849</v>
      </c>
      <c r="E21" s="11">
        <f t="shared" si="2"/>
        <v>2722124.4208338195</v>
      </c>
      <c r="F21" s="11"/>
      <c r="G21" s="11">
        <f t="shared" si="3"/>
        <v>100577404.20748864</v>
      </c>
    </row>
    <row r="22" spans="2:7" x14ac:dyDescent="0.3">
      <c r="B22">
        <v>13</v>
      </c>
      <c r="C22" s="11">
        <f t="shared" si="0"/>
        <v>1408083.6589048409</v>
      </c>
      <c r="D22" s="11">
        <f t="shared" si="1"/>
        <v>1314040.7619289786</v>
      </c>
      <c r="E22" s="11">
        <f t="shared" si="2"/>
        <v>2722124.4208338195</v>
      </c>
      <c r="F22" s="11"/>
      <c r="G22" s="11">
        <f t="shared" si="3"/>
        <v>99263363.445559666</v>
      </c>
    </row>
    <row r="23" spans="2:7" x14ac:dyDescent="0.3">
      <c r="B23">
        <v>14</v>
      </c>
      <c r="C23" s="11">
        <f t="shared" si="0"/>
        <v>1389687.0882378353</v>
      </c>
      <c r="D23" s="11">
        <f t="shared" si="1"/>
        <v>1332437.3325959842</v>
      </c>
      <c r="E23" s="11">
        <f t="shared" si="2"/>
        <v>2722124.4208338195</v>
      </c>
      <c r="F23" s="11"/>
      <c r="G23" s="11">
        <f t="shared" si="3"/>
        <v>97930926.112963676</v>
      </c>
    </row>
    <row r="24" spans="2:7" x14ac:dyDescent="0.3">
      <c r="B24">
        <v>15</v>
      </c>
      <c r="C24" s="11">
        <f t="shared" si="0"/>
        <v>1371032.9655814916</v>
      </c>
      <c r="D24" s="11">
        <f t="shared" si="1"/>
        <v>1351091.455252328</v>
      </c>
      <c r="E24" s="11">
        <f t="shared" si="2"/>
        <v>2722124.4208338195</v>
      </c>
      <c r="F24" s="11"/>
      <c r="G24" s="11">
        <f t="shared" si="3"/>
        <v>96579834.657711342</v>
      </c>
    </row>
    <row r="25" spans="2:7" x14ac:dyDescent="0.3">
      <c r="B25">
        <v>16</v>
      </c>
      <c r="C25" s="11">
        <f t="shared" si="0"/>
        <v>1352117.6852079588</v>
      </c>
      <c r="D25" s="11">
        <f t="shared" si="1"/>
        <v>1370006.7356258607</v>
      </c>
      <c r="E25" s="11">
        <f t="shared" si="2"/>
        <v>2722124.4208338195</v>
      </c>
      <c r="F25" s="11"/>
      <c r="G25" s="11">
        <f t="shared" si="3"/>
        <v>95209827.922085479</v>
      </c>
    </row>
    <row r="26" spans="2:7" x14ac:dyDescent="0.3">
      <c r="B26">
        <v>17</v>
      </c>
      <c r="C26" s="11">
        <f t="shared" si="0"/>
        <v>1332937.5909091968</v>
      </c>
      <c r="D26" s="11">
        <f t="shared" si="1"/>
        <v>1389186.8299246228</v>
      </c>
      <c r="E26" s="11">
        <f t="shared" si="2"/>
        <v>2722124.4208338195</v>
      </c>
      <c r="F26" s="11"/>
      <c r="G26" s="11">
        <f t="shared" si="3"/>
        <v>93820641.092160851</v>
      </c>
    </row>
    <row r="27" spans="2:7" x14ac:dyDescent="0.3">
      <c r="B27">
        <v>18</v>
      </c>
      <c r="C27" s="11">
        <f t="shared" si="0"/>
        <v>1313488.9752902519</v>
      </c>
      <c r="D27" s="11">
        <f t="shared" si="1"/>
        <v>1408635.4455435677</v>
      </c>
      <c r="E27" s="11">
        <f t="shared" si="2"/>
        <v>2722124.4208338195</v>
      </c>
      <c r="F27" s="11"/>
      <c r="G27" s="11">
        <f t="shared" si="3"/>
        <v>92412005.646617278</v>
      </c>
    </row>
    <row r="28" spans="2:7" x14ac:dyDescent="0.3">
      <c r="B28">
        <v>19</v>
      </c>
      <c r="C28" s="11">
        <f t="shared" si="0"/>
        <v>1293768.079052642</v>
      </c>
      <c r="D28" s="11">
        <f t="shared" si="1"/>
        <v>1428356.3417811776</v>
      </c>
      <c r="E28" s="11">
        <f t="shared" si="2"/>
        <v>2722124.4208338195</v>
      </c>
      <c r="F28" s="11"/>
      <c r="G28" s="11">
        <f t="shared" si="3"/>
        <v>90983649.304836094</v>
      </c>
    </row>
    <row r="29" spans="2:7" x14ac:dyDescent="0.3">
      <c r="B29">
        <v>20</v>
      </c>
      <c r="C29" s="11">
        <f t="shared" si="0"/>
        <v>1273771.0902677053</v>
      </c>
      <c r="D29" s="11">
        <f t="shared" si="1"/>
        <v>1448353.3305661143</v>
      </c>
      <c r="E29" s="11">
        <f t="shared" si="2"/>
        <v>2722124.4208338195</v>
      </c>
      <c r="F29" s="11"/>
      <c r="G29" s="11">
        <f t="shared" si="3"/>
        <v>89535295.974269986</v>
      </c>
    </row>
    <row r="30" spans="2:7" x14ac:dyDescent="0.3">
      <c r="B30">
        <v>21</v>
      </c>
      <c r="C30" s="11">
        <f t="shared" si="0"/>
        <v>1253494.1436397799</v>
      </c>
      <c r="D30" s="11">
        <f t="shared" si="1"/>
        <v>1468630.2771940397</v>
      </c>
      <c r="E30" s="11">
        <f t="shared" si="2"/>
        <v>2722124.4208338195</v>
      </c>
      <c r="F30" s="11"/>
      <c r="G30" s="11">
        <f t="shared" si="3"/>
        <v>88066665.697075948</v>
      </c>
    </row>
    <row r="31" spans="2:7" x14ac:dyDescent="0.3">
      <c r="B31">
        <v>22</v>
      </c>
      <c r="C31" s="11">
        <f t="shared" si="0"/>
        <v>1232933.3197590632</v>
      </c>
      <c r="D31" s="11">
        <f t="shared" si="1"/>
        <v>1489191.1010747564</v>
      </c>
      <c r="E31" s="11">
        <f t="shared" si="2"/>
        <v>2722124.4208338195</v>
      </c>
      <c r="F31" s="11"/>
      <c r="G31" s="11">
        <f t="shared" si="3"/>
        <v>86577474.596001193</v>
      </c>
    </row>
    <row r="32" spans="2:7" x14ac:dyDescent="0.3">
      <c r="B32">
        <v>23</v>
      </c>
      <c r="C32" s="11">
        <f t="shared" si="0"/>
        <v>1212084.6443440167</v>
      </c>
      <c r="D32" s="11">
        <f t="shared" si="1"/>
        <v>1510039.7764898029</v>
      </c>
      <c r="E32" s="11">
        <f t="shared" si="2"/>
        <v>2722124.4208338195</v>
      </c>
      <c r="F32" s="11"/>
      <c r="G32" s="11">
        <f t="shared" si="3"/>
        <v>85067434.819511384</v>
      </c>
    </row>
    <row r="33" spans="2:7" x14ac:dyDescent="0.3">
      <c r="B33">
        <v>24</v>
      </c>
      <c r="C33" s="11">
        <f t="shared" si="0"/>
        <v>1190944.0874731594</v>
      </c>
      <c r="D33" s="11">
        <f t="shared" si="1"/>
        <v>1531180.3333606601</v>
      </c>
      <c r="E33" s="11">
        <f t="shared" si="2"/>
        <v>2722124.4208338195</v>
      </c>
      <c r="F33" s="11"/>
      <c r="G33" s="11">
        <f t="shared" si="3"/>
        <v>83536254.486150727</v>
      </c>
    </row>
    <row r="34" spans="2:7" x14ac:dyDescent="0.3">
      <c r="B34">
        <v>25</v>
      </c>
      <c r="C34" s="11">
        <f t="shared" si="0"/>
        <v>1169507.5628061101</v>
      </c>
      <c r="D34" s="11">
        <f t="shared" si="1"/>
        <v>1552616.8580277094</v>
      </c>
      <c r="E34" s="11">
        <f t="shared" si="2"/>
        <v>2722124.4208338195</v>
      </c>
      <c r="F34" s="11"/>
      <c r="G34" s="11">
        <f t="shared" si="3"/>
        <v>81983637.628123015</v>
      </c>
    </row>
    <row r="35" spans="2:7" x14ac:dyDescent="0.3">
      <c r="B35">
        <v>26</v>
      </c>
      <c r="C35" s="11">
        <f t="shared" si="0"/>
        <v>1147770.9267937222</v>
      </c>
      <c r="D35" s="11">
        <f t="shared" si="1"/>
        <v>1574353.4940400973</v>
      </c>
      <c r="E35" s="11">
        <f t="shared" si="2"/>
        <v>2722124.4208338195</v>
      </c>
      <c r="F35" s="11"/>
      <c r="G35" s="11">
        <f t="shared" si="3"/>
        <v>80409284.134082913</v>
      </c>
    </row>
    <row r="36" spans="2:7" x14ac:dyDescent="0.3">
      <c r="B36">
        <v>27</v>
      </c>
      <c r="C36" s="11">
        <f t="shared" si="0"/>
        <v>1125729.9778771608</v>
      </c>
      <c r="D36" s="11">
        <f t="shared" si="1"/>
        <v>1596394.4429566588</v>
      </c>
      <c r="E36" s="11">
        <f t="shared" si="2"/>
        <v>2722124.4208338195</v>
      </c>
      <c r="F36" s="11"/>
      <c r="G36" s="11">
        <f t="shared" si="3"/>
        <v>78812889.691126257</v>
      </c>
    </row>
    <row r="37" spans="2:7" x14ac:dyDescent="0.3">
      <c r="B37">
        <v>28</v>
      </c>
      <c r="C37" s="11">
        <f t="shared" si="0"/>
        <v>1103380.4556757677</v>
      </c>
      <c r="D37" s="11">
        <f t="shared" si="1"/>
        <v>1618743.9651580518</v>
      </c>
      <c r="E37" s="11">
        <f t="shared" si="2"/>
        <v>2722124.4208338195</v>
      </c>
      <c r="F37" s="11"/>
      <c r="G37" s="11">
        <f t="shared" si="3"/>
        <v>77194145.725968212</v>
      </c>
    </row>
    <row r="38" spans="2:7" x14ac:dyDescent="0.3">
      <c r="B38">
        <v>29</v>
      </c>
      <c r="C38" s="11">
        <f t="shared" si="0"/>
        <v>1080718.0401635549</v>
      </c>
      <c r="D38" s="11">
        <f t="shared" si="1"/>
        <v>1641406.3806702646</v>
      </c>
      <c r="E38" s="11">
        <f t="shared" si="2"/>
        <v>2722124.4208338195</v>
      </c>
      <c r="F38" s="11"/>
      <c r="G38" s="11">
        <f t="shared" si="3"/>
        <v>75552739.345297948</v>
      </c>
    </row>
    <row r="39" spans="2:7" x14ac:dyDescent="0.3">
      <c r="B39">
        <v>30</v>
      </c>
      <c r="C39" s="11">
        <f t="shared" si="0"/>
        <v>1057738.3508341713</v>
      </c>
      <c r="D39" s="11">
        <f t="shared" si="1"/>
        <v>1664386.0699996483</v>
      </c>
      <c r="E39" s="11">
        <f t="shared" si="2"/>
        <v>2722124.4208338195</v>
      </c>
      <c r="F39" s="11"/>
      <c r="G39" s="11">
        <f t="shared" si="3"/>
        <v>73888353.275298297</v>
      </c>
    </row>
    <row r="40" spans="2:7" x14ac:dyDescent="0.3">
      <c r="B40">
        <v>31</v>
      </c>
      <c r="C40" s="11">
        <f t="shared" si="0"/>
        <v>1034436.9458541762</v>
      </c>
      <c r="D40" s="11">
        <f t="shared" si="1"/>
        <v>1687687.4749796432</v>
      </c>
      <c r="E40" s="11">
        <f t="shared" si="2"/>
        <v>2722124.4208338195</v>
      </c>
      <c r="F40" s="11"/>
      <c r="G40" s="11">
        <f t="shared" si="3"/>
        <v>72200665.800318658</v>
      </c>
    </row>
    <row r="41" spans="2:7" x14ac:dyDescent="0.3">
      <c r="B41">
        <v>32</v>
      </c>
      <c r="C41" s="11">
        <f t="shared" si="0"/>
        <v>1010809.3212044613</v>
      </c>
      <c r="D41" s="11">
        <f t="shared" si="1"/>
        <v>1711315.0996293584</v>
      </c>
      <c r="E41" s="11">
        <f t="shared" si="2"/>
        <v>2722124.4208338195</v>
      </c>
      <c r="F41" s="11"/>
      <c r="G41" s="11">
        <f t="shared" si="3"/>
        <v>70489350.700689301</v>
      </c>
    </row>
    <row r="42" spans="2:7" x14ac:dyDescent="0.3">
      <c r="B42">
        <v>33</v>
      </c>
      <c r="C42" s="11">
        <f t="shared" si="0"/>
        <v>986850.90980965027</v>
      </c>
      <c r="D42" s="11">
        <f t="shared" si="1"/>
        <v>1735273.5110241692</v>
      </c>
      <c r="E42" s="11">
        <f t="shared" si="2"/>
        <v>2722124.4208338195</v>
      </c>
      <c r="F42" s="11"/>
      <c r="G42" s="11">
        <f t="shared" si="3"/>
        <v>68754077.189665139</v>
      </c>
    </row>
    <row r="43" spans="2:7" x14ac:dyDescent="0.3">
      <c r="B43">
        <v>34</v>
      </c>
      <c r="C43" s="11">
        <f t="shared" si="0"/>
        <v>962557.08065531193</v>
      </c>
      <c r="D43" s="11">
        <f t="shared" si="1"/>
        <v>1759567.3401785076</v>
      </c>
      <c r="E43" s="11">
        <f t="shared" si="2"/>
        <v>2722124.4208338195</v>
      </c>
      <c r="F43" s="11"/>
      <c r="G43" s="11">
        <f t="shared" si="3"/>
        <v>66994509.849486634</v>
      </c>
    </row>
    <row r="44" spans="2:7" x14ac:dyDescent="0.3">
      <c r="B44">
        <v>35</v>
      </c>
      <c r="C44" s="11">
        <f t="shared" si="0"/>
        <v>937923.13789281284</v>
      </c>
      <c r="D44" s="11">
        <f t="shared" si="1"/>
        <v>1784201.2829410066</v>
      </c>
      <c r="E44" s="11">
        <f t="shared" si="2"/>
        <v>2722124.4208338195</v>
      </c>
      <c r="F44" s="11"/>
      <c r="G44" s="11">
        <f t="shared" si="3"/>
        <v>65210308.566545628</v>
      </c>
    </row>
    <row r="45" spans="2:7" x14ac:dyDescent="0.3">
      <c r="B45">
        <v>36</v>
      </c>
      <c r="C45" s="11">
        <f t="shared" si="0"/>
        <v>912944.31993163878</v>
      </c>
      <c r="D45" s="11">
        <f t="shared" si="1"/>
        <v>1809180.1009021807</v>
      </c>
      <c r="E45" s="11">
        <f t="shared" si="2"/>
        <v>2722124.4208338195</v>
      </c>
      <c r="F45" s="11"/>
      <c r="G45" s="11">
        <f t="shared" si="3"/>
        <v>63401128.465643451</v>
      </c>
    </row>
    <row r="46" spans="2:7" x14ac:dyDescent="0.3">
      <c r="B46">
        <v>37</v>
      </c>
      <c r="C46" s="11">
        <f t="shared" si="0"/>
        <v>887615.79851900833</v>
      </c>
      <c r="D46" s="11">
        <f t="shared" si="1"/>
        <v>1834508.6223148112</v>
      </c>
      <c r="E46" s="11">
        <f t="shared" si="2"/>
        <v>2722124.4208338195</v>
      </c>
      <c r="F46" s="11"/>
      <c r="G46" s="11">
        <f t="shared" si="3"/>
        <v>61566619.84332864</v>
      </c>
    </row>
    <row r="47" spans="2:7" x14ac:dyDescent="0.3">
      <c r="B47">
        <v>38</v>
      </c>
      <c r="C47" s="11">
        <f t="shared" si="0"/>
        <v>861932.67780660093</v>
      </c>
      <c r="D47" s="11">
        <f t="shared" si="1"/>
        <v>1860191.7430272186</v>
      </c>
      <c r="E47" s="11">
        <f t="shared" si="2"/>
        <v>2722124.4208338195</v>
      </c>
      <c r="F47" s="11"/>
      <c r="G47" s="11">
        <f t="shared" si="3"/>
        <v>59706428.100301422</v>
      </c>
    </row>
    <row r="48" spans="2:7" x14ac:dyDescent="0.3">
      <c r="B48">
        <v>39</v>
      </c>
      <c r="C48" s="11">
        <f t="shared" si="0"/>
        <v>835889.99340421997</v>
      </c>
      <c r="D48" s="11">
        <f t="shared" si="1"/>
        <v>1886234.4274295997</v>
      </c>
      <c r="E48" s="11">
        <f t="shared" si="2"/>
        <v>2722124.4208338195</v>
      </c>
      <c r="F48" s="11"/>
      <c r="G48" s="11">
        <f t="shared" si="3"/>
        <v>57820193.672871821</v>
      </c>
    </row>
    <row r="49" spans="2:7" x14ac:dyDescent="0.3">
      <c r="B49">
        <v>40</v>
      </c>
      <c r="C49" s="11">
        <f t="shared" si="0"/>
        <v>809482.71142020554</v>
      </c>
      <c r="D49" s="11">
        <f t="shared" si="1"/>
        <v>1912641.7094136141</v>
      </c>
      <c r="E49" s="11">
        <f t="shared" si="2"/>
        <v>2722124.4208338195</v>
      </c>
      <c r="F49" s="11"/>
      <c r="G49" s="11">
        <f t="shared" si="3"/>
        <v>55907551.96345821</v>
      </c>
    </row>
    <row r="50" spans="2:7" x14ac:dyDescent="0.3">
      <c r="B50">
        <v>41</v>
      </c>
      <c r="C50" s="11">
        <f t="shared" si="0"/>
        <v>782705.72748841497</v>
      </c>
      <c r="D50" s="11">
        <f t="shared" si="1"/>
        <v>1939418.6933454047</v>
      </c>
      <c r="E50" s="11">
        <f t="shared" si="2"/>
        <v>2722124.4208338195</v>
      </c>
      <c r="F50" s="11"/>
      <c r="G50" s="11">
        <f t="shared" si="3"/>
        <v>53968133.270112805</v>
      </c>
    </row>
    <row r="51" spans="2:7" x14ac:dyDescent="0.3">
      <c r="B51">
        <v>42</v>
      </c>
      <c r="C51" s="11">
        <f t="shared" si="0"/>
        <v>755553.86578157928</v>
      </c>
      <c r="D51" s="11">
        <f t="shared" si="1"/>
        <v>1966570.5550522404</v>
      </c>
      <c r="E51" s="11">
        <f t="shared" si="2"/>
        <v>2722124.4208338195</v>
      </c>
      <c r="F51" s="11"/>
      <c r="G51" s="11">
        <f t="shared" si="3"/>
        <v>52001562.715060562</v>
      </c>
    </row>
    <row r="52" spans="2:7" x14ac:dyDescent="0.3">
      <c r="B52">
        <v>43</v>
      </c>
      <c r="C52" s="11">
        <f t="shared" si="0"/>
        <v>728021.87801084784</v>
      </c>
      <c r="D52" s="11">
        <f t="shared" si="1"/>
        <v>1994102.5428229717</v>
      </c>
      <c r="E52" s="11">
        <f t="shared" si="2"/>
        <v>2722124.4208338195</v>
      </c>
      <c r="F52" s="11"/>
      <c r="G52" s="11">
        <f t="shared" si="3"/>
        <v>50007460.17223759</v>
      </c>
    </row>
    <row r="53" spans="2:7" x14ac:dyDescent="0.3">
      <c r="B53">
        <v>44</v>
      </c>
      <c r="C53" s="11">
        <f t="shared" si="0"/>
        <v>700104.44241132622</v>
      </c>
      <c r="D53" s="11">
        <f t="shared" si="1"/>
        <v>2022019.9784224932</v>
      </c>
      <c r="E53" s="11">
        <f t="shared" si="2"/>
        <v>2722124.4208338195</v>
      </c>
      <c r="F53" s="11"/>
      <c r="G53" s="11">
        <f t="shared" si="3"/>
        <v>47985440.193815097</v>
      </c>
    </row>
    <row r="54" spans="2:7" x14ac:dyDescent="0.3">
      <c r="B54">
        <v>45</v>
      </c>
      <c r="C54" s="11">
        <f t="shared" si="0"/>
        <v>671796.16271341138</v>
      </c>
      <c r="D54" s="11">
        <f t="shared" si="1"/>
        <v>2050328.2581204083</v>
      </c>
      <c r="E54" s="11">
        <f t="shared" si="2"/>
        <v>2722124.4208338195</v>
      </c>
      <c r="F54" s="11"/>
      <c r="G54" s="11">
        <f t="shared" si="3"/>
        <v>45935111.935694687</v>
      </c>
    </row>
    <row r="55" spans="2:7" x14ac:dyDescent="0.3">
      <c r="B55">
        <v>46</v>
      </c>
      <c r="C55" s="11">
        <f t="shared" si="0"/>
        <v>643091.56709972559</v>
      </c>
      <c r="D55" s="11">
        <f t="shared" si="1"/>
        <v>2079032.853734094</v>
      </c>
      <c r="E55" s="11">
        <f t="shared" si="2"/>
        <v>2722124.4208338195</v>
      </c>
      <c r="F55" s="11"/>
      <c r="G55" s="11">
        <f t="shared" si="3"/>
        <v>43856079.081960596</v>
      </c>
    </row>
    <row r="56" spans="2:7" x14ac:dyDescent="0.3">
      <c r="B56">
        <v>47</v>
      </c>
      <c r="C56" s="11">
        <f t="shared" si="0"/>
        <v>613985.10714744835</v>
      </c>
      <c r="D56" s="11">
        <f t="shared" si="1"/>
        <v>2108139.3136863713</v>
      </c>
      <c r="E56" s="11">
        <f t="shared" si="2"/>
        <v>2722124.4208338195</v>
      </c>
      <c r="F56" s="11"/>
      <c r="G56" s="11">
        <f t="shared" si="3"/>
        <v>41747939.768274225</v>
      </c>
    </row>
    <row r="57" spans="2:7" x14ac:dyDescent="0.3">
      <c r="B57">
        <v>48</v>
      </c>
      <c r="C57" s="11">
        <f t="shared" si="0"/>
        <v>584471.15675583913</v>
      </c>
      <c r="D57" s="11">
        <f t="shared" si="1"/>
        <v>2137653.2640779805</v>
      </c>
      <c r="E57" s="11">
        <f t="shared" si="2"/>
        <v>2722124.4208338195</v>
      </c>
      <c r="F57" s="11"/>
      <c r="G57" s="11">
        <f t="shared" si="3"/>
        <v>39610286.504196241</v>
      </c>
    </row>
    <row r="58" spans="2:7" x14ac:dyDescent="0.3">
      <c r="B58">
        <v>49</v>
      </c>
      <c r="C58" s="11">
        <f t="shared" si="0"/>
        <v>554544.01105874742</v>
      </c>
      <c r="D58" s="11">
        <f t="shared" si="1"/>
        <v>2167580.4097750722</v>
      </c>
      <c r="E58" s="11">
        <f t="shared" si="2"/>
        <v>2722124.4208338195</v>
      </c>
      <c r="F58" s="11"/>
      <c r="G58" s="11">
        <f t="shared" si="3"/>
        <v>37442706.094421171</v>
      </c>
    </row>
    <row r="59" spans="2:7" x14ac:dyDescent="0.3">
      <c r="B59">
        <v>50</v>
      </c>
      <c r="C59" s="11">
        <f t="shared" si="0"/>
        <v>524197.88532189641</v>
      </c>
      <c r="D59" s="11">
        <f t="shared" si="1"/>
        <v>2197926.535511923</v>
      </c>
      <c r="E59" s="11">
        <f t="shared" si="2"/>
        <v>2722124.4208338195</v>
      </c>
      <c r="F59" s="11"/>
      <c r="G59" s="11">
        <f t="shared" si="3"/>
        <v>35244779.558909245</v>
      </c>
    </row>
    <row r="60" spans="2:7" x14ac:dyDescent="0.3">
      <c r="B60">
        <v>51</v>
      </c>
      <c r="C60" s="11">
        <f t="shared" si="0"/>
        <v>493426.91382472945</v>
      </c>
      <c r="D60" s="11">
        <f t="shared" si="1"/>
        <v>2228697.5070090899</v>
      </c>
      <c r="E60" s="11">
        <f t="shared" si="2"/>
        <v>2722124.4208338195</v>
      </c>
      <c r="F60" s="11"/>
      <c r="G60" s="11">
        <f t="shared" si="3"/>
        <v>33016082.051900156</v>
      </c>
    </row>
    <row r="61" spans="2:7" x14ac:dyDescent="0.3">
      <c r="B61">
        <v>52</v>
      </c>
      <c r="C61" s="11">
        <f t="shared" si="0"/>
        <v>462225.1487266022</v>
      </c>
      <c r="D61" s="11">
        <f t="shared" si="1"/>
        <v>2259899.2721072175</v>
      </c>
      <c r="E61" s="11">
        <f t="shared" si="2"/>
        <v>2722124.4208338195</v>
      </c>
      <c r="F61" s="11"/>
      <c r="G61" s="11">
        <f t="shared" si="3"/>
        <v>30756182.779792938</v>
      </c>
    </row>
    <row r="62" spans="2:7" x14ac:dyDescent="0.3">
      <c r="B62">
        <v>53</v>
      </c>
      <c r="C62" s="11">
        <f t="shared" si="0"/>
        <v>430586.55891710112</v>
      </c>
      <c r="D62" s="11">
        <f t="shared" si="1"/>
        <v>2291537.8619167185</v>
      </c>
      <c r="E62" s="11">
        <f t="shared" si="2"/>
        <v>2722124.4208338195</v>
      </c>
      <c r="F62" s="11"/>
      <c r="G62" s="11">
        <f t="shared" si="3"/>
        <v>28464644.917876221</v>
      </c>
    </row>
    <row r="63" spans="2:7" x14ac:dyDescent="0.3">
      <c r="B63">
        <v>54</v>
      </c>
      <c r="C63" s="11">
        <f t="shared" si="0"/>
        <v>398505.02885026712</v>
      </c>
      <c r="D63" s="11">
        <f t="shared" si="1"/>
        <v>2323619.3919835524</v>
      </c>
      <c r="E63" s="11">
        <f t="shared" si="2"/>
        <v>2722124.4208338195</v>
      </c>
      <c r="F63" s="11"/>
      <c r="G63" s="11">
        <f t="shared" si="3"/>
        <v>26141025.525892667</v>
      </c>
    </row>
    <row r="64" spans="2:7" x14ac:dyDescent="0.3">
      <c r="B64">
        <v>55</v>
      </c>
      <c r="C64" s="11">
        <f t="shared" si="0"/>
        <v>365974.35736249737</v>
      </c>
      <c r="D64" s="11">
        <f t="shared" si="1"/>
        <v>2356150.0634713219</v>
      </c>
      <c r="E64" s="11">
        <f t="shared" si="2"/>
        <v>2722124.4208338195</v>
      </c>
      <c r="F64" s="11"/>
      <c r="G64" s="11">
        <f t="shared" si="3"/>
        <v>23784875.462421346</v>
      </c>
    </row>
    <row r="65" spans="2:7" x14ac:dyDescent="0.3">
      <c r="B65">
        <v>56</v>
      </c>
      <c r="C65" s="11">
        <f t="shared" si="0"/>
        <v>332988.25647389883</v>
      </c>
      <c r="D65" s="11">
        <f t="shared" si="1"/>
        <v>2389136.1643599207</v>
      </c>
      <c r="E65" s="11">
        <f t="shared" si="2"/>
        <v>2722124.4208338195</v>
      </c>
      <c r="F65" s="11"/>
      <c r="G65" s="11">
        <f t="shared" si="3"/>
        <v>21395739.298061427</v>
      </c>
    </row>
    <row r="66" spans="2:7" x14ac:dyDescent="0.3">
      <c r="B66">
        <v>57</v>
      </c>
      <c r="C66" s="11">
        <f t="shared" si="0"/>
        <v>299540.35017285997</v>
      </c>
      <c r="D66" s="11">
        <f t="shared" si="1"/>
        <v>2422584.0706609595</v>
      </c>
      <c r="E66" s="11">
        <f t="shared" si="2"/>
        <v>2722124.4208338195</v>
      </c>
      <c r="F66" s="11"/>
      <c r="G66" s="11">
        <f t="shared" si="3"/>
        <v>18973155.227400467</v>
      </c>
    </row>
    <row r="67" spans="2:7" x14ac:dyDescent="0.3">
      <c r="B67">
        <v>58</v>
      </c>
      <c r="C67" s="11">
        <f t="shared" si="0"/>
        <v>265624.17318360653</v>
      </c>
      <c r="D67" s="11">
        <f t="shared" si="1"/>
        <v>2456500.2476502131</v>
      </c>
      <c r="E67" s="11">
        <f t="shared" si="2"/>
        <v>2722124.4208338195</v>
      </c>
      <c r="F67" s="11"/>
      <c r="G67" s="11">
        <f t="shared" si="3"/>
        <v>16516654.979750253</v>
      </c>
    </row>
    <row r="68" spans="2:7" x14ac:dyDescent="0.3">
      <c r="B68">
        <v>59</v>
      </c>
      <c r="C68" s="11">
        <f t="shared" si="0"/>
        <v>231233.16971650356</v>
      </c>
      <c r="D68" s="11">
        <f t="shared" si="1"/>
        <v>2490891.2511173161</v>
      </c>
      <c r="E68" s="11">
        <f t="shared" si="2"/>
        <v>2722124.4208338195</v>
      </c>
      <c r="F68" s="11"/>
      <c r="G68" s="11">
        <f t="shared" si="3"/>
        <v>14025763.728632938</v>
      </c>
    </row>
    <row r="69" spans="2:7" x14ac:dyDescent="0.3">
      <c r="B69">
        <v>60</v>
      </c>
      <c r="C69" s="11">
        <f t="shared" si="0"/>
        <v>196360.69220086114</v>
      </c>
      <c r="D69" s="11">
        <f t="shared" si="1"/>
        <v>14025763.728632959</v>
      </c>
      <c r="E69" s="11">
        <f t="shared" si="2"/>
        <v>2722124.4208338195</v>
      </c>
      <c r="F69" s="11">
        <f>C5</f>
        <v>11500000</v>
      </c>
      <c r="G69" s="11">
        <f t="shared" si="3"/>
        <v>-2.0489096641540527E-8</v>
      </c>
    </row>
    <row r="70" spans="2:7" x14ac:dyDescent="0.3">
      <c r="C70" s="11"/>
      <c r="D70" s="11"/>
      <c r="E70" s="11"/>
      <c r="F70" s="11"/>
      <c r="G70" s="11"/>
    </row>
    <row r="71" spans="2:7" x14ac:dyDescent="0.3">
      <c r="C71" s="11"/>
      <c r="D71" s="11"/>
      <c r="E71" s="11"/>
      <c r="F71" s="11"/>
      <c r="G71" s="11"/>
    </row>
    <row r="72" spans="2:7" x14ac:dyDescent="0.3">
      <c r="C72" s="11"/>
      <c r="D72" s="11"/>
      <c r="E72" s="11"/>
      <c r="F72" s="11"/>
      <c r="G72" s="11"/>
    </row>
    <row r="73" spans="2:7" x14ac:dyDescent="0.3">
      <c r="C73" s="11"/>
      <c r="D73" s="11"/>
      <c r="E73" s="11"/>
      <c r="F73" s="11"/>
      <c r="G73" s="11"/>
    </row>
    <row r="74" spans="2:7" x14ac:dyDescent="0.3">
      <c r="C74" s="11"/>
      <c r="D74" s="11"/>
      <c r="E74" s="11"/>
      <c r="F74" s="11"/>
      <c r="G74" s="11"/>
    </row>
    <row r="75" spans="2:7" x14ac:dyDescent="0.3">
      <c r="C75" s="11"/>
      <c r="D75" s="11"/>
      <c r="E75" s="11"/>
      <c r="F75" s="11"/>
      <c r="G75" s="11"/>
    </row>
    <row r="76" spans="2:7" x14ac:dyDescent="0.3">
      <c r="C76" s="11"/>
      <c r="D76" s="11"/>
      <c r="E76" s="11"/>
      <c r="F76" s="11"/>
      <c r="G76" s="11"/>
    </row>
    <row r="77" spans="2:7" x14ac:dyDescent="0.3">
      <c r="C77" s="11"/>
      <c r="D77" s="11"/>
      <c r="E77" s="11"/>
      <c r="F77" s="11"/>
      <c r="G77" s="11"/>
    </row>
    <row r="78" spans="2:7" x14ac:dyDescent="0.3">
      <c r="C78" s="11"/>
      <c r="D78" s="11"/>
      <c r="E78" s="11"/>
      <c r="F78" s="11"/>
      <c r="G78" s="11"/>
    </row>
    <row r="79" spans="2:7" x14ac:dyDescent="0.3">
      <c r="C79" s="11"/>
      <c r="D79" s="11"/>
      <c r="E79" s="11"/>
      <c r="F79" s="11"/>
      <c r="G79" s="11"/>
    </row>
    <row r="80" spans="2:7" x14ac:dyDescent="0.3">
      <c r="C80" s="11"/>
      <c r="D80" s="11"/>
      <c r="E80" s="11"/>
      <c r="F80" s="11"/>
      <c r="G80" s="11"/>
    </row>
    <row r="81" spans="3:7" x14ac:dyDescent="0.3">
      <c r="C81" s="11"/>
      <c r="D81" s="11"/>
      <c r="E81" s="11"/>
      <c r="F81" s="11"/>
      <c r="G81" s="11"/>
    </row>
    <row r="82" spans="3:7" x14ac:dyDescent="0.3">
      <c r="C82" s="11"/>
      <c r="D82" s="11"/>
      <c r="E82" s="11"/>
      <c r="F82" s="11"/>
      <c r="G82" s="11"/>
    </row>
    <row r="83" spans="3:7" x14ac:dyDescent="0.3">
      <c r="C83" s="11"/>
      <c r="D83" s="11"/>
      <c r="E83" s="11"/>
      <c r="F83" s="11"/>
      <c r="G83" s="11"/>
    </row>
    <row r="84" spans="3:7" x14ac:dyDescent="0.3">
      <c r="C84" s="11"/>
      <c r="D84" s="11"/>
      <c r="E84" s="11"/>
      <c r="F84" s="11"/>
      <c r="G84" s="11"/>
    </row>
    <row r="85" spans="3:7" x14ac:dyDescent="0.3">
      <c r="C85" s="11"/>
      <c r="D85" s="11"/>
      <c r="E85" s="11"/>
      <c r="F85" s="11"/>
      <c r="G85" s="11"/>
    </row>
    <row r="86" spans="3:7" x14ac:dyDescent="0.3">
      <c r="C86" s="11"/>
      <c r="D86" s="11"/>
      <c r="E86" s="11"/>
      <c r="F86" s="11"/>
      <c r="G86" s="11"/>
    </row>
    <row r="87" spans="3:7" x14ac:dyDescent="0.3">
      <c r="C87" s="11"/>
      <c r="D87" s="11"/>
      <c r="E87" s="11"/>
      <c r="F87" s="11"/>
      <c r="G87" s="11"/>
    </row>
    <row r="88" spans="3:7" x14ac:dyDescent="0.3">
      <c r="C88" s="11"/>
      <c r="D88" s="11"/>
      <c r="E88" s="11"/>
      <c r="F88" s="11"/>
      <c r="G88" s="11"/>
    </row>
    <row r="89" spans="3:7" x14ac:dyDescent="0.3">
      <c r="C89" s="11"/>
      <c r="D89" s="11"/>
      <c r="E89" s="11"/>
      <c r="F89" s="11"/>
      <c r="G89" s="11"/>
    </row>
    <row r="90" spans="3:7" x14ac:dyDescent="0.3">
      <c r="C90" s="11"/>
      <c r="D90" s="11"/>
      <c r="E90" s="11"/>
      <c r="F90" s="11"/>
      <c r="G90" s="11"/>
    </row>
    <row r="91" spans="3:7" x14ac:dyDescent="0.3">
      <c r="C91" s="11"/>
      <c r="D91" s="11"/>
      <c r="E91" s="11"/>
      <c r="F91" s="11"/>
      <c r="G91" s="11"/>
    </row>
    <row r="92" spans="3:7" x14ac:dyDescent="0.3">
      <c r="C92" s="11"/>
      <c r="D92" s="11"/>
      <c r="E92" s="11"/>
      <c r="F92" s="11"/>
      <c r="G92" s="11"/>
    </row>
    <row r="93" spans="3:7" x14ac:dyDescent="0.3">
      <c r="C93" s="11"/>
      <c r="D93" s="11"/>
      <c r="E93" s="11"/>
      <c r="F93" s="11"/>
      <c r="G93" s="11"/>
    </row>
    <row r="94" spans="3:7" x14ac:dyDescent="0.3">
      <c r="C94" s="11"/>
      <c r="D94" s="11"/>
      <c r="E94" s="11"/>
      <c r="F94" s="11"/>
      <c r="G94" s="11"/>
    </row>
    <row r="95" spans="3:7" x14ac:dyDescent="0.3">
      <c r="C95" s="11"/>
      <c r="D95" s="11"/>
      <c r="E95" s="11"/>
      <c r="F95" s="11"/>
      <c r="G95" s="11"/>
    </row>
    <row r="96" spans="3:7" x14ac:dyDescent="0.3">
      <c r="C96" s="11"/>
      <c r="D96" s="11"/>
      <c r="E96" s="11"/>
      <c r="F96" s="11"/>
      <c r="G96" s="11"/>
    </row>
    <row r="97" spans="3:7" x14ac:dyDescent="0.3">
      <c r="C97" s="11"/>
      <c r="D97" s="11"/>
      <c r="E97" s="11"/>
      <c r="F97" s="11"/>
      <c r="G97" s="11"/>
    </row>
    <row r="98" spans="3:7" x14ac:dyDescent="0.3">
      <c r="C98" s="11"/>
      <c r="D98" s="11"/>
      <c r="E98" s="11"/>
      <c r="F98" s="11"/>
      <c r="G98" s="11"/>
    </row>
    <row r="99" spans="3:7" x14ac:dyDescent="0.3">
      <c r="C99" s="11"/>
      <c r="D99" s="11"/>
      <c r="E99" s="11"/>
      <c r="F99" s="11"/>
      <c r="G99" s="11"/>
    </row>
    <row r="100" spans="3:7" x14ac:dyDescent="0.3">
      <c r="C100" s="11"/>
      <c r="D100" s="11"/>
      <c r="E100" s="11"/>
      <c r="F100" s="11"/>
      <c r="G100" s="11"/>
    </row>
    <row r="101" spans="3:7" x14ac:dyDescent="0.3">
      <c r="C101" s="11"/>
      <c r="D101" s="11"/>
      <c r="E101" s="11"/>
      <c r="F101" s="11"/>
      <c r="G101" s="11"/>
    </row>
    <row r="102" spans="3:7" x14ac:dyDescent="0.3">
      <c r="C102" s="11"/>
      <c r="D102" s="11"/>
      <c r="E102" s="11"/>
      <c r="F102" s="11"/>
      <c r="G102" s="11"/>
    </row>
    <row r="103" spans="3:7" x14ac:dyDescent="0.3">
      <c r="C103" s="11"/>
      <c r="D103" s="11"/>
      <c r="E103" s="11"/>
      <c r="F103" s="11"/>
      <c r="G103" s="11"/>
    </row>
    <row r="104" spans="3:7" x14ac:dyDescent="0.3">
      <c r="C104" s="11"/>
      <c r="D104" s="11"/>
      <c r="E104" s="11"/>
      <c r="F104" s="11"/>
      <c r="G104" s="11"/>
    </row>
    <row r="105" spans="3:7" x14ac:dyDescent="0.3">
      <c r="C105" s="11"/>
      <c r="D105" s="11"/>
      <c r="E105" s="11"/>
      <c r="F105" s="11"/>
      <c r="G105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64873-C42F-4C04-A0EC-C08C6ABBF879}">
  <dimension ref="B1:AG250"/>
  <sheetViews>
    <sheetView topLeftCell="W3" workbookViewId="0">
      <selection activeCell="AD7" sqref="AD7"/>
    </sheetView>
  </sheetViews>
  <sheetFormatPr baseColWidth="10" defaultRowHeight="14.4" x14ac:dyDescent="0.3"/>
  <cols>
    <col min="2" max="2" width="13" bestFit="1" customWidth="1"/>
    <col min="3" max="3" width="16.44140625" bestFit="1" customWidth="1"/>
    <col min="5" max="5" width="14.6640625" bestFit="1" customWidth="1"/>
    <col min="8" max="8" width="1.88671875" style="59" customWidth="1"/>
    <col min="9" max="12" width="14.33203125" bestFit="1" customWidth="1"/>
    <col min="13" max="13" width="16.5546875" bestFit="1" customWidth="1"/>
    <col min="30" max="30" width="14.33203125" bestFit="1" customWidth="1"/>
    <col min="31" max="31" width="11.77734375" bestFit="1" customWidth="1"/>
    <col min="32" max="32" width="13" bestFit="1" customWidth="1"/>
    <col min="33" max="33" width="14.33203125" bestFit="1" customWidth="1"/>
  </cols>
  <sheetData>
    <row r="1" spans="2:33" x14ac:dyDescent="0.3">
      <c r="R1" s="66" t="s">
        <v>135</v>
      </c>
      <c r="S1" s="66"/>
      <c r="U1" s="66" t="s">
        <v>136</v>
      </c>
      <c r="V1" s="66"/>
    </row>
    <row r="2" spans="2:33" x14ac:dyDescent="0.3">
      <c r="B2" t="s">
        <v>6</v>
      </c>
      <c r="C2" s="9">
        <v>250000000</v>
      </c>
      <c r="E2" t="s">
        <v>126</v>
      </c>
      <c r="F2" s="1">
        <f>C2/C4</f>
        <v>2252658.1366011892</v>
      </c>
      <c r="O2" t="s">
        <v>113</v>
      </c>
      <c r="P2">
        <v>15</v>
      </c>
      <c r="U2" t="s">
        <v>8</v>
      </c>
      <c r="V2" s="5">
        <f>S8</f>
        <v>50000</v>
      </c>
      <c r="AC2" t="s">
        <v>8</v>
      </c>
      <c r="AD2" s="9">
        <v>3000000</v>
      </c>
    </row>
    <row r="3" spans="2:33" x14ac:dyDescent="0.3">
      <c r="B3" t="s">
        <v>119</v>
      </c>
      <c r="C3" s="48">
        <v>20</v>
      </c>
      <c r="D3" s="48"/>
      <c r="E3" t="s">
        <v>127</v>
      </c>
      <c r="F3" s="52">
        <f>PV(C5,4,,-PV(C5,11,-C7))</f>
        <v>35760.10014193855</v>
      </c>
      <c r="O3" t="s">
        <v>132</v>
      </c>
      <c r="P3">
        <v>-400</v>
      </c>
      <c r="R3" t="s">
        <v>113</v>
      </c>
      <c r="S3">
        <v>50</v>
      </c>
      <c r="U3" t="s">
        <v>113</v>
      </c>
      <c r="V3">
        <v>50</v>
      </c>
      <c r="X3" t="s">
        <v>113</v>
      </c>
      <c r="Y3">
        <v>10</v>
      </c>
      <c r="AC3" t="s">
        <v>139</v>
      </c>
      <c r="AD3" s="2">
        <v>0.34799999999999998</v>
      </c>
    </row>
    <row r="4" spans="2:33" x14ac:dyDescent="0.3">
      <c r="B4" t="s">
        <v>120</v>
      </c>
      <c r="C4" s="49">
        <v>110.98</v>
      </c>
      <c r="E4" t="s">
        <v>129</v>
      </c>
      <c r="F4" s="3">
        <f>NOMINAL(C5,12)/12</f>
        <v>3.6748094004368514E-3</v>
      </c>
      <c r="O4" t="s">
        <v>133</v>
      </c>
      <c r="P4">
        <v>5000</v>
      </c>
      <c r="R4" t="s">
        <v>134</v>
      </c>
      <c r="S4">
        <v>1000</v>
      </c>
      <c r="U4" t="s">
        <v>134</v>
      </c>
      <c r="V4">
        <v>1000</v>
      </c>
      <c r="AC4" t="s">
        <v>140</v>
      </c>
      <c r="AD4" s="3">
        <f>AD3/12</f>
        <v>2.8999999999999998E-2</v>
      </c>
    </row>
    <row r="5" spans="2:33" x14ac:dyDescent="0.3">
      <c r="B5" t="s">
        <v>121</v>
      </c>
      <c r="C5" s="2">
        <v>4.4999999999999998E-2</v>
      </c>
      <c r="E5" t="s">
        <v>128</v>
      </c>
      <c r="F5" s="52">
        <f>PMT(F4,C3*12,-(F2-F3))</f>
        <v>13917.448311641918</v>
      </c>
      <c r="O5" t="s">
        <v>9</v>
      </c>
      <c r="P5" s="4">
        <v>0.04</v>
      </c>
      <c r="R5" t="s">
        <v>137</v>
      </c>
      <c r="S5" s="4">
        <v>0.2</v>
      </c>
      <c r="U5" t="s">
        <v>132</v>
      </c>
      <c r="V5">
        <v>300</v>
      </c>
      <c r="AC5" t="s">
        <v>119</v>
      </c>
      <c r="AD5" s="48">
        <v>15</v>
      </c>
    </row>
    <row r="6" spans="2:33" x14ac:dyDescent="0.3">
      <c r="B6" t="s">
        <v>122</v>
      </c>
      <c r="C6" s="2">
        <v>6.4799999999999996E-2</v>
      </c>
      <c r="E6" t="s">
        <v>130</v>
      </c>
      <c r="F6" s="3">
        <f>NOMINAL(C6,12)/12</f>
        <v>5.2459611277158036E-3</v>
      </c>
      <c r="O6" t="s">
        <v>8</v>
      </c>
      <c r="P6" s="6">
        <f>NPV(P5,P11:P25)</f>
        <v>27697.738246150653</v>
      </c>
      <c r="R6" t="s">
        <v>9</v>
      </c>
      <c r="S6" s="4">
        <v>0.2</v>
      </c>
      <c r="U6" t="s">
        <v>17</v>
      </c>
      <c r="V6" s="51">
        <v>6835.8975942194111</v>
      </c>
      <c r="AC6" t="s">
        <v>133</v>
      </c>
      <c r="AD6" s="9">
        <v>10000</v>
      </c>
    </row>
    <row r="7" spans="2:33" x14ac:dyDescent="0.3">
      <c r="B7" t="s">
        <v>123</v>
      </c>
      <c r="C7" s="50">
        <v>5000</v>
      </c>
      <c r="D7" t="s">
        <v>124</v>
      </c>
      <c r="AC7" t="s">
        <v>137</v>
      </c>
      <c r="AD7" s="4">
        <v>3.4741182734189142E-2</v>
      </c>
    </row>
    <row r="8" spans="2:33" x14ac:dyDescent="0.3">
      <c r="F8" s="5"/>
      <c r="S8" s="5">
        <f>NPV(S5,S12:S60)+S11</f>
        <v>50000</v>
      </c>
      <c r="V8" s="5">
        <f>NPV(S5,V12:V60)+V11</f>
        <v>50000.000000000007</v>
      </c>
      <c r="X8" t="s">
        <v>137</v>
      </c>
      <c r="Y8" s="2">
        <f>IRR(Y10:Y20)</f>
        <v>4.300056201075364E-2</v>
      </c>
      <c r="AA8" s="2">
        <v>4.3000560437922393E-2</v>
      </c>
      <c r="AF8" s="5">
        <f>NPV(AD4,AF11:AF190)</f>
        <v>3000000.0000002095</v>
      </c>
    </row>
    <row r="9" spans="2:33" x14ac:dyDescent="0.3">
      <c r="B9" s="55" t="s">
        <v>27</v>
      </c>
      <c r="C9" s="55" t="s">
        <v>16</v>
      </c>
      <c r="D9" s="55" t="s">
        <v>114</v>
      </c>
      <c r="E9" s="55" t="s">
        <v>17</v>
      </c>
      <c r="F9" s="55" t="s">
        <v>116</v>
      </c>
      <c r="G9" s="55" t="s">
        <v>125</v>
      </c>
      <c r="H9" s="60" t="s">
        <v>131</v>
      </c>
      <c r="I9" s="58" t="s">
        <v>16</v>
      </c>
      <c r="J9" s="58" t="s">
        <v>114</v>
      </c>
      <c r="K9" s="58" t="s">
        <v>17</v>
      </c>
      <c r="L9" s="58" t="s">
        <v>116</v>
      </c>
      <c r="M9" s="58" t="s">
        <v>125</v>
      </c>
      <c r="O9" s="58" t="s">
        <v>27</v>
      </c>
      <c r="P9" s="58" t="s">
        <v>26</v>
      </c>
      <c r="R9" s="58" t="s">
        <v>27</v>
      </c>
      <c r="S9" s="58" t="s">
        <v>17</v>
      </c>
      <c r="U9" s="58" t="s">
        <v>27</v>
      </c>
      <c r="V9" s="58" t="s">
        <v>17</v>
      </c>
      <c r="X9" s="58" t="s">
        <v>27</v>
      </c>
      <c r="Y9" s="58" t="s">
        <v>17</v>
      </c>
      <c r="AA9" s="58" t="s">
        <v>138</v>
      </c>
      <c r="AC9" s="55" t="s">
        <v>27</v>
      </c>
      <c r="AD9" s="55" t="s">
        <v>16</v>
      </c>
      <c r="AE9" s="55" t="s">
        <v>114</v>
      </c>
      <c r="AF9" s="55" t="s">
        <v>17</v>
      </c>
      <c r="AG9" s="55" t="s">
        <v>125</v>
      </c>
    </row>
    <row r="10" spans="2:33" x14ac:dyDescent="0.3">
      <c r="B10" s="26" cm="1">
        <f t="array" ref="B10:B250">_xlfn.SEQUENCE(C3*12+1,,0)</f>
        <v>0</v>
      </c>
      <c r="C10" s="26"/>
      <c r="D10" s="26"/>
      <c r="E10" s="26"/>
      <c r="F10" s="26"/>
      <c r="G10" s="53">
        <f>F2</f>
        <v>2252658.1366011892</v>
      </c>
      <c r="H10" s="61">
        <v>1</v>
      </c>
      <c r="M10" s="12">
        <f>F2*H10*C4</f>
        <v>249999999.99999997</v>
      </c>
      <c r="O10" cm="1">
        <f t="array" ref="O10:O25">_xlfn.SEQUENCE(P2+1,,0)</f>
        <v>0</v>
      </c>
      <c r="R10" cm="1">
        <f t="array" ref="R10:R60">_xlfn.SEQUENCE(S3+1,,0)</f>
        <v>0</v>
      </c>
      <c r="U10" cm="1">
        <f t="array" ref="U10:U60">_xlfn.SEQUENCE(V3+1,,0)</f>
        <v>0</v>
      </c>
      <c r="X10" cm="1">
        <f t="array" ref="X10:X20">_xlfn.SEQUENCE(Y3+1,,0)</f>
        <v>0</v>
      </c>
      <c r="Y10">
        <v>-600</v>
      </c>
      <c r="AA10" s="5">
        <f>PV($AA$8,X10,,-Y10)</f>
        <v>-600</v>
      </c>
      <c r="AC10" cm="1">
        <f t="array" ref="AC10:AC190">_xlfn.SEQUENCE(AD5*12+1,,0)</f>
        <v>0</v>
      </c>
      <c r="AG10" s="11">
        <f>AD2</f>
        <v>3000000</v>
      </c>
    </row>
    <row r="11" spans="2:33" x14ac:dyDescent="0.3">
      <c r="B11" s="26">
        <v>1</v>
      </c>
      <c r="C11" s="54">
        <f>G10*$F$4</f>
        <v>8278.0892963526112</v>
      </c>
      <c r="D11" s="54">
        <f>E11+F11-C11</f>
        <v>5639.3590152893066</v>
      </c>
      <c r="E11" s="56">
        <f>$F$5</f>
        <v>13917.448311641918</v>
      </c>
      <c r="F11" s="54">
        <f>IF(AND(B11&gt;=60,B11&lt;=180,MOD(B11,12)=0),$C$7,0)</f>
        <v>0</v>
      </c>
      <c r="G11" s="54">
        <f>G10-D11</f>
        <v>2247018.7775858999</v>
      </c>
      <c r="H11" s="62">
        <f>H10*(1+$F$6)</f>
        <v>1.0052459611277158</v>
      </c>
      <c r="I11" s="9">
        <f>C11*$H11*$C$4</f>
        <v>923521.82692582696</v>
      </c>
      <c r="J11" s="9">
        <f t="shared" ref="J11:M11" si="0">D11*$H11*$C$4</f>
        <v>629139.28009756166</v>
      </c>
      <c r="K11" s="9">
        <f t="shared" si="0"/>
        <v>1552661.1070233886</v>
      </c>
      <c r="L11" s="9">
        <f t="shared" si="0"/>
        <v>0</v>
      </c>
      <c r="M11" s="9">
        <f t="shared" si="0"/>
        <v>250682351.00183138</v>
      </c>
      <c r="O11">
        <v>1</v>
      </c>
      <c r="P11">
        <f>P4</f>
        <v>5000</v>
      </c>
      <c r="R11">
        <v>1</v>
      </c>
      <c r="S11">
        <f>S4</f>
        <v>1000</v>
      </c>
      <c r="U11">
        <v>1</v>
      </c>
      <c r="V11" s="51">
        <f>V6</f>
        <v>6835.8975942194111</v>
      </c>
      <c r="X11">
        <v>1</v>
      </c>
      <c r="Y11">
        <v>-213.29</v>
      </c>
      <c r="Z11" s="5"/>
      <c r="AA11" s="5">
        <f t="shared" ref="AA11:AA20" si="1">PV($AA$8,X11,,-Y11)</f>
        <v>-204.49653441264343</v>
      </c>
      <c r="AC11">
        <v>1</v>
      </c>
      <c r="AD11" s="12">
        <f>AG10*$AD$4</f>
        <v>87000</v>
      </c>
      <c r="AE11" s="12">
        <f>AF11-AD11</f>
        <v>-77000</v>
      </c>
      <c r="AF11">
        <f>$AD$6</f>
        <v>10000</v>
      </c>
      <c r="AG11" s="12">
        <f>AG10-AE11</f>
        <v>3077000</v>
      </c>
    </row>
    <row r="12" spans="2:33" x14ac:dyDescent="0.3">
      <c r="B12" s="26">
        <v>2</v>
      </c>
      <c r="C12" s="54">
        <f t="shared" ref="C12:C75" si="2">G11*$F$4</f>
        <v>8257.365726830787</v>
      </c>
      <c r="D12" s="54">
        <f t="shared" ref="D12:D75" si="3">E12+F12-C12</f>
        <v>5660.0825848111308</v>
      </c>
      <c r="E12" s="54">
        <f t="shared" ref="E12:E75" si="4">$F$5</f>
        <v>13917.448311641918</v>
      </c>
      <c r="F12" s="54">
        <f t="shared" ref="F12:F75" si="5">IF(AND(B12&gt;=60,B12&lt;=180,MOD(B12,12)=0),$C$7,0)</f>
        <v>0</v>
      </c>
      <c r="G12" s="54">
        <f t="shared" ref="G12:G75" si="6">G11-D12</f>
        <v>2241358.695001089</v>
      </c>
      <c r="H12" s="62">
        <f>H11*(1+$F$6)</f>
        <v>1.010519442363585</v>
      </c>
      <c r="I12" s="9">
        <f t="shared" ref="I12:I75" si="7">C12*$H12*$C$4</f>
        <v>926042.49110109068</v>
      </c>
      <c r="J12" s="9">
        <f t="shared" ref="J12:J75" si="8">D12*$H12*$C$4</f>
        <v>634763.81573425862</v>
      </c>
      <c r="K12" s="9">
        <f t="shared" ref="K12:K75" si="9">E12*$H12*$C$4</f>
        <v>1560806.3068353492</v>
      </c>
      <c r="L12" s="9">
        <f t="shared" ref="L12:L75" si="10">F12*$H12*$C$4</f>
        <v>0</v>
      </c>
      <c r="M12" s="9">
        <f t="shared" ref="M12:M75" si="11">G12*$H12*$C$4</f>
        <v>251362657.05485716</v>
      </c>
      <c r="O12">
        <v>2</v>
      </c>
      <c r="P12">
        <f>P11+$P$3</f>
        <v>4600</v>
      </c>
      <c r="R12">
        <v>2</v>
      </c>
      <c r="S12" s="51">
        <f>S11*(1+$S$5)</f>
        <v>1200</v>
      </c>
      <c r="U12">
        <v>2</v>
      </c>
      <c r="V12" s="51">
        <f>V11+300</f>
        <v>7135.8975942194111</v>
      </c>
      <c r="X12">
        <v>2</v>
      </c>
      <c r="Y12">
        <v>40</v>
      </c>
      <c r="AA12" s="5">
        <f t="shared" si="1"/>
        <v>36.769769529985382</v>
      </c>
      <c r="AC12">
        <v>2</v>
      </c>
      <c r="AF12" s="51">
        <f>AF11*(1+$AD$7)</f>
        <v>10347.411827341892</v>
      </c>
    </row>
    <row r="13" spans="2:33" x14ac:dyDescent="0.3">
      <c r="B13" s="26">
        <v>3</v>
      </c>
      <c r="C13" s="54">
        <f t="shared" si="2"/>
        <v>8236.5660021408748</v>
      </c>
      <c r="D13" s="54">
        <f t="shared" si="3"/>
        <v>5680.882309501043</v>
      </c>
      <c r="E13" s="54">
        <f t="shared" si="4"/>
        <v>13917.448311641918</v>
      </c>
      <c r="F13" s="54">
        <f t="shared" si="5"/>
        <v>0</v>
      </c>
      <c r="G13" s="54">
        <f t="shared" si="6"/>
        <v>2235677.812691588</v>
      </c>
      <c r="H13" s="62">
        <f t="shared" ref="H13:H76" si="12">H12*(1+$F$6)</f>
        <v>1.0158205880770255</v>
      </c>
      <c r="I13" s="9">
        <f t="shared" si="7"/>
        <v>928555.60105692688</v>
      </c>
      <c r="J13" s="9">
        <f t="shared" si="8"/>
        <v>640438.63499197422</v>
      </c>
      <c r="K13" s="9">
        <f t="shared" si="9"/>
        <v>1568994.2360489012</v>
      </c>
      <c r="L13" s="9">
        <f t="shared" si="10"/>
        <v>0</v>
      </c>
      <c r="M13" s="9">
        <f t="shared" si="11"/>
        <v>252040857.14773431</v>
      </c>
      <c r="O13">
        <v>3</v>
      </c>
      <c r="P13">
        <f t="shared" ref="P13:P25" si="13">P12+$P$3</f>
        <v>4200</v>
      </c>
      <c r="R13">
        <v>3</v>
      </c>
      <c r="S13" s="51">
        <f t="shared" ref="S13:S60" si="14">S12*(1+$S$5)</f>
        <v>1440</v>
      </c>
      <c r="U13">
        <v>3</v>
      </c>
      <c r="V13" s="51">
        <f t="shared" ref="V13:V60" si="15">V12+300</f>
        <v>7435.8975942194111</v>
      </c>
      <c r="X13">
        <v>3</v>
      </c>
      <c r="Y13">
        <v>60</v>
      </c>
      <c r="Z13" s="5"/>
      <c r="AA13" s="5">
        <f t="shared" si="1"/>
        <v>52.88075230929924</v>
      </c>
      <c r="AC13">
        <v>3</v>
      </c>
      <c r="AF13" s="51">
        <f t="shared" ref="AF13:AF76" si="16">AF12*(1+$AD$7)</f>
        <v>10706.893152461487</v>
      </c>
    </row>
    <row r="14" spans="2:33" x14ac:dyDescent="0.3">
      <c r="B14" s="26">
        <v>4</v>
      </c>
      <c r="C14" s="54">
        <f t="shared" si="2"/>
        <v>8215.6898424271458</v>
      </c>
      <c r="D14" s="54">
        <f t="shared" si="3"/>
        <v>5701.758469214772</v>
      </c>
      <c r="E14" s="54">
        <f t="shared" si="4"/>
        <v>13917.448311641918</v>
      </c>
      <c r="F14" s="54">
        <f t="shared" si="5"/>
        <v>0</v>
      </c>
      <c r="G14" s="54">
        <f t="shared" si="6"/>
        <v>2229976.0542223733</v>
      </c>
      <c r="H14" s="62">
        <f t="shared" si="12"/>
        <v>1.021149543394811</v>
      </c>
      <c r="I14" s="9">
        <f t="shared" si="7"/>
        <v>931060.93141210789</v>
      </c>
      <c r="J14" s="9">
        <f t="shared" si="8"/>
        <v>646164.18740871619</v>
      </c>
      <c r="K14" s="9">
        <f t="shared" si="9"/>
        <v>1577225.1188208242</v>
      </c>
      <c r="L14" s="9">
        <f t="shared" si="10"/>
        <v>0</v>
      </c>
      <c r="M14" s="9">
        <f t="shared" si="11"/>
        <v>252716889.49951881</v>
      </c>
      <c r="O14">
        <v>4</v>
      </c>
      <c r="P14">
        <f t="shared" si="13"/>
        <v>3800</v>
      </c>
      <c r="R14">
        <v>4</v>
      </c>
      <c r="S14" s="51">
        <f t="shared" si="14"/>
        <v>1728</v>
      </c>
      <c r="U14">
        <v>4</v>
      </c>
      <c r="V14" s="51">
        <f t="shared" si="15"/>
        <v>7735.8975942194111</v>
      </c>
      <c r="X14">
        <v>4</v>
      </c>
      <c r="Y14">
        <v>80</v>
      </c>
      <c r="AA14" s="5">
        <f t="shared" si="1"/>
        <v>67.600797564412062</v>
      </c>
      <c r="AC14">
        <v>4</v>
      </c>
      <c r="AF14" s="51">
        <f t="shared" si="16"/>
        <v>11078.863283986591</v>
      </c>
    </row>
    <row r="15" spans="2:33" x14ac:dyDescent="0.3">
      <c r="B15" s="26">
        <v>5</v>
      </c>
      <c r="C15" s="54">
        <f t="shared" si="2"/>
        <v>8194.7369668054562</v>
      </c>
      <c r="D15" s="54">
        <f t="shared" si="3"/>
        <v>5722.7113448364616</v>
      </c>
      <c r="E15" s="54">
        <f t="shared" si="4"/>
        <v>13917.448311641918</v>
      </c>
      <c r="F15" s="54">
        <f t="shared" si="5"/>
        <v>0</v>
      </c>
      <c r="G15" s="54">
        <f t="shared" si="6"/>
        <v>2224253.342877537</v>
      </c>
      <c r="H15" s="62">
        <f t="shared" si="12"/>
        <v>1.0265064542050448</v>
      </c>
      <c r="I15" s="9">
        <f t="shared" si="7"/>
        <v>933558.25394243177</v>
      </c>
      <c r="J15" s="9">
        <f t="shared" si="8"/>
        <v>651940.92654138315</v>
      </c>
      <c r="K15" s="9">
        <f t="shared" si="9"/>
        <v>1585499.180483815</v>
      </c>
      <c r="L15" s="9">
        <f t="shared" si="10"/>
        <v>0</v>
      </c>
      <c r="M15" s="9">
        <f t="shared" si="11"/>
        <v>253390691.55160916</v>
      </c>
      <c r="O15">
        <v>5</v>
      </c>
      <c r="P15">
        <f t="shared" si="13"/>
        <v>3400</v>
      </c>
      <c r="R15">
        <v>5</v>
      </c>
      <c r="S15" s="51">
        <f t="shared" si="14"/>
        <v>2073.6</v>
      </c>
      <c r="U15">
        <v>5</v>
      </c>
      <c r="V15" s="51">
        <f t="shared" si="15"/>
        <v>8035.8975942194111</v>
      </c>
      <c r="X15">
        <v>5</v>
      </c>
      <c r="Y15">
        <v>100</v>
      </c>
      <c r="AA15" s="5">
        <f t="shared" si="1"/>
        <v>81.017211457715646</v>
      </c>
      <c r="AC15">
        <v>5</v>
      </c>
      <c r="AF15" s="51">
        <f t="shared" si="16"/>
        <v>11463.75609782267</v>
      </c>
    </row>
    <row r="16" spans="2:33" x14ac:dyDescent="0.3">
      <c r="B16" s="26">
        <v>6</v>
      </c>
      <c r="C16" s="54">
        <f t="shared" si="2"/>
        <v>8173.7070933594641</v>
      </c>
      <c r="D16" s="54">
        <f t="shared" si="3"/>
        <v>5743.7412182824537</v>
      </c>
      <c r="E16" s="54">
        <f t="shared" si="4"/>
        <v>13917.448311641918</v>
      </c>
      <c r="F16" s="54">
        <f t="shared" si="5"/>
        <v>0</v>
      </c>
      <c r="G16" s="54">
        <f t="shared" si="6"/>
        <v>2218509.6016592546</v>
      </c>
      <c r="H16" s="62">
        <f t="shared" si="12"/>
        <v>1.0318914671611539</v>
      </c>
      <c r="I16" s="9">
        <f t="shared" si="7"/>
        <v>936047.33755096316</v>
      </c>
      <c r="J16" s="9">
        <f t="shared" si="8"/>
        <v>657769.31000169518</v>
      </c>
      <c r="K16" s="9">
        <f t="shared" si="9"/>
        <v>1593816.6475526583</v>
      </c>
      <c r="L16" s="9">
        <f t="shared" si="10"/>
        <v>0</v>
      </c>
      <c r="M16" s="9">
        <f t="shared" si="11"/>
        <v>254062199.95961219</v>
      </c>
      <c r="O16">
        <v>6</v>
      </c>
      <c r="P16">
        <f t="shared" si="13"/>
        <v>3000</v>
      </c>
      <c r="R16">
        <v>6</v>
      </c>
      <c r="S16" s="51">
        <f t="shared" si="14"/>
        <v>2488.3199999999997</v>
      </c>
      <c r="U16">
        <v>6</v>
      </c>
      <c r="V16" s="51">
        <f t="shared" si="15"/>
        <v>8335.897594219412</v>
      </c>
      <c r="X16">
        <v>6</v>
      </c>
      <c r="Y16">
        <v>120</v>
      </c>
      <c r="AA16" s="5">
        <f t="shared" si="1"/>
        <v>93.212465493248573</v>
      </c>
      <c r="AC16">
        <v>6</v>
      </c>
      <c r="AF16" s="51">
        <f t="shared" si="16"/>
        <v>11862.020543237304</v>
      </c>
    </row>
    <row r="17" spans="2:32" x14ac:dyDescent="0.3">
      <c r="B17" s="26">
        <v>7</v>
      </c>
      <c r="C17" s="54">
        <f t="shared" si="2"/>
        <v>8152.5999391368441</v>
      </c>
      <c r="D17" s="54">
        <f t="shared" si="3"/>
        <v>5764.8483725050737</v>
      </c>
      <c r="E17" s="54">
        <f t="shared" si="4"/>
        <v>13917.448311641918</v>
      </c>
      <c r="F17" s="54">
        <f t="shared" si="5"/>
        <v>0</v>
      </c>
      <c r="G17" s="54">
        <f t="shared" si="6"/>
        <v>2212744.7532867496</v>
      </c>
      <c r="H17" s="62">
        <f t="shared" si="12"/>
        <v>1.0373047296859028</v>
      </c>
      <c r="I17" s="9">
        <f t="shared" si="7"/>
        <v>938527.94823798339</v>
      </c>
      <c r="J17" s="9">
        <f t="shared" si="8"/>
        <v>663649.79949244228</v>
      </c>
      <c r="K17" s="9">
        <f t="shared" si="9"/>
        <v>1602177.7477304256</v>
      </c>
      <c r="L17" s="9">
        <f t="shared" si="10"/>
        <v>0</v>
      </c>
      <c r="M17" s="9">
        <f t="shared" si="11"/>
        <v>254731350.58512983</v>
      </c>
      <c r="O17">
        <v>7</v>
      </c>
      <c r="P17">
        <f t="shared" si="13"/>
        <v>2600</v>
      </c>
      <c r="R17">
        <v>7</v>
      </c>
      <c r="S17" s="51">
        <f t="shared" si="14"/>
        <v>2985.9839999999995</v>
      </c>
      <c r="U17">
        <v>7</v>
      </c>
      <c r="V17" s="51">
        <f t="shared" si="15"/>
        <v>8635.897594219412</v>
      </c>
      <c r="X17">
        <v>7</v>
      </c>
      <c r="Y17">
        <v>140</v>
      </c>
      <c r="AA17" s="5">
        <f t="shared" si="1"/>
        <v>104.26444676418032</v>
      </c>
      <c r="AC17">
        <v>7</v>
      </c>
      <c r="AF17" s="51">
        <f t="shared" si="16"/>
        <v>12274.121166526618</v>
      </c>
    </row>
    <row r="18" spans="2:32" x14ac:dyDescent="0.3">
      <c r="B18" s="26">
        <v>8</v>
      </c>
      <c r="C18" s="54">
        <f t="shared" si="2"/>
        <v>8131.415220145469</v>
      </c>
      <c r="D18" s="54">
        <f t="shared" si="3"/>
        <v>5786.0330914964488</v>
      </c>
      <c r="E18" s="54">
        <f t="shared" si="4"/>
        <v>13917.448311641918</v>
      </c>
      <c r="F18" s="54">
        <f t="shared" si="5"/>
        <v>0</v>
      </c>
      <c r="G18" s="54">
        <f t="shared" si="6"/>
        <v>2206958.7201952529</v>
      </c>
      <c r="H18" s="62">
        <f t="shared" si="12"/>
        <v>1.0427463899754308</v>
      </c>
      <c r="I18" s="9">
        <f t="shared" si="7"/>
        <v>940999.84907064959</v>
      </c>
      <c r="J18" s="9">
        <f t="shared" si="8"/>
        <v>669582.86084406101</v>
      </c>
      <c r="K18" s="9">
        <f t="shared" si="9"/>
        <v>1610582.7099147106</v>
      </c>
      <c r="L18" s="9">
        <f t="shared" si="10"/>
        <v>0</v>
      </c>
      <c r="M18" s="9">
        <f t="shared" si="11"/>
        <v>255398078.48746586</v>
      </c>
      <c r="O18">
        <v>8</v>
      </c>
      <c r="P18">
        <f t="shared" si="13"/>
        <v>2200</v>
      </c>
      <c r="R18">
        <v>8</v>
      </c>
      <c r="S18" s="51">
        <f t="shared" si="14"/>
        <v>3583.1807999999992</v>
      </c>
      <c r="U18">
        <v>8</v>
      </c>
      <c r="V18" s="51">
        <f t="shared" si="15"/>
        <v>8935.897594219412</v>
      </c>
      <c r="X18">
        <v>8</v>
      </c>
      <c r="Y18">
        <v>160</v>
      </c>
      <c r="AA18" s="5">
        <f t="shared" si="1"/>
        <v>114.24669578361552</v>
      </c>
      <c r="AC18">
        <v>8</v>
      </c>
      <c r="AF18" s="51">
        <f t="shared" si="16"/>
        <v>12700.5386528745</v>
      </c>
    </row>
    <row r="19" spans="2:32" x14ac:dyDescent="0.3">
      <c r="B19" s="26">
        <v>9</v>
      </c>
      <c r="C19" s="54">
        <f t="shared" si="2"/>
        <v>8110.1526513495983</v>
      </c>
      <c r="D19" s="54">
        <f t="shared" si="3"/>
        <v>5807.2956602923196</v>
      </c>
      <c r="E19" s="54">
        <f t="shared" si="4"/>
        <v>13917.448311641918</v>
      </c>
      <c r="F19" s="54">
        <f t="shared" si="5"/>
        <v>0</v>
      </c>
      <c r="G19" s="54">
        <f t="shared" si="6"/>
        <v>2201151.4245349606</v>
      </c>
      <c r="H19" s="62">
        <f t="shared" si="12"/>
        <v>1.0482165970033079</v>
      </c>
      <c r="I19" s="9">
        <f t="shared" si="7"/>
        <v>943462.80015236104</v>
      </c>
      <c r="J19" s="9">
        <f t="shared" si="8"/>
        <v>675568.96405153349</v>
      </c>
      <c r="K19" s="9">
        <f t="shared" si="9"/>
        <v>1619031.7642038947</v>
      </c>
      <c r="L19" s="9">
        <f t="shared" si="10"/>
        <v>0</v>
      </c>
      <c r="M19" s="9">
        <f t="shared" si="11"/>
        <v>256062317.91525295</v>
      </c>
      <c r="O19">
        <v>9</v>
      </c>
      <c r="P19">
        <f t="shared" si="13"/>
        <v>1800</v>
      </c>
      <c r="R19">
        <v>9</v>
      </c>
      <c r="S19" s="51">
        <f t="shared" si="14"/>
        <v>4299.8169599999992</v>
      </c>
      <c r="U19">
        <v>9</v>
      </c>
      <c r="V19" s="51">
        <f t="shared" si="15"/>
        <v>9235.897594219412</v>
      </c>
      <c r="X19">
        <v>9</v>
      </c>
      <c r="Y19">
        <v>180</v>
      </c>
      <c r="AA19" s="5">
        <f t="shared" si="1"/>
        <v>123.22863249718954</v>
      </c>
      <c r="AC19">
        <v>9</v>
      </c>
      <c r="AF19" s="51">
        <f t="shared" si="16"/>
        <v>13141.770387036648</v>
      </c>
    </row>
    <row r="20" spans="2:32" x14ac:dyDescent="0.3">
      <c r="B20" s="26">
        <v>10</v>
      </c>
      <c r="C20" s="54">
        <f t="shared" si="2"/>
        <v>8088.8119466660401</v>
      </c>
      <c r="D20" s="54">
        <f t="shared" si="3"/>
        <v>5828.6363649758778</v>
      </c>
      <c r="E20" s="54">
        <f t="shared" si="4"/>
        <v>13917.448311641918</v>
      </c>
      <c r="F20" s="54">
        <f t="shared" si="5"/>
        <v>0</v>
      </c>
      <c r="G20" s="54">
        <f t="shared" si="6"/>
        <v>2195322.7881699847</v>
      </c>
      <c r="H20" s="62">
        <f t="shared" si="12"/>
        <v>1.0537155005246139</v>
      </c>
      <c r="I20" s="9">
        <f t="shared" si="7"/>
        <v>945916.55859182531</v>
      </c>
      <c r="J20" s="9">
        <f t="shared" si="8"/>
        <v>681608.58331162017</v>
      </c>
      <c r="K20" s="9">
        <f t="shared" si="9"/>
        <v>1627525.1419034454</v>
      </c>
      <c r="L20" s="9">
        <f t="shared" si="10"/>
        <v>0</v>
      </c>
      <c r="M20" s="9">
        <f t="shared" si="11"/>
        <v>256724002.29799756</v>
      </c>
      <c r="O20">
        <v>10</v>
      </c>
      <c r="P20">
        <f t="shared" si="13"/>
        <v>1400</v>
      </c>
      <c r="R20">
        <v>10</v>
      </c>
      <c r="S20" s="51">
        <f t="shared" si="14"/>
        <v>5159.7803519999989</v>
      </c>
      <c r="U20">
        <v>10</v>
      </c>
      <c r="V20" s="51">
        <f t="shared" si="15"/>
        <v>9535.897594219412</v>
      </c>
      <c r="X20">
        <v>10</v>
      </c>
      <c r="Y20">
        <v>200</v>
      </c>
      <c r="AA20" s="5">
        <f t="shared" si="1"/>
        <v>131.27577104768423</v>
      </c>
      <c r="AC20">
        <v>10</v>
      </c>
      <c r="AF20" s="51">
        <f t="shared" si="16"/>
        <v>13598.331033503444</v>
      </c>
    </row>
    <row r="21" spans="2:32" x14ac:dyDescent="0.3">
      <c r="B21" s="26">
        <v>11</v>
      </c>
      <c r="C21" s="54">
        <f t="shared" si="2"/>
        <v>8067.3928189602984</v>
      </c>
      <c r="D21" s="54">
        <f t="shared" si="3"/>
        <v>5850.0554926816194</v>
      </c>
      <c r="E21" s="54">
        <f t="shared" si="4"/>
        <v>13917.448311641918</v>
      </c>
      <c r="F21" s="54">
        <f t="shared" si="5"/>
        <v>0</v>
      </c>
      <c r="G21" s="54">
        <f t="shared" si="6"/>
        <v>2189472.7326773033</v>
      </c>
      <c r="H21" s="62">
        <f t="shared" si="12"/>
        <v>1.0592432510800376</v>
      </c>
      <c r="I21" s="9">
        <f t="shared" si="7"/>
        <v>948360.8784718276</v>
      </c>
      <c r="J21" s="9">
        <f t="shared" si="8"/>
        <v>687702.19706042344</v>
      </c>
      <c r="K21" s="9">
        <f t="shared" si="9"/>
        <v>1636063.075532251</v>
      </c>
      <c r="L21" s="9">
        <f t="shared" si="10"/>
        <v>0</v>
      </c>
      <c r="M21" s="9">
        <f t="shared" si="11"/>
        <v>257383064.23754406</v>
      </c>
      <c r="O21">
        <v>11</v>
      </c>
      <c r="P21">
        <f t="shared" si="13"/>
        <v>1000</v>
      </c>
      <c r="R21">
        <v>11</v>
      </c>
      <c r="S21" s="51">
        <f t="shared" si="14"/>
        <v>6191.7364223999984</v>
      </c>
      <c r="U21">
        <v>11</v>
      </c>
      <c r="V21" s="51">
        <f t="shared" si="15"/>
        <v>9835.897594219412</v>
      </c>
      <c r="AA21" s="5">
        <f>SUM(AA10:AA20)</f>
        <v>8.0346872834979877E-6</v>
      </c>
      <c r="AC21">
        <v>11</v>
      </c>
      <c r="AF21" s="51">
        <f t="shared" si="16"/>
        <v>14070.753136818383</v>
      </c>
    </row>
    <row r="22" spans="2:32" x14ac:dyDescent="0.3">
      <c r="B22" s="26">
        <v>12</v>
      </c>
      <c r="C22" s="54">
        <f t="shared" si="2"/>
        <v>8045.8949800427154</v>
      </c>
      <c r="D22" s="54">
        <f t="shared" si="3"/>
        <v>5871.5533315992025</v>
      </c>
      <c r="E22" s="54">
        <f t="shared" si="4"/>
        <v>13917.448311641918</v>
      </c>
      <c r="F22" s="54">
        <f t="shared" si="5"/>
        <v>0</v>
      </c>
      <c r="G22" s="54">
        <f t="shared" si="6"/>
        <v>2183601.1793457041</v>
      </c>
      <c r="H22" s="62">
        <f t="shared" si="12"/>
        <v>1.0647999999999989</v>
      </c>
      <c r="I22" s="9">
        <f t="shared" si="7"/>
        <v>950795.51081769657</v>
      </c>
      <c r="J22" s="9">
        <f t="shared" si="8"/>
        <v>693850.2880112878</v>
      </c>
      <c r="K22" s="9">
        <f t="shared" si="9"/>
        <v>1644645.7988289844</v>
      </c>
      <c r="L22" s="9">
        <f t="shared" si="10"/>
        <v>0</v>
      </c>
      <c r="M22" s="9">
        <f t="shared" si="11"/>
        <v>258039435.49945533</v>
      </c>
      <c r="O22">
        <v>12</v>
      </c>
      <c r="P22">
        <f t="shared" si="13"/>
        <v>600</v>
      </c>
      <c r="R22">
        <v>12</v>
      </c>
      <c r="S22" s="51">
        <f t="shared" si="14"/>
        <v>7430.0837068799974</v>
      </c>
      <c r="U22">
        <v>12</v>
      </c>
      <c r="V22" s="51">
        <f t="shared" si="15"/>
        <v>10135.897594219412</v>
      </c>
      <c r="AC22">
        <v>12</v>
      </c>
      <c r="AF22" s="51">
        <f t="shared" si="16"/>
        <v>14559.587742752257</v>
      </c>
    </row>
    <row r="23" spans="2:32" x14ac:dyDescent="0.3">
      <c r="B23" s="26">
        <v>13</v>
      </c>
      <c r="C23" s="54">
        <f t="shared" si="2"/>
        <v>8024.318140664589</v>
      </c>
      <c r="D23" s="54">
        <f t="shared" si="3"/>
        <v>5893.1301709773288</v>
      </c>
      <c r="E23" s="54">
        <f t="shared" si="4"/>
        <v>13917.448311641918</v>
      </c>
      <c r="F23" s="54">
        <f t="shared" si="5"/>
        <v>0</v>
      </c>
      <c r="G23" s="54">
        <f t="shared" si="6"/>
        <v>2177708.0491747269</v>
      </c>
      <c r="H23" s="62">
        <f t="shared" si="12"/>
        <v>1.0703858994087907</v>
      </c>
      <c r="I23" s="9">
        <f t="shared" si="7"/>
        <v>953220.20356546436</v>
      </c>
      <c r="J23" s="9">
        <f t="shared" si="8"/>
        <v>700053.34319303813</v>
      </c>
      <c r="K23" s="9">
        <f t="shared" si="9"/>
        <v>1653273.5467585025</v>
      </c>
      <c r="L23" s="9">
        <f t="shared" si="10"/>
        <v>0</v>
      </c>
      <c r="M23" s="9">
        <f t="shared" si="11"/>
        <v>258693047.00431019</v>
      </c>
      <c r="O23">
        <v>13</v>
      </c>
      <c r="P23">
        <f t="shared" si="13"/>
        <v>200</v>
      </c>
      <c r="R23">
        <v>13</v>
      </c>
      <c r="S23" s="51">
        <f t="shared" si="14"/>
        <v>8916.1004482559965</v>
      </c>
      <c r="U23">
        <v>13</v>
      </c>
      <c r="V23" s="51">
        <f t="shared" si="15"/>
        <v>10435.897594219412</v>
      </c>
      <c r="AC23">
        <v>13</v>
      </c>
      <c r="AF23" s="51">
        <f t="shared" si="16"/>
        <v>15065.405041057675</v>
      </c>
    </row>
    <row r="24" spans="2:32" x14ac:dyDescent="0.3">
      <c r="B24" s="26">
        <v>14</v>
      </c>
      <c r="C24" s="54">
        <f t="shared" si="2"/>
        <v>8002.6620105142838</v>
      </c>
      <c r="D24" s="54">
        <f t="shared" si="3"/>
        <v>5914.786301127634</v>
      </c>
      <c r="E24" s="54">
        <f t="shared" si="4"/>
        <v>13917.448311641918</v>
      </c>
      <c r="F24" s="54">
        <f t="shared" si="5"/>
        <v>0</v>
      </c>
      <c r="G24" s="54">
        <f t="shared" si="6"/>
        <v>2171793.2628735993</v>
      </c>
      <c r="H24" s="62">
        <f t="shared" si="12"/>
        <v>1.0760011022287443</v>
      </c>
      <c r="I24" s="9">
        <f t="shared" si="7"/>
        <v>955634.70152971742</v>
      </c>
      <c r="J24" s="9">
        <f t="shared" si="8"/>
        <v>706311.85398856096</v>
      </c>
      <c r="K24" s="9">
        <f t="shared" si="9"/>
        <v>1661946.5555182784</v>
      </c>
      <c r="L24" s="9">
        <f t="shared" si="10"/>
        <v>0</v>
      </c>
      <c r="M24" s="9">
        <f t="shared" si="11"/>
        <v>259343828.81891659</v>
      </c>
      <c r="O24">
        <v>14</v>
      </c>
      <c r="P24">
        <f t="shared" si="13"/>
        <v>-200</v>
      </c>
      <c r="R24">
        <v>14</v>
      </c>
      <c r="S24" s="51">
        <f t="shared" si="14"/>
        <v>10699.320537907195</v>
      </c>
      <c r="U24">
        <v>14</v>
      </c>
      <c r="V24" s="51">
        <f t="shared" si="15"/>
        <v>10735.897594219412</v>
      </c>
      <c r="AC24">
        <v>14</v>
      </c>
      <c r="AF24" s="51">
        <f t="shared" si="16"/>
        <v>15588.795030553636</v>
      </c>
    </row>
    <row r="25" spans="2:32" x14ac:dyDescent="0.3">
      <c r="B25" s="26">
        <v>15</v>
      </c>
      <c r="C25" s="54">
        <f t="shared" si="2"/>
        <v>7980.926298213325</v>
      </c>
      <c r="D25" s="54">
        <f t="shared" si="3"/>
        <v>5936.5220134285928</v>
      </c>
      <c r="E25" s="54">
        <f t="shared" si="4"/>
        <v>13917.448311641918</v>
      </c>
      <c r="F25" s="54">
        <f t="shared" si="5"/>
        <v>0</v>
      </c>
      <c r="G25" s="54">
        <f t="shared" si="6"/>
        <v>2165856.7408601707</v>
      </c>
      <c r="H25" s="62">
        <f t="shared" si="12"/>
        <v>1.0816457621844158</v>
      </c>
      <c r="I25" s="9">
        <f t="shared" si="7"/>
        <v>958038.74637113919</v>
      </c>
      <c r="J25" s="9">
        <f t="shared" si="8"/>
        <v>712626.31617372937</v>
      </c>
      <c r="K25" s="9">
        <f t="shared" si="9"/>
        <v>1670665.0625448686</v>
      </c>
      <c r="L25" s="9">
        <f t="shared" si="10"/>
        <v>0</v>
      </c>
      <c r="M25" s="9">
        <f t="shared" si="11"/>
        <v>259991710.14743993</v>
      </c>
      <c r="O25">
        <v>15</v>
      </c>
      <c r="P25">
        <f t="shared" si="13"/>
        <v>-600</v>
      </c>
      <c r="R25">
        <v>15</v>
      </c>
      <c r="S25" s="51">
        <f t="shared" si="14"/>
        <v>12839.184645488634</v>
      </c>
      <c r="U25">
        <v>15</v>
      </c>
      <c r="V25" s="51">
        <f t="shared" si="15"/>
        <v>11035.897594219412</v>
      </c>
      <c r="AC25">
        <v>15</v>
      </c>
      <c r="AF25" s="51">
        <f t="shared" si="16"/>
        <v>16130.368207315922</v>
      </c>
    </row>
    <row r="26" spans="2:32" x14ac:dyDescent="0.3">
      <c r="B26" s="26">
        <v>16</v>
      </c>
      <c r="C26" s="54">
        <f t="shared" si="2"/>
        <v>7959.1107113124772</v>
      </c>
      <c r="D26" s="54">
        <f t="shared" si="3"/>
        <v>5958.3376003294406</v>
      </c>
      <c r="E26" s="54">
        <f t="shared" si="4"/>
        <v>13917.448311641918</v>
      </c>
      <c r="F26" s="54">
        <f t="shared" si="5"/>
        <v>0</v>
      </c>
      <c r="G26" s="54">
        <f t="shared" si="6"/>
        <v>2159898.4032598413</v>
      </c>
      <c r="H26" s="62">
        <f t="shared" si="12"/>
        <v>1.0873200338067937</v>
      </c>
      <c r="I26" s="9">
        <f t="shared" si="7"/>
        <v>960432.07656373503</v>
      </c>
      <c r="J26" s="9">
        <f t="shared" si="8"/>
        <v>718997.22995667672</v>
      </c>
      <c r="K26" s="9">
        <f t="shared" si="9"/>
        <v>1679429.3065204117</v>
      </c>
      <c r="L26" s="9">
        <f t="shared" si="10"/>
        <v>0</v>
      </c>
      <c r="M26" s="9">
        <f t="shared" si="11"/>
        <v>260636619.32244503</v>
      </c>
      <c r="R26">
        <v>16</v>
      </c>
      <c r="S26" s="51">
        <f t="shared" si="14"/>
        <v>15407.021574586361</v>
      </c>
      <c r="U26">
        <v>16</v>
      </c>
      <c r="V26" s="51">
        <f t="shared" si="15"/>
        <v>11335.897594219412</v>
      </c>
      <c r="AC26">
        <v>16</v>
      </c>
      <c r="AF26" s="51">
        <f t="shared" si="16"/>
        <v>16690.756276776039</v>
      </c>
    </row>
    <row r="27" spans="2:32" x14ac:dyDescent="0.3">
      <c r="B27" s="26">
        <v>17</v>
      </c>
      <c r="C27" s="54">
        <f t="shared" si="2"/>
        <v>7937.2149562878103</v>
      </c>
      <c r="D27" s="54">
        <f t="shared" si="3"/>
        <v>5980.2333553541075</v>
      </c>
      <c r="E27" s="54">
        <f t="shared" si="4"/>
        <v>13917.448311641918</v>
      </c>
      <c r="F27" s="54">
        <f t="shared" si="5"/>
        <v>0</v>
      </c>
      <c r="G27" s="54">
        <f t="shared" si="6"/>
        <v>2153918.1699044872</v>
      </c>
      <c r="H27" s="62">
        <f t="shared" si="12"/>
        <v>1.0930240724375306</v>
      </c>
      <c r="I27" s="9">
        <f t="shared" si="7"/>
        <v>962814.42736174294</v>
      </c>
      <c r="J27" s="9">
        <f t="shared" si="8"/>
        <v>725425.10001742153</v>
      </c>
      <c r="K27" s="9">
        <f t="shared" si="9"/>
        <v>1688239.5273791642</v>
      </c>
      <c r="L27" s="9">
        <f t="shared" si="10"/>
        <v>0</v>
      </c>
      <c r="M27" s="9">
        <f t="shared" si="11"/>
        <v>261278483.79585242</v>
      </c>
      <c r="R27">
        <v>17</v>
      </c>
      <c r="S27" s="51">
        <f t="shared" si="14"/>
        <v>18488.425889503633</v>
      </c>
      <c r="U27">
        <v>17</v>
      </c>
      <c r="V27" s="51">
        <f t="shared" si="15"/>
        <v>11635.897594219412</v>
      </c>
      <c r="AC27">
        <v>17</v>
      </c>
      <c r="AF27" s="51">
        <f t="shared" si="16"/>
        <v>17270.612890559332</v>
      </c>
    </row>
    <row r="28" spans="2:32" x14ac:dyDescent="0.3">
      <c r="B28" s="26">
        <v>18</v>
      </c>
      <c r="C28" s="54">
        <f t="shared" si="2"/>
        <v>7915.2387385367492</v>
      </c>
      <c r="D28" s="54">
        <f t="shared" si="3"/>
        <v>6002.2095731051686</v>
      </c>
      <c r="E28" s="54">
        <f t="shared" si="4"/>
        <v>13917.448311641918</v>
      </c>
      <c r="F28" s="54">
        <f t="shared" si="5"/>
        <v>0</v>
      </c>
      <c r="G28" s="54">
        <f t="shared" si="6"/>
        <v>2147915.9603313822</v>
      </c>
      <c r="H28" s="62">
        <f t="shared" si="12"/>
        <v>1.0987580342331955</v>
      </c>
      <c r="I28" s="9">
        <f t="shared" si="7"/>
        <v>965185.53076622263</v>
      </c>
      <c r="J28" s="9">
        <f t="shared" si="8"/>
        <v>731910.43554784602</v>
      </c>
      <c r="K28" s="9">
        <f t="shared" si="9"/>
        <v>1697095.9663140688</v>
      </c>
      <c r="L28" s="9">
        <f t="shared" si="10"/>
        <v>0</v>
      </c>
      <c r="M28" s="9">
        <f t="shared" si="11"/>
        <v>261917230.12980613</v>
      </c>
      <c r="R28">
        <v>18</v>
      </c>
      <c r="S28" s="51">
        <f t="shared" si="14"/>
        <v>22186.111067404359</v>
      </c>
      <c r="U28">
        <v>18</v>
      </c>
      <c r="V28" s="51">
        <f t="shared" si="15"/>
        <v>11935.897594219412</v>
      </c>
      <c r="AC28">
        <v>18</v>
      </c>
      <c r="AF28" s="51">
        <f t="shared" si="16"/>
        <v>17870.614408921698</v>
      </c>
    </row>
    <row r="29" spans="2:32" x14ac:dyDescent="0.3">
      <c r="B29" s="26">
        <v>19</v>
      </c>
      <c r="C29" s="54">
        <f t="shared" si="2"/>
        <v>7893.1817623741108</v>
      </c>
      <c r="D29" s="54">
        <f t="shared" si="3"/>
        <v>6024.266549267807</v>
      </c>
      <c r="E29" s="54">
        <f t="shared" si="4"/>
        <v>13917.448311641918</v>
      </c>
      <c r="F29" s="54">
        <f t="shared" si="5"/>
        <v>0</v>
      </c>
      <c r="G29" s="54">
        <f t="shared" si="6"/>
        <v>2141891.6937821144</v>
      </c>
      <c r="H29" s="62">
        <f t="shared" si="12"/>
        <v>1.1045220761695482</v>
      </c>
      <c r="I29" s="9">
        <f t="shared" si="7"/>
        <v>967545.11549132329</v>
      </c>
      <c r="J29" s="9">
        <f t="shared" si="8"/>
        <v>738453.75029203238</v>
      </c>
      <c r="K29" s="9">
        <f t="shared" si="9"/>
        <v>1705998.8657833557</v>
      </c>
      <c r="L29" s="9">
        <f t="shared" si="10"/>
        <v>0</v>
      </c>
      <c r="M29" s="9">
        <f t="shared" si="11"/>
        <v>262552783.98745406</v>
      </c>
      <c r="R29">
        <v>19</v>
      </c>
      <c r="S29" s="51">
        <f t="shared" si="14"/>
        <v>26623.333280885232</v>
      </c>
      <c r="U29">
        <v>19</v>
      </c>
      <c r="V29" s="51">
        <f t="shared" si="15"/>
        <v>12235.897594219412</v>
      </c>
      <c r="AC29">
        <v>19</v>
      </c>
      <c r="AF29" s="51">
        <f t="shared" si="16"/>
        <v>18491.460689674281</v>
      </c>
    </row>
    <row r="30" spans="2:32" x14ac:dyDescent="0.3">
      <c r="B30" s="26">
        <v>20</v>
      </c>
      <c r="C30" s="54">
        <f t="shared" si="2"/>
        <v>7871.0437310281241</v>
      </c>
      <c r="D30" s="54">
        <f t="shared" si="3"/>
        <v>6046.4045806137938</v>
      </c>
      <c r="E30" s="54">
        <f t="shared" si="4"/>
        <v>13917.448311641918</v>
      </c>
      <c r="F30" s="54">
        <f t="shared" si="5"/>
        <v>0</v>
      </c>
      <c r="G30" s="54">
        <f t="shared" si="6"/>
        <v>2135845.2892015008</v>
      </c>
      <c r="H30" s="62">
        <f t="shared" si="12"/>
        <v>1.1103163560458376</v>
      </c>
      <c r="I30" s="9">
        <f t="shared" si="7"/>
        <v>969892.90693022218</v>
      </c>
      <c r="J30" s="9">
        <f t="shared" si="8"/>
        <v>745055.56258696003</v>
      </c>
      <c r="K30" s="9">
        <f t="shared" si="9"/>
        <v>1714948.4695171823</v>
      </c>
      <c r="L30" s="9">
        <f t="shared" si="10"/>
        <v>0</v>
      </c>
      <c r="M30" s="9">
        <f t="shared" si="11"/>
        <v>263185070.12363884</v>
      </c>
      <c r="R30">
        <v>20</v>
      </c>
      <c r="S30" s="51">
        <f t="shared" si="14"/>
        <v>31947.999937062275</v>
      </c>
      <c r="U30">
        <v>20</v>
      </c>
      <c r="V30" s="51">
        <f t="shared" si="15"/>
        <v>12535.897594219412</v>
      </c>
      <c r="AC30">
        <v>20</v>
      </c>
      <c r="AF30" s="51">
        <f t="shared" si="16"/>
        <v>19133.875904516332</v>
      </c>
    </row>
    <row r="31" spans="2:32" x14ac:dyDescent="0.3">
      <c r="B31" s="26">
        <v>21</v>
      </c>
      <c r="C31" s="54">
        <f t="shared" si="2"/>
        <v>7848.8243466364411</v>
      </c>
      <c r="D31" s="54">
        <f t="shared" si="3"/>
        <v>6068.6239650054767</v>
      </c>
      <c r="E31" s="54">
        <f t="shared" si="4"/>
        <v>13917.448311641918</v>
      </c>
      <c r="F31" s="54">
        <f t="shared" si="5"/>
        <v>0</v>
      </c>
      <c r="G31" s="54">
        <f t="shared" si="6"/>
        <v>2129776.6652364954</v>
      </c>
      <c r="H31" s="62">
        <f t="shared" si="12"/>
        <v>1.116141032489121</v>
      </c>
      <c r="I31" s="9">
        <f t="shared" si="7"/>
        <v>972228.6271207392</v>
      </c>
      <c r="J31" s="9">
        <f t="shared" si="8"/>
        <v>751716.39540356561</v>
      </c>
      <c r="K31" s="9">
        <f t="shared" si="9"/>
        <v>1723945.0225243049</v>
      </c>
      <c r="L31" s="9">
        <f t="shared" si="10"/>
        <v>0</v>
      </c>
      <c r="M31" s="9">
        <f t="shared" si="11"/>
        <v>263814012.37549904</v>
      </c>
      <c r="R31">
        <v>21</v>
      </c>
      <c r="S31" s="51">
        <f t="shared" si="14"/>
        <v>38337.599924474729</v>
      </c>
      <c r="U31">
        <v>21</v>
      </c>
      <c r="V31" s="51">
        <f t="shared" si="15"/>
        <v>12835.897594219412</v>
      </c>
      <c r="AC31">
        <v>21</v>
      </c>
      <c r="AF31" s="51">
        <f t="shared" si="16"/>
        <v>19798.609383728435</v>
      </c>
    </row>
    <row r="32" spans="2:32" x14ac:dyDescent="0.3">
      <c r="B32" s="26">
        <v>22</v>
      </c>
      <c r="C32" s="54">
        <f t="shared" si="2"/>
        <v>7826.5233102421225</v>
      </c>
      <c r="D32" s="54">
        <f t="shared" si="3"/>
        <v>6090.9250013997953</v>
      </c>
      <c r="E32" s="54">
        <f t="shared" si="4"/>
        <v>13917.448311641918</v>
      </c>
      <c r="F32" s="54">
        <f t="shared" si="5"/>
        <v>0</v>
      </c>
      <c r="G32" s="54">
        <f t="shared" si="6"/>
        <v>2123685.7402350958</v>
      </c>
      <c r="H32" s="62">
        <f t="shared" si="12"/>
        <v>1.1219962649586075</v>
      </c>
      <c r="I32" s="9">
        <f t="shared" si="7"/>
        <v>974551.99471061432</v>
      </c>
      <c r="J32" s="9">
        <f t="shared" si="8"/>
        <v>758436.77638817218</v>
      </c>
      <c r="K32" s="9">
        <f t="shared" si="9"/>
        <v>1732988.7710987865</v>
      </c>
      <c r="L32" s="9">
        <f t="shared" si="10"/>
        <v>0</v>
      </c>
      <c r="M32" s="9">
        <f t="shared" si="11"/>
        <v>264439533.65297946</v>
      </c>
      <c r="R32">
        <v>22</v>
      </c>
      <c r="S32" s="51">
        <f t="shared" si="14"/>
        <v>46005.11990936967</v>
      </c>
      <c r="U32">
        <v>22</v>
      </c>
      <c r="V32" s="51">
        <f t="shared" si="15"/>
        <v>13135.897594219412</v>
      </c>
      <c r="AC32">
        <v>22</v>
      </c>
      <c r="AF32" s="51">
        <f t="shared" si="16"/>
        <v>20486.436490211378</v>
      </c>
    </row>
    <row r="33" spans="2:32" x14ac:dyDescent="0.3">
      <c r="B33" s="26">
        <v>23</v>
      </c>
      <c r="C33" s="54">
        <f t="shared" si="2"/>
        <v>7804.1403217896232</v>
      </c>
      <c r="D33" s="54">
        <f t="shared" si="3"/>
        <v>6113.3079898522947</v>
      </c>
      <c r="E33" s="54">
        <f t="shared" si="4"/>
        <v>13917.448311641918</v>
      </c>
      <c r="F33" s="54">
        <f t="shared" si="5"/>
        <v>0</v>
      </c>
      <c r="G33" s="54">
        <f t="shared" si="6"/>
        <v>2117572.4322452433</v>
      </c>
      <c r="H33" s="62">
        <f t="shared" si="12"/>
        <v>1.1278822137500226</v>
      </c>
      <c r="I33" s="9">
        <f t="shared" si="7"/>
        <v>976862.72492245329</v>
      </c>
      <c r="J33" s="9">
        <f t="shared" si="8"/>
        <v>765217.23790428543</v>
      </c>
      <c r="K33" s="9">
        <f t="shared" si="9"/>
        <v>1742079.9628267386</v>
      </c>
      <c r="L33" s="9">
        <f t="shared" si="10"/>
        <v>0</v>
      </c>
      <c r="M33" s="9">
        <f t="shared" si="11"/>
        <v>265061555.92924997</v>
      </c>
      <c r="R33">
        <v>23</v>
      </c>
      <c r="S33" s="51">
        <f t="shared" si="14"/>
        <v>55206.143891243606</v>
      </c>
      <c r="U33">
        <v>23</v>
      </c>
      <c r="V33" s="51">
        <f t="shared" si="15"/>
        <v>13435.897594219412</v>
      </c>
      <c r="AC33">
        <v>23</v>
      </c>
      <c r="AF33" s="51">
        <f t="shared" si="16"/>
        <v>21198.159523890172</v>
      </c>
    </row>
    <row r="34" spans="2:32" x14ac:dyDescent="0.3">
      <c r="B34" s="26">
        <v>24</v>
      </c>
      <c r="C34" s="54">
        <f t="shared" si="2"/>
        <v>7781.6750801207481</v>
      </c>
      <c r="D34" s="54">
        <f t="shared" si="3"/>
        <v>6135.7732315211697</v>
      </c>
      <c r="E34" s="54">
        <f t="shared" si="4"/>
        <v>13917.448311641918</v>
      </c>
      <c r="F34" s="54">
        <f t="shared" si="5"/>
        <v>0</v>
      </c>
      <c r="G34" s="54">
        <f t="shared" si="6"/>
        <v>2111436.6590137221</v>
      </c>
      <c r="H34" s="62">
        <f t="shared" si="12"/>
        <v>1.1337990399999973</v>
      </c>
      <c r="I34" s="9">
        <f t="shared" si="7"/>
        <v>979160.5295183328</v>
      </c>
      <c r="J34" s="9">
        <f t="shared" si="8"/>
        <v>772058.31707476743</v>
      </c>
      <c r="K34" s="9">
        <f t="shared" si="9"/>
        <v>1751218.8465931003</v>
      </c>
      <c r="L34" s="9">
        <f t="shared" si="10"/>
        <v>0</v>
      </c>
      <c r="M34" s="9">
        <f t="shared" si="11"/>
        <v>265680000.23103192</v>
      </c>
      <c r="R34">
        <v>24</v>
      </c>
      <c r="S34" s="51">
        <f t="shared" si="14"/>
        <v>66247.372669492324</v>
      </c>
      <c r="U34">
        <v>24</v>
      </c>
      <c r="V34" s="51">
        <f t="shared" si="15"/>
        <v>13735.897594219412</v>
      </c>
      <c r="AC34">
        <v>24</v>
      </c>
      <c r="AF34" s="51">
        <f t="shared" si="16"/>
        <v>21934.608657538134</v>
      </c>
    </row>
    <row r="35" spans="2:32" x14ac:dyDescent="0.3">
      <c r="B35" s="26">
        <v>25</v>
      </c>
      <c r="C35" s="54">
        <f t="shared" si="2"/>
        <v>7759.1272829706049</v>
      </c>
      <c r="D35" s="54">
        <f t="shared" si="3"/>
        <v>6158.3210286713129</v>
      </c>
      <c r="E35" s="54">
        <f t="shared" si="4"/>
        <v>13917.448311641918</v>
      </c>
      <c r="F35" s="54">
        <f t="shared" si="5"/>
        <v>0</v>
      </c>
      <c r="G35" s="54">
        <f t="shared" si="6"/>
        <v>2105278.3379850509</v>
      </c>
      <c r="H35" s="62">
        <f t="shared" si="12"/>
        <v>1.1397469056904788</v>
      </c>
      <c r="I35" s="9">
        <f t="shared" si="7"/>
        <v>981445.11676406697</v>
      </c>
      <c r="J35" s="9">
        <f t="shared" si="8"/>
        <v>778960.55582438409</v>
      </c>
      <c r="K35" s="9">
        <f t="shared" si="9"/>
        <v>1760405.6725884511</v>
      </c>
      <c r="L35" s="9">
        <f t="shared" si="10"/>
        <v>0</v>
      </c>
      <c r="M35" s="9">
        <f t="shared" si="11"/>
        <v>266294786.62883106</v>
      </c>
      <c r="R35">
        <v>25</v>
      </c>
      <c r="S35" s="51">
        <f t="shared" si="14"/>
        <v>79496.847203390789</v>
      </c>
      <c r="U35">
        <v>25</v>
      </c>
      <c r="V35" s="51">
        <f t="shared" si="15"/>
        <v>14035.897594219412</v>
      </c>
      <c r="AC35">
        <v>25</v>
      </c>
      <c r="AF35" s="51">
        <f t="shared" si="16"/>
        <v>22696.642905112596</v>
      </c>
    </row>
    <row r="36" spans="2:32" x14ac:dyDescent="0.3">
      <c r="B36" s="26">
        <v>26</v>
      </c>
      <c r="C36" s="54">
        <f t="shared" si="2"/>
        <v>7736.4966269635361</v>
      </c>
      <c r="D36" s="54">
        <f t="shared" si="3"/>
        <v>6180.9516846783818</v>
      </c>
      <c r="E36" s="54">
        <f t="shared" si="4"/>
        <v>13917.448311641918</v>
      </c>
      <c r="F36" s="54">
        <f t="shared" si="5"/>
        <v>0</v>
      </c>
      <c r="G36" s="54">
        <f t="shared" si="6"/>
        <v>2099097.3863003724</v>
      </c>
      <c r="H36" s="62">
        <f t="shared" si="12"/>
        <v>1.1457259736531653</v>
      </c>
      <c r="I36" s="9">
        <f t="shared" si="7"/>
        <v>983716.19139312522</v>
      </c>
      <c r="J36" s="9">
        <f t="shared" si="8"/>
        <v>785924.50092273497</v>
      </c>
      <c r="K36" s="9">
        <f t="shared" si="9"/>
        <v>1769640.6923158602</v>
      </c>
      <c r="L36" s="9">
        <f t="shared" si="10"/>
        <v>0</v>
      </c>
      <c r="M36" s="9">
        <f t="shared" si="11"/>
        <v>266905834.22707653</v>
      </c>
      <c r="R36">
        <v>26</v>
      </c>
      <c r="S36" s="51">
        <f t="shared" si="14"/>
        <v>95396.216644068947</v>
      </c>
      <c r="U36">
        <v>26</v>
      </c>
      <c r="V36" s="51">
        <f t="shared" si="15"/>
        <v>14335.897594219412</v>
      </c>
      <c r="AC36">
        <v>26</v>
      </c>
      <c r="AF36" s="51">
        <f t="shared" si="16"/>
        <v>23485.151123731754</v>
      </c>
    </row>
    <row r="37" spans="2:32" x14ac:dyDescent="0.3">
      <c r="B37" s="26">
        <v>27</v>
      </c>
      <c r="C37" s="54">
        <f t="shared" si="2"/>
        <v>7713.7828076090336</v>
      </c>
      <c r="D37" s="54">
        <f t="shared" si="3"/>
        <v>6203.6655040328842</v>
      </c>
      <c r="E37" s="54">
        <f t="shared" si="4"/>
        <v>13917.448311641918</v>
      </c>
      <c r="F37" s="54">
        <f t="shared" si="5"/>
        <v>0</v>
      </c>
      <c r="G37" s="54">
        <f t="shared" si="6"/>
        <v>2092893.7207963394</v>
      </c>
      <c r="H37" s="62">
        <f t="shared" si="12"/>
        <v>1.1517364075739642</v>
      </c>
      <c r="I37" s="9">
        <f t="shared" si="7"/>
        <v>985973.45457020658</v>
      </c>
      <c r="J37" s="9">
        <f t="shared" si="8"/>
        <v>792950.70402756683</v>
      </c>
      <c r="K37" s="9">
        <f t="shared" si="9"/>
        <v>1778924.1585977734</v>
      </c>
      <c r="L37" s="9">
        <f t="shared" si="10"/>
        <v>0</v>
      </c>
      <c r="M37" s="9">
        <f t="shared" si="11"/>
        <v>267513061.15416479</v>
      </c>
      <c r="R37">
        <v>27</v>
      </c>
      <c r="S37" s="51">
        <f t="shared" si="14"/>
        <v>114475.45997288273</v>
      </c>
      <c r="U37">
        <v>27</v>
      </c>
      <c r="V37" s="51">
        <f t="shared" si="15"/>
        <v>14635.897594219412</v>
      </c>
      <c r="AC37">
        <v>27</v>
      </c>
      <c r="AF37" s="51">
        <f t="shared" si="16"/>
        <v>24301.053050461367</v>
      </c>
    </row>
    <row r="38" spans="2:32" x14ac:dyDescent="0.3">
      <c r="B38" s="26">
        <v>28</v>
      </c>
      <c r="C38" s="54">
        <f t="shared" si="2"/>
        <v>7690.9855192976474</v>
      </c>
      <c r="D38" s="54">
        <f t="shared" si="3"/>
        <v>6226.4627923442704</v>
      </c>
      <c r="E38" s="54">
        <f t="shared" si="4"/>
        <v>13917.448311641918</v>
      </c>
      <c r="F38" s="54">
        <f t="shared" si="5"/>
        <v>0</v>
      </c>
      <c r="G38" s="54">
        <f t="shared" si="6"/>
        <v>2086667.2580039953</v>
      </c>
      <c r="H38" s="62">
        <f t="shared" si="12"/>
        <v>1.1577783719974724</v>
      </c>
      <c r="I38" s="9">
        <f t="shared" si="7"/>
        <v>988216.60385445901</v>
      </c>
      <c r="J38" s="9">
        <f t="shared" si="8"/>
        <v>800039.7217284732</v>
      </c>
      <c r="K38" s="9">
        <f t="shared" si="9"/>
        <v>1788256.3255829322</v>
      </c>
      <c r="L38" s="9">
        <f t="shared" si="10"/>
        <v>0</v>
      </c>
      <c r="M38" s="9">
        <f t="shared" si="11"/>
        <v>268116384.55240732</v>
      </c>
      <c r="R38">
        <v>28</v>
      </c>
      <c r="S38" s="51">
        <f t="shared" si="14"/>
        <v>137370.55196745927</v>
      </c>
      <c r="U38">
        <v>28</v>
      </c>
      <c r="V38" s="51">
        <f t="shared" si="15"/>
        <v>14935.897594219412</v>
      </c>
      <c r="AC38">
        <v>28</v>
      </c>
      <c r="AF38" s="51">
        <f t="shared" si="16"/>
        <v>25145.300375120671</v>
      </c>
    </row>
    <row r="39" spans="2:32" x14ac:dyDescent="0.3">
      <c r="B39" s="26">
        <v>29</v>
      </c>
      <c r="C39" s="54">
        <f t="shared" si="2"/>
        <v>7668.1044552968706</v>
      </c>
      <c r="D39" s="54">
        <f t="shared" si="3"/>
        <v>6249.3438563450472</v>
      </c>
      <c r="E39" s="54">
        <f t="shared" si="4"/>
        <v>13917.448311641918</v>
      </c>
      <c r="F39" s="54">
        <f t="shared" si="5"/>
        <v>0</v>
      </c>
      <c r="G39" s="54">
        <f t="shared" si="6"/>
        <v>2080417.9141476504</v>
      </c>
      <c r="H39" s="62">
        <f t="shared" si="12"/>
        <v>1.1638520323314812</v>
      </c>
      <c r="I39" s="9">
        <f t="shared" si="7"/>
        <v>990445.33316234709</v>
      </c>
      <c r="J39" s="9">
        <f t="shared" si="8"/>
        <v>807192.11559098482</v>
      </c>
      <c r="K39" s="9">
        <f t="shared" si="9"/>
        <v>1797637.448753332</v>
      </c>
      <c r="L39" s="9">
        <f t="shared" si="10"/>
        <v>0</v>
      </c>
      <c r="M39" s="9">
        <f t="shared" si="11"/>
        <v>268715720.567882</v>
      </c>
      <c r="R39">
        <v>29</v>
      </c>
      <c r="S39" s="51">
        <f t="shared" si="14"/>
        <v>164844.6623609511</v>
      </c>
      <c r="U39">
        <v>29</v>
      </c>
      <c r="V39" s="51">
        <f t="shared" si="15"/>
        <v>15235.897594219412</v>
      </c>
      <c r="AC39">
        <v>29</v>
      </c>
      <c r="AF39" s="51">
        <f t="shared" si="16"/>
        <v>26018.877850358815</v>
      </c>
    </row>
    <row r="40" spans="2:32" x14ac:dyDescent="0.3">
      <c r="B40" s="26">
        <v>30</v>
      </c>
      <c r="C40" s="54">
        <f t="shared" si="2"/>
        <v>7645.139307747012</v>
      </c>
      <c r="D40" s="54">
        <f t="shared" si="3"/>
        <v>6272.3090038949058</v>
      </c>
      <c r="E40" s="54">
        <f t="shared" si="4"/>
        <v>13917.448311641918</v>
      </c>
      <c r="F40" s="54">
        <f t="shared" si="5"/>
        <v>0</v>
      </c>
      <c r="G40" s="54">
        <f t="shared" si="6"/>
        <v>2074145.6051437554</v>
      </c>
      <c r="H40" s="62">
        <f t="shared" si="12"/>
        <v>1.1699575548515051</v>
      </c>
      <c r="I40" s="9">
        <f t="shared" si="7"/>
        <v>992659.33273016161</v>
      </c>
      <c r="J40" s="9">
        <f t="shared" si="8"/>
        <v>814408.45220105664</v>
      </c>
      <c r="K40" s="9">
        <f t="shared" si="9"/>
        <v>1807067.7849312183</v>
      </c>
      <c r="L40" s="9">
        <f t="shared" si="10"/>
        <v>0</v>
      </c>
      <c r="M40" s="9">
        <f t="shared" si="11"/>
        <v>269310984.34018618</v>
      </c>
      <c r="R40">
        <v>30</v>
      </c>
      <c r="S40" s="51">
        <f t="shared" si="14"/>
        <v>197813.59483314131</v>
      </c>
      <c r="U40">
        <v>30</v>
      </c>
      <c r="V40" s="51">
        <f t="shared" si="15"/>
        <v>15535.897594219412</v>
      </c>
      <c r="AC40">
        <v>30</v>
      </c>
      <c r="AF40" s="51">
        <f t="shared" si="16"/>
        <v>26922.804440296681</v>
      </c>
    </row>
    <row r="41" spans="2:32" x14ac:dyDescent="0.3">
      <c r="B41" s="26">
        <v>31</v>
      </c>
      <c r="C41" s="54">
        <f t="shared" si="2"/>
        <v>7622.0897676570539</v>
      </c>
      <c r="D41" s="54">
        <f t="shared" si="3"/>
        <v>6295.3585439848639</v>
      </c>
      <c r="E41" s="54">
        <f t="shared" si="4"/>
        <v>13917.448311641918</v>
      </c>
      <c r="F41" s="54">
        <f t="shared" si="5"/>
        <v>0</v>
      </c>
      <c r="G41" s="54">
        <f t="shared" si="6"/>
        <v>2067850.2465997706</v>
      </c>
      <c r="H41" s="62">
        <f t="shared" si="12"/>
        <v>1.1760951067053336</v>
      </c>
      <c r="I41" s="9">
        <f t="shared" si="7"/>
        <v>994858.28907616599</v>
      </c>
      <c r="J41" s="9">
        <f t="shared" si="8"/>
        <v>821689.30320994882</v>
      </c>
      <c r="K41" s="9">
        <f t="shared" si="9"/>
        <v>1816547.5922861148</v>
      </c>
      <c r="L41" s="9">
        <f t="shared" si="10"/>
        <v>0</v>
      </c>
      <c r="M41" s="9">
        <f t="shared" si="11"/>
        <v>269902089.99209172</v>
      </c>
      <c r="R41">
        <v>31</v>
      </c>
      <c r="S41" s="51">
        <f t="shared" si="14"/>
        <v>237376.31379976956</v>
      </c>
      <c r="U41">
        <v>31</v>
      </c>
      <c r="V41" s="51">
        <f t="shared" si="15"/>
        <v>15835.897594219412</v>
      </c>
      <c r="AC41">
        <v>31</v>
      </c>
      <c r="AF41" s="51">
        <f t="shared" si="16"/>
        <v>27858.134509073869</v>
      </c>
    </row>
    <row r="42" spans="2:32" x14ac:dyDescent="0.3">
      <c r="B42" s="26">
        <v>32</v>
      </c>
      <c r="C42" s="54">
        <f t="shared" si="2"/>
        <v>7598.9555249004989</v>
      </c>
      <c r="D42" s="54">
        <f t="shared" si="3"/>
        <v>6318.492786741419</v>
      </c>
      <c r="E42" s="54">
        <f t="shared" si="4"/>
        <v>13917.448311641918</v>
      </c>
      <c r="F42" s="54">
        <f t="shared" si="5"/>
        <v>0</v>
      </c>
      <c r="G42" s="54">
        <f t="shared" si="6"/>
        <v>2061531.7538130293</v>
      </c>
      <c r="H42" s="62">
        <f t="shared" si="12"/>
        <v>1.1822648559176065</v>
      </c>
      <c r="I42" s="9">
        <f t="shared" si="7"/>
        <v>997041.88496238214</v>
      </c>
      <c r="J42" s="9">
        <f t="shared" si="8"/>
        <v>829035.2453795115</v>
      </c>
      <c r="K42" s="9">
        <f t="shared" si="9"/>
        <v>1826077.1303418935</v>
      </c>
      <c r="L42" s="9">
        <f t="shared" si="10"/>
        <v>0</v>
      </c>
      <c r="M42" s="9">
        <f t="shared" si="11"/>
        <v>270488950.61910003</v>
      </c>
      <c r="R42">
        <v>32</v>
      </c>
      <c r="S42" s="51">
        <f t="shared" si="14"/>
        <v>284851.57655972347</v>
      </c>
      <c r="U42">
        <v>32</v>
      </c>
      <c r="V42" s="51">
        <f t="shared" si="15"/>
        <v>16135.897594219412</v>
      </c>
      <c r="AC42">
        <v>32</v>
      </c>
      <c r="AF42" s="51">
        <f t="shared" si="16"/>
        <v>28825.959050687226</v>
      </c>
    </row>
    <row r="43" spans="2:32" x14ac:dyDescent="0.3">
      <c r="B43" s="26">
        <v>33</v>
      </c>
      <c r="C43" s="54">
        <f t="shared" si="2"/>
        <v>7575.7362682111889</v>
      </c>
      <c r="D43" s="54">
        <f t="shared" si="3"/>
        <v>6341.712043430729</v>
      </c>
      <c r="E43" s="54">
        <f t="shared" si="4"/>
        <v>13917.448311641918</v>
      </c>
      <c r="F43" s="54">
        <f t="shared" si="5"/>
        <v>0</v>
      </c>
      <c r="G43" s="54">
        <f t="shared" si="6"/>
        <v>2055190.0417695986</v>
      </c>
      <c r="H43" s="62">
        <f t="shared" si="12"/>
        <v>1.1884669713944149</v>
      </c>
      <c r="I43" s="9">
        <f t="shared" si="7"/>
        <v>999209.79935600434</v>
      </c>
      <c r="J43" s="9">
        <f t="shared" si="8"/>
        <v>836446.86062787392</v>
      </c>
      <c r="K43" s="9">
        <f t="shared" si="9"/>
        <v>1835656.6599838783</v>
      </c>
      <c r="L43" s="9">
        <f t="shared" si="10"/>
        <v>0</v>
      </c>
      <c r="M43" s="9">
        <f t="shared" si="11"/>
        <v>271071478.27889663</v>
      </c>
      <c r="R43">
        <v>33</v>
      </c>
      <c r="S43" s="51">
        <f t="shared" si="14"/>
        <v>341821.89187166817</v>
      </c>
      <c r="U43">
        <v>33</v>
      </c>
      <c r="V43" s="51">
        <f t="shared" si="15"/>
        <v>16435.897594219412</v>
      </c>
      <c r="AC43">
        <v>33</v>
      </c>
      <c r="AF43" s="51">
        <f t="shared" si="16"/>
        <v>29827.406961555407</v>
      </c>
    </row>
    <row r="44" spans="2:32" x14ac:dyDescent="0.3">
      <c r="B44" s="26">
        <v>34</v>
      </c>
      <c r="C44" s="54">
        <f t="shared" si="2"/>
        <v>7552.4316851791264</v>
      </c>
      <c r="D44" s="54">
        <f t="shared" si="3"/>
        <v>6365.0166264627915</v>
      </c>
      <c r="E44" s="54">
        <f t="shared" si="4"/>
        <v>13917.448311641918</v>
      </c>
      <c r="F44" s="54">
        <f t="shared" si="5"/>
        <v>0</v>
      </c>
      <c r="G44" s="54">
        <f t="shared" si="6"/>
        <v>2048825.0251431358</v>
      </c>
      <c r="H44" s="62">
        <f t="shared" si="12"/>
        <v>1.1947016229279241</v>
      </c>
      <c r="I44" s="9">
        <f t="shared" si="7"/>
        <v>1001361.7073904448</v>
      </c>
      <c r="J44" s="9">
        <f t="shared" si="8"/>
        <v>843924.73607554135</v>
      </c>
      <c r="K44" s="9">
        <f t="shared" si="9"/>
        <v>1845286.4434659863</v>
      </c>
      <c r="L44" s="9">
        <f t="shared" si="10"/>
        <v>0</v>
      </c>
      <c r="M44" s="9">
        <f t="shared" si="11"/>
        <v>271649583.98070461</v>
      </c>
      <c r="R44">
        <v>34</v>
      </c>
      <c r="S44" s="51">
        <f t="shared" si="14"/>
        <v>410186.27024600178</v>
      </c>
      <c r="U44">
        <v>34</v>
      </c>
      <c r="V44" s="51">
        <f t="shared" si="15"/>
        <v>16735.897594219412</v>
      </c>
      <c r="AC44">
        <v>34</v>
      </c>
      <c r="AF44" s="51">
        <f t="shared" si="16"/>
        <v>30863.646357293834</v>
      </c>
    </row>
    <row r="45" spans="2:32" x14ac:dyDescent="0.3">
      <c r="B45" s="26">
        <v>35</v>
      </c>
      <c r="C45" s="54">
        <f t="shared" si="2"/>
        <v>7529.041462246264</v>
      </c>
      <c r="D45" s="54">
        <f t="shared" si="3"/>
        <v>6388.4068493956538</v>
      </c>
      <c r="E45" s="54">
        <f t="shared" si="4"/>
        <v>13917.448311641918</v>
      </c>
      <c r="F45" s="54">
        <f t="shared" si="5"/>
        <v>0</v>
      </c>
      <c r="G45" s="54">
        <f t="shared" si="6"/>
        <v>2042436.6182937401</v>
      </c>
      <c r="H45" s="62">
        <f t="shared" si="12"/>
        <v>1.2009689812010229</v>
      </c>
      <c r="I45" s="9">
        <f t="shared" si="7"/>
        <v>1003497.2803260045</v>
      </c>
      <c r="J45" s="9">
        <f t="shared" si="8"/>
        <v>851469.46409190493</v>
      </c>
      <c r="K45" s="9">
        <f t="shared" si="9"/>
        <v>1854966.7444179095</v>
      </c>
      <c r="L45" s="9">
        <f t="shared" si="10"/>
        <v>0</v>
      </c>
      <c r="M45" s="9">
        <f t="shared" si="11"/>
        <v>272223177.67453563</v>
      </c>
      <c r="R45">
        <v>35</v>
      </c>
      <c r="S45" s="51">
        <f t="shared" si="14"/>
        <v>492223.52429520211</v>
      </c>
      <c r="U45">
        <v>35</v>
      </c>
      <c r="V45" s="51">
        <f t="shared" si="15"/>
        <v>17035.897594219412</v>
      </c>
      <c r="AC45">
        <v>35</v>
      </c>
      <c r="AF45" s="51">
        <f t="shared" si="16"/>
        <v>31935.885935235972</v>
      </c>
    </row>
    <row r="46" spans="2:32" x14ac:dyDescent="0.3">
      <c r="B46" s="26">
        <v>36</v>
      </c>
      <c r="C46" s="54">
        <f t="shared" si="2"/>
        <v>7505.5652847022893</v>
      </c>
      <c r="D46" s="54">
        <f t="shared" si="3"/>
        <v>6411.8830269396285</v>
      </c>
      <c r="E46" s="54">
        <f t="shared" si="4"/>
        <v>13917.448311641918</v>
      </c>
      <c r="F46" s="54">
        <f t="shared" si="5"/>
        <v>0</v>
      </c>
      <c r="G46" s="54">
        <f t="shared" si="6"/>
        <v>2036024.7352668005</v>
      </c>
      <c r="H46" s="62">
        <f t="shared" si="12"/>
        <v>1.2072692177919959</v>
      </c>
      <c r="I46" s="9">
        <f t="shared" si="7"/>
        <v>1005616.1855101645</v>
      </c>
      <c r="J46" s="9">
        <f t="shared" si="8"/>
        <v>859081.64234216698</v>
      </c>
      <c r="K46" s="9">
        <f t="shared" si="9"/>
        <v>1864697.8278523313</v>
      </c>
      <c r="L46" s="9">
        <f t="shared" si="10"/>
        <v>0</v>
      </c>
      <c r="M46" s="9">
        <f t="shared" si="11"/>
        <v>272792168.24033737</v>
      </c>
      <c r="R46">
        <v>36</v>
      </c>
      <c r="S46" s="51">
        <f t="shared" si="14"/>
        <v>590668.22915424255</v>
      </c>
      <c r="U46">
        <v>36</v>
      </c>
      <c r="V46" s="51">
        <f t="shared" si="15"/>
        <v>17335.897594219412</v>
      </c>
      <c r="AC46">
        <v>36</v>
      </c>
      <c r="AF46" s="51">
        <f t="shared" si="16"/>
        <v>33045.376384290226</v>
      </c>
    </row>
    <row r="47" spans="2:32" x14ac:dyDescent="0.3">
      <c r="B47" s="26">
        <v>37</v>
      </c>
      <c r="C47" s="54">
        <f t="shared" si="2"/>
        <v>7482.0028366803899</v>
      </c>
      <c r="D47" s="54">
        <f t="shared" si="3"/>
        <v>6435.4454749615279</v>
      </c>
      <c r="E47" s="54">
        <f t="shared" si="4"/>
        <v>13917.448311641918</v>
      </c>
      <c r="F47" s="54">
        <f t="shared" si="5"/>
        <v>0</v>
      </c>
      <c r="G47" s="54">
        <f t="shared" si="6"/>
        <v>2029589.289791839</v>
      </c>
      <c r="H47" s="62">
        <f t="shared" si="12"/>
        <v>1.2136025051792205</v>
      </c>
      <c r="I47" s="9">
        <f t="shared" si="7"/>
        <v>1007718.0863374955</v>
      </c>
      <c r="J47" s="9">
        <f t="shared" si="8"/>
        <v>866761.87383468531</v>
      </c>
      <c r="K47" s="9">
        <f t="shared" si="9"/>
        <v>1874479.9601721806</v>
      </c>
      <c r="L47" s="9">
        <f t="shared" si="10"/>
        <v>0</v>
      </c>
      <c r="M47" s="9">
        <f t="shared" si="11"/>
        <v>273356463.47703677</v>
      </c>
      <c r="R47">
        <v>37</v>
      </c>
      <c r="S47" s="51">
        <f t="shared" si="14"/>
        <v>708801.87498509104</v>
      </c>
      <c r="U47">
        <v>37</v>
      </c>
      <c r="V47" s="51">
        <f t="shared" si="15"/>
        <v>17635.897594219412</v>
      </c>
      <c r="AC47">
        <v>37</v>
      </c>
      <c r="AF47" s="51">
        <f t="shared" si="16"/>
        <v>34193.411843776914</v>
      </c>
    </row>
    <row r="48" spans="2:32" x14ac:dyDescent="0.3">
      <c r="B48" s="26">
        <v>38</v>
      </c>
      <c r="C48" s="54">
        <f t="shared" si="2"/>
        <v>7458.3538011530027</v>
      </c>
      <c r="D48" s="54">
        <f t="shared" si="3"/>
        <v>6459.0945104889151</v>
      </c>
      <c r="E48" s="54">
        <f t="shared" si="4"/>
        <v>13917.448311641918</v>
      </c>
      <c r="F48" s="54">
        <f t="shared" si="5"/>
        <v>0</v>
      </c>
      <c r="G48" s="54">
        <f t="shared" si="6"/>
        <v>2023130.1952813501</v>
      </c>
      <c r="H48" s="62">
        <f t="shared" si="12"/>
        <v>1.2199690167458892</v>
      </c>
      <c r="I48" s="9">
        <f t="shared" si="7"/>
        <v>1009802.6422091842</v>
      </c>
      <c r="J48" s="9">
        <f t="shared" si="8"/>
        <v>874510.7669687419</v>
      </c>
      <c r="K48" s="9">
        <f t="shared" si="9"/>
        <v>1884313.4091779261</v>
      </c>
      <c r="L48" s="9">
        <f t="shared" si="10"/>
        <v>0</v>
      </c>
      <c r="M48" s="9">
        <f t="shared" si="11"/>
        <v>273915970.09147841</v>
      </c>
      <c r="R48">
        <v>38</v>
      </c>
      <c r="S48" s="51">
        <f t="shared" si="14"/>
        <v>850562.24998210918</v>
      </c>
      <c r="U48">
        <v>38</v>
      </c>
      <c r="V48" s="51">
        <f t="shared" si="15"/>
        <v>17935.897594219412</v>
      </c>
      <c r="AC48">
        <v>38</v>
      </c>
      <c r="AF48" s="51">
        <f t="shared" si="16"/>
        <v>35381.331412946958</v>
      </c>
    </row>
    <row r="49" spans="2:32" x14ac:dyDescent="0.3">
      <c r="B49" s="26">
        <v>39</v>
      </c>
      <c r="C49" s="54">
        <f t="shared" si="2"/>
        <v>7434.6178599275481</v>
      </c>
      <c r="D49" s="54">
        <f t="shared" si="3"/>
        <v>6482.8304517143697</v>
      </c>
      <c r="E49" s="54">
        <f t="shared" si="4"/>
        <v>13917.448311641918</v>
      </c>
      <c r="F49" s="54">
        <f t="shared" si="5"/>
        <v>0</v>
      </c>
      <c r="G49" s="54">
        <f t="shared" si="6"/>
        <v>2016647.3648296357</v>
      </c>
      <c r="H49" s="62">
        <f t="shared" si="12"/>
        <v>1.2263689267847557</v>
      </c>
      <c r="I49" s="9">
        <f t="shared" si="7"/>
        <v>1011869.5084921693</v>
      </c>
      <c r="J49" s="9">
        <f t="shared" si="8"/>
        <v>882328.9355827379</v>
      </c>
      <c r="K49" s="9">
        <f t="shared" si="9"/>
        <v>1894198.4440749071</v>
      </c>
      <c r="L49" s="9">
        <f t="shared" si="10"/>
        <v>0</v>
      </c>
      <c r="M49" s="9">
        <f t="shared" si="11"/>
        <v>274470593.6872561</v>
      </c>
      <c r="R49">
        <v>39</v>
      </c>
      <c r="S49" s="51">
        <f t="shared" si="14"/>
        <v>1020674.699978531</v>
      </c>
      <c r="U49">
        <v>39</v>
      </c>
      <c r="V49" s="51">
        <f t="shared" si="15"/>
        <v>18235.897594219412</v>
      </c>
      <c r="AC49">
        <v>39</v>
      </c>
      <c r="AF49" s="51">
        <f t="shared" si="16"/>
        <v>36610.520712943056</v>
      </c>
    </row>
    <row r="50" spans="2:32" x14ac:dyDescent="0.3">
      <c r="B50" s="26">
        <v>40</v>
      </c>
      <c r="C50" s="54">
        <f t="shared" si="2"/>
        <v>7410.7946936421504</v>
      </c>
      <c r="D50" s="54">
        <f t="shared" si="3"/>
        <v>6506.6536179997674</v>
      </c>
      <c r="E50" s="54">
        <f t="shared" si="4"/>
        <v>13917.448311641918</v>
      </c>
      <c r="F50" s="54">
        <f t="shared" si="5"/>
        <v>0</v>
      </c>
      <c r="G50" s="54">
        <f t="shared" si="6"/>
        <v>2010140.711211636</v>
      </c>
      <c r="H50" s="62">
        <f t="shared" si="12"/>
        <v>1.2328024105029072</v>
      </c>
      <c r="I50" s="9">
        <f t="shared" si="7"/>
        <v>1013918.3364778846</v>
      </c>
      <c r="J50" s="9">
        <f t="shared" si="8"/>
        <v>890216.9990028193</v>
      </c>
      <c r="K50" s="9">
        <f t="shared" si="9"/>
        <v>1904135.335480704</v>
      </c>
      <c r="L50" s="9">
        <f t="shared" si="10"/>
        <v>0</v>
      </c>
      <c r="M50" s="9">
        <f t="shared" si="11"/>
        <v>275020238.7534377</v>
      </c>
      <c r="R50">
        <v>40</v>
      </c>
      <c r="S50" s="51">
        <f t="shared" si="14"/>
        <v>1224809.6399742372</v>
      </c>
      <c r="U50">
        <v>40</v>
      </c>
      <c r="V50" s="51">
        <f t="shared" si="15"/>
        <v>18535.897594219412</v>
      </c>
      <c r="AC50">
        <v>40</v>
      </c>
      <c r="AF50" s="51">
        <f t="shared" si="16"/>
        <v>37882.413503025229</v>
      </c>
    </row>
    <row r="51" spans="2:32" x14ac:dyDescent="0.3">
      <c r="B51" s="26">
        <v>41</v>
      </c>
      <c r="C51" s="54">
        <f t="shared" si="2"/>
        <v>7386.883981761338</v>
      </c>
      <c r="D51" s="54">
        <f t="shared" si="3"/>
        <v>6530.5643298805799</v>
      </c>
      <c r="E51" s="54">
        <f t="shared" si="4"/>
        <v>13917.448311641918</v>
      </c>
      <c r="F51" s="54">
        <f t="shared" si="5"/>
        <v>0</v>
      </c>
      <c r="G51" s="54">
        <f t="shared" si="6"/>
        <v>2003610.1468817554</v>
      </c>
      <c r="H51" s="62">
        <f t="shared" si="12"/>
        <v>1.2392696440265598</v>
      </c>
      <c r="I51" s="9">
        <f t="shared" si="7"/>
        <v>1015948.7733406079</v>
      </c>
      <c r="J51" s="9">
        <f t="shared" si="8"/>
        <v>898175.58209193812</v>
      </c>
      <c r="K51" s="9">
        <f t="shared" si="9"/>
        <v>1914124.3554325458</v>
      </c>
      <c r="L51" s="9">
        <f t="shared" si="10"/>
        <v>0</v>
      </c>
      <c r="M51" s="9">
        <f t="shared" si="11"/>
        <v>275564808.65318149</v>
      </c>
      <c r="R51">
        <v>41</v>
      </c>
      <c r="S51" s="51">
        <f t="shared" si="14"/>
        <v>1469771.5679690845</v>
      </c>
      <c r="U51">
        <v>41</v>
      </c>
      <c r="V51" s="51">
        <f t="shared" si="15"/>
        <v>18835.897594219412</v>
      </c>
      <c r="AC51">
        <v>41</v>
      </c>
      <c r="AF51" s="51">
        <f t="shared" si="16"/>
        <v>39198.493352945945</v>
      </c>
    </row>
    <row r="52" spans="2:32" x14ac:dyDescent="0.3">
      <c r="B52" s="26">
        <v>42</v>
      </c>
      <c r="C52" s="54">
        <f t="shared" si="2"/>
        <v>7362.8854025717355</v>
      </c>
      <c r="D52" s="54">
        <f t="shared" si="3"/>
        <v>6554.5629090701823</v>
      </c>
      <c r="E52" s="54">
        <f t="shared" si="4"/>
        <v>13917.448311641918</v>
      </c>
      <c r="F52" s="54">
        <f t="shared" si="5"/>
        <v>0</v>
      </c>
      <c r="G52" s="54">
        <f t="shared" si="6"/>
        <v>1997055.5839726853</v>
      </c>
      <c r="H52" s="62">
        <f t="shared" si="12"/>
        <v>1.2457708044058813</v>
      </c>
      <c r="I52" s="9">
        <f t="shared" si="7"/>
        <v>1017960.4620954082</v>
      </c>
      <c r="J52" s="9">
        <f t="shared" si="8"/>
        <v>906205.31529935065</v>
      </c>
      <c r="K52" s="9">
        <f t="shared" si="9"/>
        <v>1924165.777394759</v>
      </c>
      <c r="L52" s="9">
        <f t="shared" si="10"/>
        <v>0</v>
      </c>
      <c r="M52" s="9">
        <f t="shared" si="11"/>
        <v>276104205.61224312</v>
      </c>
      <c r="R52">
        <v>42</v>
      </c>
      <c r="S52" s="51">
        <f t="shared" si="14"/>
        <v>1763725.8815629014</v>
      </c>
      <c r="U52">
        <v>42</v>
      </c>
      <c r="V52" s="51">
        <f t="shared" si="15"/>
        <v>19135.897594219412</v>
      </c>
      <c r="AC52">
        <v>42</v>
      </c>
      <c r="AF52" s="51">
        <f t="shared" si="16"/>
        <v>40560.295373425542</v>
      </c>
    </row>
    <row r="53" spans="2:32" x14ac:dyDescent="0.3">
      <c r="B53" s="26">
        <v>43</v>
      </c>
      <c r="C53" s="54">
        <f t="shared" si="2"/>
        <v>7338.7986331777302</v>
      </c>
      <c r="D53" s="54">
        <f t="shared" si="3"/>
        <v>6578.6496784641877</v>
      </c>
      <c r="E53" s="54">
        <f t="shared" si="4"/>
        <v>13917.448311641918</v>
      </c>
      <c r="F53" s="54">
        <f t="shared" si="5"/>
        <v>0</v>
      </c>
      <c r="G53" s="54">
        <f t="shared" si="6"/>
        <v>1990476.934294221</v>
      </c>
      <c r="H53" s="62">
        <f t="shared" si="12"/>
        <v>1.2523060696198378</v>
      </c>
      <c r="I53" s="9">
        <f t="shared" si="7"/>
        <v>1019953.041555692</v>
      </c>
      <c r="J53" s="9">
        <f t="shared" si="8"/>
        <v>914306.83471056109</v>
      </c>
      <c r="K53" s="9">
        <f t="shared" si="9"/>
        <v>1934259.8762662527</v>
      </c>
      <c r="L53" s="9">
        <f t="shared" si="10"/>
        <v>0</v>
      </c>
      <c r="M53" s="9">
        <f t="shared" si="11"/>
        <v>276638330.70737326</v>
      </c>
      <c r="R53">
        <v>43</v>
      </c>
      <c r="S53" s="51">
        <f t="shared" si="14"/>
        <v>2116471.0578754814</v>
      </c>
      <c r="U53">
        <v>43</v>
      </c>
      <c r="V53" s="51">
        <f t="shared" si="15"/>
        <v>19435.897594219412</v>
      </c>
      <c r="AC53">
        <v>43</v>
      </c>
      <c r="AF53" s="51">
        <f t="shared" si="16"/>
        <v>41969.408006746409</v>
      </c>
    </row>
    <row r="54" spans="2:32" x14ac:dyDescent="0.3">
      <c r="B54" s="26">
        <v>44</v>
      </c>
      <c r="C54" s="54">
        <f t="shared" si="2"/>
        <v>7314.6233494971284</v>
      </c>
      <c r="D54" s="54">
        <f t="shared" si="3"/>
        <v>6602.8249621447894</v>
      </c>
      <c r="E54" s="54">
        <f t="shared" si="4"/>
        <v>13917.448311641918</v>
      </c>
      <c r="F54" s="54">
        <f t="shared" si="5"/>
        <v>0</v>
      </c>
      <c r="G54" s="54">
        <f t="shared" si="6"/>
        <v>1983874.1093320763</v>
      </c>
      <c r="H54" s="62">
        <f t="shared" si="12"/>
        <v>1.2588756185810661</v>
      </c>
      <c r="I54" s="9">
        <f t="shared" si="7"/>
        <v>1021926.1462903379</v>
      </c>
      <c r="J54" s="9">
        <f t="shared" si="8"/>
        <v>922480.78209770843</v>
      </c>
      <c r="K54" s="9">
        <f t="shared" si="9"/>
        <v>1944406.9283880461</v>
      </c>
      <c r="L54" s="9">
        <f t="shared" si="10"/>
        <v>0</v>
      </c>
      <c r="M54" s="9">
        <f t="shared" si="11"/>
        <v>277167083.85460263</v>
      </c>
      <c r="R54">
        <v>44</v>
      </c>
      <c r="S54" s="51">
        <f t="shared" si="14"/>
        <v>2539765.2694505774</v>
      </c>
      <c r="U54">
        <v>44</v>
      </c>
      <c r="V54" s="51">
        <f t="shared" si="15"/>
        <v>19735.897594219412</v>
      </c>
      <c r="AC54">
        <v>44</v>
      </c>
      <c r="AF54" s="51">
        <f t="shared" si="16"/>
        <v>43427.474879554531</v>
      </c>
    </row>
    <row r="55" spans="2:32" x14ac:dyDescent="0.3">
      <c r="B55" s="26">
        <v>45</v>
      </c>
      <c r="C55" s="54">
        <f t="shared" si="2"/>
        <v>7290.3592262568</v>
      </c>
      <c r="D55" s="54">
        <f t="shared" si="3"/>
        <v>6627.0890853851179</v>
      </c>
      <c r="E55" s="54">
        <f t="shared" si="4"/>
        <v>13917.448311641918</v>
      </c>
      <c r="F55" s="54">
        <f t="shared" si="5"/>
        <v>0</v>
      </c>
      <c r="G55" s="54">
        <f t="shared" si="6"/>
        <v>1977247.0202466911</v>
      </c>
      <c r="H55" s="62">
        <f t="shared" si="12"/>
        <v>1.2654796311407717</v>
      </c>
      <c r="I55" s="9">
        <f t="shared" si="7"/>
        <v>1023879.406580426</v>
      </c>
      <c r="J55" s="9">
        <f t="shared" si="8"/>
        <v>930727.8049704053</v>
      </c>
      <c r="K55" s="9">
        <f t="shared" si="9"/>
        <v>1954607.2115508316</v>
      </c>
      <c r="L55" s="9">
        <f t="shared" si="10"/>
        <v>0</v>
      </c>
      <c r="M55" s="9">
        <f t="shared" si="11"/>
        <v>277690363.79741585</v>
      </c>
      <c r="R55">
        <v>45</v>
      </c>
      <c r="S55" s="51">
        <f t="shared" si="14"/>
        <v>3047718.323340693</v>
      </c>
      <c r="U55">
        <v>45</v>
      </c>
      <c r="V55" s="51">
        <f t="shared" si="15"/>
        <v>20035.897594219412</v>
      </c>
      <c r="AC55">
        <v>45</v>
      </c>
      <c r="AF55" s="51">
        <f t="shared" si="16"/>
        <v>44936.196720029548</v>
      </c>
    </row>
    <row r="56" spans="2:32" x14ac:dyDescent="0.3">
      <c r="B56" s="26">
        <v>46</v>
      </c>
      <c r="C56" s="54">
        <f t="shared" si="2"/>
        <v>7266.0059369882938</v>
      </c>
      <c r="D56" s="54">
        <f t="shared" si="3"/>
        <v>6651.442374653624</v>
      </c>
      <c r="E56" s="54">
        <f t="shared" si="4"/>
        <v>13917.448311641918</v>
      </c>
      <c r="F56" s="54">
        <f t="shared" si="5"/>
        <v>0</v>
      </c>
      <c r="G56" s="54">
        <f t="shared" si="6"/>
        <v>1970595.5778720374</v>
      </c>
      <c r="H56" s="62">
        <f t="shared" si="12"/>
        <v>1.2721182880936523</v>
      </c>
      <c r="I56" s="9">
        <f t="shared" si="7"/>
        <v>1025812.448375548</v>
      </c>
      <c r="J56" s="9">
        <f t="shared" si="8"/>
        <v>939048.55662703211</v>
      </c>
      <c r="K56" s="9">
        <f t="shared" si="9"/>
        <v>1964861.0050025801</v>
      </c>
      <c r="L56" s="9">
        <f t="shared" si="10"/>
        <v>0</v>
      </c>
      <c r="M56" s="9">
        <f t="shared" si="11"/>
        <v>278208068.09481132</v>
      </c>
      <c r="R56">
        <v>46</v>
      </c>
      <c r="S56" s="51">
        <f t="shared" si="14"/>
        <v>3657261.9880088316</v>
      </c>
      <c r="U56">
        <v>46</v>
      </c>
      <c r="V56" s="51">
        <f t="shared" si="15"/>
        <v>20335.897594219412</v>
      </c>
      <c r="AC56">
        <v>46</v>
      </c>
      <c r="AF56" s="51">
        <f t="shared" si="16"/>
        <v>46497.333341659571</v>
      </c>
    </row>
    <row r="57" spans="2:32" x14ac:dyDescent="0.3">
      <c r="B57" s="26">
        <v>47</v>
      </c>
      <c r="C57" s="54">
        <f t="shared" si="2"/>
        <v>7241.5631540234526</v>
      </c>
      <c r="D57" s="54">
        <f t="shared" si="3"/>
        <v>6675.8851576184652</v>
      </c>
      <c r="E57" s="54">
        <f t="shared" si="4"/>
        <v>13917.448311641918</v>
      </c>
      <c r="F57" s="54">
        <f t="shared" si="5"/>
        <v>0</v>
      </c>
      <c r="G57" s="54">
        <f t="shared" si="6"/>
        <v>1963919.692714419</v>
      </c>
      <c r="H57" s="62">
        <f t="shared" si="12"/>
        <v>1.278791771182848</v>
      </c>
      <c r="I57" s="9">
        <f t="shared" si="7"/>
        <v>1027724.8932497001</v>
      </c>
      <c r="J57" s="9">
        <f t="shared" si="8"/>
        <v>947443.69620648818</v>
      </c>
      <c r="K57" s="9">
        <f t="shared" si="9"/>
        <v>1975168.5894561883</v>
      </c>
      <c r="L57" s="9">
        <f t="shared" si="10"/>
        <v>0</v>
      </c>
      <c r="M57" s="9">
        <f t="shared" si="11"/>
        <v>278720093.10924715</v>
      </c>
      <c r="R57">
        <v>47</v>
      </c>
      <c r="S57" s="51">
        <f t="shared" si="14"/>
        <v>4388714.3856105981</v>
      </c>
      <c r="U57">
        <v>47</v>
      </c>
      <c r="V57" s="51">
        <f t="shared" si="15"/>
        <v>20635.897594219412</v>
      </c>
      <c r="AC57">
        <v>47</v>
      </c>
      <c r="AF57" s="51">
        <f t="shared" si="16"/>
        <v>48112.705695934674</v>
      </c>
    </row>
    <row r="58" spans="2:32" x14ac:dyDescent="0.3">
      <c r="B58" s="26">
        <v>48</v>
      </c>
      <c r="C58" s="54">
        <f t="shared" si="2"/>
        <v>7217.03054849</v>
      </c>
      <c r="D58" s="54">
        <f t="shared" si="3"/>
        <v>6700.4177631519178</v>
      </c>
      <c r="E58" s="54">
        <f t="shared" si="4"/>
        <v>13917.448311641918</v>
      </c>
      <c r="F58" s="54">
        <f t="shared" si="5"/>
        <v>0</v>
      </c>
      <c r="G58" s="54">
        <f t="shared" si="6"/>
        <v>1957219.2749512671</v>
      </c>
      <c r="H58" s="62">
        <f t="shared" si="12"/>
        <v>1.2855002631049162</v>
      </c>
      <c r="I58" s="9">
        <f t="shared" si="7"/>
        <v>1029616.3583567541</v>
      </c>
      <c r="J58" s="9">
        <f t="shared" si="8"/>
        <v>955913.8887404066</v>
      </c>
      <c r="K58" s="9">
        <f t="shared" si="9"/>
        <v>1985530.2470971609</v>
      </c>
      <c r="L58" s="9">
        <f t="shared" si="10"/>
        <v>0</v>
      </c>
      <c r="M58" s="9">
        <f t="shared" si="11"/>
        <v>279226333.99447119</v>
      </c>
      <c r="R58">
        <v>48</v>
      </c>
      <c r="S58" s="51">
        <f t="shared" si="14"/>
        <v>5266457.2627327172</v>
      </c>
      <c r="U58">
        <v>48</v>
      </c>
      <c r="V58" s="51">
        <f t="shared" si="15"/>
        <v>20935.897594219412</v>
      </c>
      <c r="AC58">
        <v>48</v>
      </c>
      <c r="AF58" s="51">
        <f t="shared" si="16"/>
        <v>49784.19799635341</v>
      </c>
    </row>
    <row r="59" spans="2:32" x14ac:dyDescent="0.3">
      <c r="B59" s="26">
        <v>49</v>
      </c>
      <c r="C59" s="54">
        <f t="shared" si="2"/>
        <v>7192.4077903071147</v>
      </c>
      <c r="D59" s="54">
        <f t="shared" si="3"/>
        <v>6725.0405213348031</v>
      </c>
      <c r="E59" s="54">
        <f t="shared" si="4"/>
        <v>13917.448311641918</v>
      </c>
      <c r="F59" s="54">
        <f t="shared" si="5"/>
        <v>0</v>
      </c>
      <c r="G59" s="54">
        <f t="shared" si="6"/>
        <v>1950494.2344299322</v>
      </c>
      <c r="H59" s="62">
        <f t="shared" si="12"/>
        <v>1.2922439475148331</v>
      </c>
      <c r="I59" s="9">
        <f t="shared" si="7"/>
        <v>1031486.4563855006</v>
      </c>
      <c r="J59" s="9">
        <f t="shared" si="8"/>
        <v>964459.80520583584</v>
      </c>
      <c r="K59" s="9">
        <f t="shared" si="9"/>
        <v>1995946.2615913365</v>
      </c>
      <c r="L59" s="9">
        <f t="shared" si="10"/>
        <v>0</v>
      </c>
      <c r="M59" s="9">
        <f t="shared" si="11"/>
        <v>279726684.68323493</v>
      </c>
      <c r="R59">
        <v>49</v>
      </c>
      <c r="S59" s="51">
        <f t="shared" si="14"/>
        <v>6319748.7152792607</v>
      </c>
      <c r="U59">
        <v>49</v>
      </c>
      <c r="V59" s="51">
        <f t="shared" si="15"/>
        <v>21235.897594219412</v>
      </c>
      <c r="AC59">
        <v>49</v>
      </c>
      <c r="AF59" s="51">
        <f t="shared" si="16"/>
        <v>51513.75991621978</v>
      </c>
    </row>
    <row r="60" spans="2:32" x14ac:dyDescent="0.3">
      <c r="B60" s="26">
        <v>50</v>
      </c>
      <c r="C60" s="54">
        <f t="shared" si="2"/>
        <v>7167.6945481809944</v>
      </c>
      <c r="D60" s="54">
        <f t="shared" si="3"/>
        <v>6749.7537634609234</v>
      </c>
      <c r="E60" s="54">
        <f t="shared" si="4"/>
        <v>13917.448311641918</v>
      </c>
      <c r="F60" s="54">
        <f t="shared" si="5"/>
        <v>0</v>
      </c>
      <c r="G60" s="54">
        <f t="shared" si="6"/>
        <v>1943744.4806664712</v>
      </c>
      <c r="H60" s="62">
        <f t="shared" si="12"/>
        <v>1.299023009031022</v>
      </c>
      <c r="I60" s="9">
        <f t="shared" si="7"/>
        <v>1033334.7955142634</v>
      </c>
      <c r="J60" s="9">
        <f t="shared" si="8"/>
        <v>973082.12257839099</v>
      </c>
      <c r="K60" s="9">
        <f t="shared" si="9"/>
        <v>2006416.9180926546</v>
      </c>
      <c r="L60" s="9">
        <f t="shared" si="10"/>
        <v>0</v>
      </c>
      <c r="M60" s="9">
        <f t="shared" si="11"/>
        <v>280221037.87488961</v>
      </c>
      <c r="R60">
        <v>50</v>
      </c>
      <c r="S60" s="51">
        <f t="shared" si="14"/>
        <v>7583698.4583351128</v>
      </c>
      <c r="U60">
        <v>50</v>
      </c>
      <c r="V60" s="51">
        <f t="shared" si="15"/>
        <v>21535.897594219412</v>
      </c>
      <c r="AC60">
        <v>50</v>
      </c>
      <c r="AF60" s="51">
        <f t="shared" si="16"/>
        <v>53303.408862794327</v>
      </c>
    </row>
    <row r="61" spans="2:32" x14ac:dyDescent="0.3">
      <c r="B61" s="26">
        <v>51</v>
      </c>
      <c r="C61" s="54">
        <f t="shared" si="2"/>
        <v>7142.8904896003942</v>
      </c>
      <c r="D61" s="54">
        <f t="shared" si="3"/>
        <v>6774.5578220415237</v>
      </c>
      <c r="E61" s="54">
        <f t="shared" si="4"/>
        <v>13917.448311641918</v>
      </c>
      <c r="F61" s="54">
        <f t="shared" si="5"/>
        <v>0</v>
      </c>
      <c r="G61" s="54">
        <f t="shared" si="6"/>
        <v>1936969.9228444297</v>
      </c>
      <c r="H61" s="62">
        <f t="shared" si="12"/>
        <v>1.3058376332404071</v>
      </c>
      <c r="I61" s="9">
        <f t="shared" si="7"/>
        <v>1035160.9793650776</v>
      </c>
      <c r="J61" s="9">
        <f t="shared" si="8"/>
        <v>981781.52388588223</v>
      </c>
      <c r="K61" s="9">
        <f t="shared" si="9"/>
        <v>2016942.50325096</v>
      </c>
      <c r="L61" s="9">
        <f t="shared" si="10"/>
        <v>0</v>
      </c>
      <c r="M61" s="9">
        <f t="shared" si="11"/>
        <v>280709285.02286363</v>
      </c>
      <c r="AC61">
        <v>51</v>
      </c>
      <c r="AF61" s="51">
        <f t="shared" si="16"/>
        <v>55155.232330451865</v>
      </c>
    </row>
    <row r="62" spans="2:32" x14ac:dyDescent="0.3">
      <c r="B62" s="26">
        <v>52</v>
      </c>
      <c r="C62" s="54">
        <f t="shared" si="2"/>
        <v>7117.9952808321532</v>
      </c>
      <c r="D62" s="54">
        <f t="shared" si="3"/>
        <v>6799.4530308097646</v>
      </c>
      <c r="E62" s="54">
        <f t="shared" si="4"/>
        <v>13917.448311641918</v>
      </c>
      <c r="F62" s="54">
        <f t="shared" si="5"/>
        <v>0</v>
      </c>
      <c r="G62" s="54">
        <f t="shared" si="6"/>
        <v>1930170.46981362</v>
      </c>
      <c r="H62" s="62">
        <f t="shared" si="12"/>
        <v>1.3126880067034947</v>
      </c>
      <c r="I62" s="9">
        <f t="shared" si="7"/>
        <v>1036964.6069574306</v>
      </c>
      <c r="J62" s="9">
        <f t="shared" si="8"/>
        <v>990558.69826242165</v>
      </c>
      <c r="K62" s="9">
        <f t="shared" si="9"/>
        <v>2027523.3052198521</v>
      </c>
      <c r="L62" s="9">
        <f t="shared" si="10"/>
        <v>0</v>
      </c>
      <c r="M62" s="9">
        <f t="shared" si="11"/>
        <v>281191316.32201999</v>
      </c>
      <c r="AC62">
        <v>52</v>
      </c>
      <c r="AF62" s="51">
        <f t="shared" si="16"/>
        <v>57071.390335590753</v>
      </c>
    </row>
    <row r="63" spans="2:32" x14ac:dyDescent="0.3">
      <c r="B63" s="26">
        <v>53</v>
      </c>
      <c r="C63" s="54">
        <f t="shared" si="2"/>
        <v>7093.0085869167051</v>
      </c>
      <c r="D63" s="54">
        <f t="shared" si="3"/>
        <v>6824.4397247252127</v>
      </c>
      <c r="E63" s="54">
        <f t="shared" si="4"/>
        <v>13917.448311641918</v>
      </c>
      <c r="F63" s="54">
        <f t="shared" si="5"/>
        <v>0</v>
      </c>
      <c r="G63" s="54">
        <f t="shared" si="6"/>
        <v>1923346.0300888948</v>
      </c>
      <c r="H63" s="62">
        <f t="shared" si="12"/>
        <v>1.31957431695948</v>
      </c>
      <c r="I63" s="9">
        <f t="shared" si="7"/>
        <v>1038745.2726615601</v>
      </c>
      <c r="J63" s="9">
        <f t="shared" si="8"/>
        <v>999414.34100301331</v>
      </c>
      <c r="K63" s="9">
        <f t="shared" si="9"/>
        <v>2038159.6136645738</v>
      </c>
      <c r="L63" s="9">
        <f t="shared" si="10"/>
        <v>0</v>
      </c>
      <c r="M63" s="9">
        <f t="shared" si="11"/>
        <v>281667020.69589353</v>
      </c>
      <c r="AC63">
        <v>53</v>
      </c>
      <c r="AF63" s="51">
        <f t="shared" si="16"/>
        <v>59054.117936133756</v>
      </c>
    </row>
    <row r="64" spans="2:32" x14ac:dyDescent="0.3">
      <c r="B64" s="26">
        <v>54</v>
      </c>
      <c r="C64" s="54">
        <f t="shared" si="2"/>
        <v>7067.9300716635698</v>
      </c>
      <c r="D64" s="54">
        <f t="shared" si="3"/>
        <v>6849.518239978348</v>
      </c>
      <c r="E64" s="54">
        <f t="shared" si="4"/>
        <v>13917.448311641918</v>
      </c>
      <c r="F64" s="54">
        <f t="shared" si="5"/>
        <v>0</v>
      </c>
      <c r="G64" s="54">
        <f t="shared" si="6"/>
        <v>1916496.5118489165</v>
      </c>
      <c r="H64" s="62">
        <f t="shared" si="12"/>
        <v>1.3264967525313816</v>
      </c>
      <c r="I64" s="9">
        <f t="shared" si="7"/>
        <v>1040502.5661513052</v>
      </c>
      <c r="J64" s="9">
        <f t="shared" si="8"/>
        <v>1008349.1536186328</v>
      </c>
      <c r="K64" s="9">
        <f t="shared" si="9"/>
        <v>2048851.7197699382</v>
      </c>
      <c r="L64" s="9">
        <f t="shared" si="10"/>
        <v>0</v>
      </c>
      <c r="M64" s="9">
        <f t="shared" si="11"/>
        <v>282136285.78380513</v>
      </c>
      <c r="AC64">
        <v>54</v>
      </c>
      <c r="AF64" s="51">
        <f t="shared" si="16"/>
        <v>61105.727838559345</v>
      </c>
    </row>
    <row r="65" spans="2:32" x14ac:dyDescent="0.3">
      <c r="B65" s="26">
        <v>55</v>
      </c>
      <c r="C65" s="54">
        <f t="shared" si="2"/>
        <v>7042.7593976468343</v>
      </c>
      <c r="D65" s="54">
        <f t="shared" si="3"/>
        <v>6874.6889139950836</v>
      </c>
      <c r="E65" s="54">
        <f t="shared" si="4"/>
        <v>13917.448311641918</v>
      </c>
      <c r="F65" s="54">
        <f t="shared" si="5"/>
        <v>0</v>
      </c>
      <c r="G65" s="54">
        <f t="shared" si="6"/>
        <v>1909621.8229349214</v>
      </c>
      <c r="H65" s="62">
        <f t="shared" si="12"/>
        <v>1.3334555029312025</v>
      </c>
      <c r="I65" s="9">
        <f t="shared" si="7"/>
        <v>1042236.0723565078</v>
      </c>
      <c r="J65" s="9">
        <f t="shared" si="8"/>
        <v>1017363.8438917972</v>
      </c>
      <c r="K65" s="9">
        <f t="shared" si="9"/>
        <v>2059599.916248305</v>
      </c>
      <c r="L65" s="9">
        <f t="shared" si="10"/>
        <v>0</v>
      </c>
      <c r="M65" s="9">
        <f t="shared" si="11"/>
        <v>282598997.92785329</v>
      </c>
      <c r="AC65">
        <v>55</v>
      </c>
      <c r="AF65" s="51">
        <f t="shared" si="16"/>
        <v>63228.61309550437</v>
      </c>
    </row>
    <row r="66" spans="2:32" x14ac:dyDescent="0.3">
      <c r="B66" s="26">
        <v>56</v>
      </c>
      <c r="C66" s="54">
        <f t="shared" si="2"/>
        <v>7017.4962262006056</v>
      </c>
      <c r="D66" s="54">
        <f t="shared" si="3"/>
        <v>6899.9520854413122</v>
      </c>
      <c r="E66" s="54">
        <f t="shared" si="4"/>
        <v>13917.448311641918</v>
      </c>
      <c r="F66" s="54">
        <f t="shared" si="5"/>
        <v>0</v>
      </c>
      <c r="G66" s="54">
        <f t="shared" si="6"/>
        <v>1902721.8708494802</v>
      </c>
      <c r="H66" s="62">
        <f t="shared" si="12"/>
        <v>1.3404507586651184</v>
      </c>
      <c r="I66" s="9">
        <f t="shared" si="7"/>
        <v>1043945.3714149563</v>
      </c>
      <c r="J66" s="9">
        <f t="shared" si="8"/>
        <v>1026459.1259326342</v>
      </c>
      <c r="K66" s="9">
        <f t="shared" si="9"/>
        <v>2070404.4973475903</v>
      </c>
      <c r="L66" s="9">
        <f t="shared" si="10"/>
        <v>0</v>
      </c>
      <c r="M66" s="9">
        <f t="shared" si="11"/>
        <v>283055042.15978163</v>
      </c>
      <c r="AC66">
        <v>56</v>
      </c>
      <c r="AF66" s="51">
        <f t="shared" si="16"/>
        <v>65425.249897084635</v>
      </c>
    </row>
    <row r="67" spans="2:32" x14ac:dyDescent="0.3">
      <c r="B67" s="26">
        <v>57</v>
      </c>
      <c r="C67" s="54">
        <f t="shared" si="2"/>
        <v>6992.1402174144623</v>
      </c>
      <c r="D67" s="54">
        <f t="shared" si="3"/>
        <v>6925.3080942274555</v>
      </c>
      <c r="E67" s="54">
        <f t="shared" si="4"/>
        <v>13917.448311641918</v>
      </c>
      <c r="F67" s="54">
        <f t="shared" si="5"/>
        <v>0</v>
      </c>
      <c r="G67" s="54">
        <f t="shared" si="6"/>
        <v>1895796.5627552527</v>
      </c>
      <c r="H67" s="62">
        <f t="shared" si="12"/>
        <v>1.3474827112386929</v>
      </c>
      <c r="I67" s="9">
        <f t="shared" si="7"/>
        <v>1045630.0386238741</v>
      </c>
      <c r="J67" s="9">
        <f t="shared" si="8"/>
        <v>1035635.7202354498</v>
      </c>
      <c r="K67" s="9">
        <f t="shared" si="9"/>
        <v>2081265.7588593238</v>
      </c>
      <c r="L67" s="9">
        <f t="shared" si="10"/>
        <v>0</v>
      </c>
      <c r="M67" s="9">
        <f t="shared" si="11"/>
        <v>283504302.18772042</v>
      </c>
      <c r="AC67">
        <v>57</v>
      </c>
      <c r="AF67" s="51">
        <f t="shared" si="16"/>
        <v>67698.200459189247</v>
      </c>
    </row>
    <row r="68" spans="2:32" x14ac:dyDescent="0.3">
      <c r="B68" s="26">
        <v>58</v>
      </c>
      <c r="C68" s="54">
        <f t="shared" si="2"/>
        <v>6966.6910301288744</v>
      </c>
      <c r="D68" s="54">
        <f t="shared" si="3"/>
        <v>6950.7572815130434</v>
      </c>
      <c r="E68" s="54">
        <f t="shared" si="4"/>
        <v>13917.448311641918</v>
      </c>
      <c r="F68" s="54">
        <f t="shared" si="5"/>
        <v>0</v>
      </c>
      <c r="G68" s="54">
        <f t="shared" si="6"/>
        <v>1888845.8054737397</v>
      </c>
      <c r="H68" s="62">
        <f t="shared" si="12"/>
        <v>1.3545515531621202</v>
      </c>
      <c r="I68" s="9">
        <f t="shared" si="7"/>
        <v>1047289.644390941</v>
      </c>
      <c r="J68" s="9">
        <f t="shared" si="8"/>
        <v>1044894.3537358049</v>
      </c>
      <c r="K68" s="9">
        <f t="shared" si="9"/>
        <v>2092183.9981267462</v>
      </c>
      <c r="L68" s="9">
        <f t="shared" si="10"/>
        <v>0</v>
      </c>
      <c r="M68" s="9">
        <f t="shared" si="11"/>
        <v>283946660.38280153</v>
      </c>
      <c r="AC68">
        <v>58</v>
      </c>
      <c r="AF68" s="51">
        <f t="shared" si="16"/>
        <v>70050.116012117709</v>
      </c>
    </row>
    <row r="69" spans="2:32" x14ac:dyDescent="0.3">
      <c r="B69" s="26">
        <v>59</v>
      </c>
      <c r="C69" s="54">
        <f t="shared" si="2"/>
        <v>6941.1483219306156</v>
      </c>
      <c r="D69" s="54">
        <f t="shared" si="3"/>
        <v>6976.2999897113023</v>
      </c>
      <c r="E69" s="54">
        <f t="shared" si="4"/>
        <v>13917.448311641918</v>
      </c>
      <c r="F69" s="54">
        <f t="shared" si="5"/>
        <v>0</v>
      </c>
      <c r="G69" s="54">
        <f t="shared" si="6"/>
        <v>1881869.5054840285</v>
      </c>
      <c r="H69" s="62">
        <f t="shared" si="12"/>
        <v>1.3616574779554957</v>
      </c>
      <c r="I69" s="9">
        <f t="shared" si="7"/>
        <v>1048923.7541848489</v>
      </c>
      <c r="J69" s="9">
        <f t="shared" si="8"/>
        <v>1054235.7598680989</v>
      </c>
      <c r="K69" s="9">
        <f t="shared" si="9"/>
        <v>2103159.514052948</v>
      </c>
      <c r="L69" s="9">
        <f t="shared" si="10"/>
        <v>0</v>
      </c>
      <c r="M69" s="9">
        <f t="shared" si="11"/>
        <v>284381997.76564634</v>
      </c>
      <c r="AC69">
        <v>59</v>
      </c>
      <c r="AF69" s="51">
        <f t="shared" si="16"/>
        <v>72483.739893045844</v>
      </c>
    </row>
    <row r="70" spans="2:32" x14ac:dyDescent="0.3">
      <c r="B70" s="26">
        <v>60</v>
      </c>
      <c r="C70" s="54">
        <f t="shared" si="2"/>
        <v>6915.5117491481569</v>
      </c>
      <c r="D70" s="54">
        <f t="shared" si="3"/>
        <v>12001.93656249376</v>
      </c>
      <c r="E70" s="54">
        <f t="shared" si="4"/>
        <v>13917.448311641918</v>
      </c>
      <c r="F70" s="54">
        <f t="shared" si="5"/>
        <v>5000</v>
      </c>
      <c r="G70" s="54">
        <f t="shared" si="6"/>
        <v>1869867.5689215348</v>
      </c>
      <c r="H70" s="62">
        <f t="shared" si="12"/>
        <v>1.3688006801541137</v>
      </c>
      <c r="I70" s="9">
        <f t="shared" si="7"/>
        <v>1050531.9284853847</v>
      </c>
      <c r="J70" s="9">
        <f t="shared" si="8"/>
        <v>1823208.1760411882</v>
      </c>
      <c r="K70" s="9">
        <f t="shared" si="9"/>
        <v>2114192.6071090554</v>
      </c>
      <c r="L70" s="9">
        <f t="shared" si="10"/>
        <v>759547.49741751782</v>
      </c>
      <c r="M70" s="9">
        <f t="shared" si="11"/>
        <v>284050646.4953059</v>
      </c>
      <c r="AC70">
        <v>60</v>
      </c>
      <c r="AF70" s="51">
        <f t="shared" si="16"/>
        <v>75001.910745927598</v>
      </c>
    </row>
    <row r="71" spans="2:32" x14ac:dyDescent="0.3">
      <c r="B71" s="26">
        <v>61</v>
      </c>
      <c r="C71" s="54">
        <f t="shared" si="2"/>
        <v>6871.4069198448587</v>
      </c>
      <c r="D71" s="54">
        <f t="shared" si="3"/>
        <v>7046.0413917970591</v>
      </c>
      <c r="E71" s="54">
        <f t="shared" si="4"/>
        <v>13917.448311641918</v>
      </c>
      <c r="F71" s="54">
        <f t="shared" si="5"/>
        <v>0</v>
      </c>
      <c r="G71" s="54">
        <f t="shared" si="6"/>
        <v>1862821.5275297377</v>
      </c>
      <c r="H71" s="62">
        <f t="shared" si="12"/>
        <v>1.3759813553137932</v>
      </c>
      <c r="I71" s="9">
        <f t="shared" si="7"/>
        <v>1049307.8879632289</v>
      </c>
      <c r="J71" s="9">
        <f t="shared" si="8"/>
        <v>1075975.6913792246</v>
      </c>
      <c r="K71" s="9">
        <f t="shared" si="9"/>
        <v>2125283.5793424533</v>
      </c>
      <c r="L71" s="9">
        <f t="shared" si="10"/>
        <v>0</v>
      </c>
      <c r="M71" s="9">
        <f t="shared" si="11"/>
        <v>284464789.45374364</v>
      </c>
      <c r="AC71">
        <v>61</v>
      </c>
      <c r="AF71" s="51">
        <f t="shared" si="16"/>
        <v>77607.565832565218</v>
      </c>
    </row>
    <row r="72" spans="2:32" x14ac:dyDescent="0.3">
      <c r="B72" s="26">
        <v>62</v>
      </c>
      <c r="C72" s="54">
        <f t="shared" si="2"/>
        <v>6845.514060702415</v>
      </c>
      <c r="D72" s="54">
        <f t="shared" si="3"/>
        <v>7071.9342509395028</v>
      </c>
      <c r="E72" s="54">
        <f t="shared" si="4"/>
        <v>13917.448311641918</v>
      </c>
      <c r="F72" s="54">
        <f t="shared" si="5"/>
        <v>0</v>
      </c>
      <c r="G72" s="54">
        <f t="shared" si="6"/>
        <v>1855749.5932787983</v>
      </c>
      <c r="H72" s="62">
        <f t="shared" si="12"/>
        <v>1.383199700016231</v>
      </c>
      <c r="I72" s="9">
        <f t="shared" si="7"/>
        <v>1050837.768209568</v>
      </c>
      <c r="J72" s="9">
        <f t="shared" si="8"/>
        <v>1085594.9661754887</v>
      </c>
      <c r="K72" s="9">
        <f t="shared" si="9"/>
        <v>2136432.7343850564</v>
      </c>
      <c r="L72" s="9">
        <f t="shared" si="10"/>
        <v>0</v>
      </c>
      <c r="M72" s="9">
        <f t="shared" si="11"/>
        <v>284871485.71524632</v>
      </c>
      <c r="AC72">
        <v>62</v>
      </c>
      <c r="AF72" s="51">
        <f t="shared" si="16"/>
        <v>80303.744458709989</v>
      </c>
    </row>
    <row r="73" spans="2:32" x14ac:dyDescent="0.3">
      <c r="B73" s="26">
        <v>63</v>
      </c>
      <c r="C73" s="54">
        <f t="shared" si="2"/>
        <v>6819.5260502377914</v>
      </c>
      <c r="D73" s="54">
        <f t="shared" si="3"/>
        <v>7097.9222614041264</v>
      </c>
      <c r="E73" s="54">
        <f t="shared" si="4"/>
        <v>13917.448311641918</v>
      </c>
      <c r="F73" s="54">
        <f t="shared" si="5"/>
        <v>0</v>
      </c>
      <c r="G73" s="54">
        <f t="shared" si="6"/>
        <v>1848651.6710173942</v>
      </c>
      <c r="H73" s="62">
        <f t="shared" si="12"/>
        <v>1.3904559118743844</v>
      </c>
      <c r="I73" s="9">
        <f t="shared" si="7"/>
        <v>1052340.1397072757</v>
      </c>
      <c r="J73" s="9">
        <f t="shared" si="8"/>
        <v>1095300.2377543447</v>
      </c>
      <c r="K73" s="9">
        <f t="shared" si="9"/>
        <v>2147640.3774616206</v>
      </c>
      <c r="L73" s="9">
        <f t="shared" si="10"/>
        <v>0</v>
      </c>
      <c r="M73" s="9">
        <f t="shared" si="11"/>
        <v>285270610.21794885</v>
      </c>
      <c r="AC73">
        <v>63</v>
      </c>
      <c r="AF73" s="51">
        <f t="shared" si="16"/>
        <v>83093.591519189664</v>
      </c>
    </row>
    <row r="74" spans="2:32" x14ac:dyDescent="0.3">
      <c r="B74" s="26">
        <v>64</v>
      </c>
      <c r="C74" s="54">
        <f t="shared" si="2"/>
        <v>6793.4425387880137</v>
      </c>
      <c r="D74" s="54">
        <f t="shared" si="3"/>
        <v>7124.0057728539041</v>
      </c>
      <c r="E74" s="54">
        <f t="shared" si="4"/>
        <v>13917.448311641918</v>
      </c>
      <c r="F74" s="54">
        <f t="shared" si="5"/>
        <v>0</v>
      </c>
      <c r="G74" s="54">
        <f t="shared" si="6"/>
        <v>1841527.6652445402</v>
      </c>
      <c r="H74" s="62">
        <f t="shared" si="12"/>
        <v>1.3977501895378801</v>
      </c>
      <c r="I74" s="9">
        <f t="shared" si="7"/>
        <v>1053814.5404669023</v>
      </c>
      <c r="J74" s="9">
        <f t="shared" si="8"/>
        <v>1105092.2749311947</v>
      </c>
      <c r="K74" s="9">
        <f t="shared" si="9"/>
        <v>2158906.815398097</v>
      </c>
      <c r="L74" s="9">
        <f t="shared" si="10"/>
        <v>0</v>
      </c>
      <c r="M74" s="9">
        <f t="shared" si="11"/>
        <v>285662036.47510076</v>
      </c>
      <c r="AC74">
        <v>64</v>
      </c>
      <c r="AF74" s="51">
        <f t="shared" si="16"/>
        <v>85980.361166197908</v>
      </c>
    </row>
    <row r="75" spans="2:32" x14ac:dyDescent="0.3">
      <c r="B75" s="26">
        <v>65</v>
      </c>
      <c r="C75" s="54">
        <f t="shared" si="2"/>
        <v>6767.2631754051636</v>
      </c>
      <c r="D75" s="54">
        <f t="shared" si="3"/>
        <v>7150.1851362367543</v>
      </c>
      <c r="E75" s="54">
        <f t="shared" si="4"/>
        <v>13917.448311641918</v>
      </c>
      <c r="F75" s="54">
        <f t="shared" si="5"/>
        <v>0</v>
      </c>
      <c r="G75" s="54">
        <f t="shared" si="6"/>
        <v>1834377.4801083035</v>
      </c>
      <c r="H75" s="62">
        <f t="shared" si="12"/>
        <v>1.4050827326984532</v>
      </c>
      <c r="I75" s="9">
        <f t="shared" si="7"/>
        <v>1055260.503235349</v>
      </c>
      <c r="J75" s="9">
        <f t="shared" si="8"/>
        <v>1114971.8533946869</v>
      </c>
      <c r="K75" s="9">
        <f t="shared" si="9"/>
        <v>2170232.3566300361</v>
      </c>
      <c r="L75" s="9">
        <f t="shared" si="10"/>
        <v>0</v>
      </c>
      <c r="M75" s="9">
        <f t="shared" si="11"/>
        <v>286045636.5607186</v>
      </c>
      <c r="AC75">
        <v>65</v>
      </c>
      <c r="AF75" s="51">
        <f t="shared" si="16"/>
        <v>88967.420605024381</v>
      </c>
    </row>
    <row r="76" spans="2:32" x14ac:dyDescent="0.3">
      <c r="B76" s="26">
        <v>66</v>
      </c>
      <c r="C76" s="54">
        <f t="shared" ref="C76:C139" si="17">G75*$F$4</f>
        <v>6740.9876078516572</v>
      </c>
      <c r="D76" s="54">
        <f t="shared" ref="D76:D139" si="18">E76+F76-C76</f>
        <v>7176.4607037902606</v>
      </c>
      <c r="E76" s="54">
        <f t="shared" ref="E76:E139" si="19">$F$5</f>
        <v>13917.448311641918</v>
      </c>
      <c r="F76" s="54">
        <f t="shared" ref="F76:F139" si="20">IF(AND(B76&gt;=60,B76&lt;=180,MOD(B76,12)=0),$C$7,0)</f>
        <v>0</v>
      </c>
      <c r="G76" s="54">
        <f t="shared" ref="G76:G139" si="21">G75-D76</f>
        <v>1827201.0194045133</v>
      </c>
      <c r="H76" s="62">
        <f t="shared" si="12"/>
        <v>1.412453742095414</v>
      </c>
      <c r="I76" s="9">
        <f t="shared" ref="I76:I139" si="22">C76*$H76*$C$4</f>
        <v>1056677.5554428638</v>
      </c>
      <c r="J76" s="9">
        <f t="shared" ref="J76:J139" si="23">D76*$H76*$C$4</f>
        <v>1124939.7557681645</v>
      </c>
      <c r="K76" s="9">
        <f t="shared" ref="K76:K139" si="24">E76*$H76*$C$4</f>
        <v>2181617.3112110286</v>
      </c>
      <c r="L76" s="9">
        <f t="shared" ref="L76:L139" si="25">F76*$H76*$C$4</f>
        <v>0</v>
      </c>
      <c r="M76" s="9">
        <f t="shared" ref="M76:M139" si="26">G76*$H76*$C$4</f>
        <v>286421281.0951007</v>
      </c>
      <c r="AC76">
        <v>66</v>
      </c>
      <c r="AF76" s="51">
        <f t="shared" si="16"/>
        <v>92058.254021653003</v>
      </c>
    </row>
    <row r="77" spans="2:32" x14ac:dyDescent="0.3">
      <c r="B77" s="26">
        <v>67</v>
      </c>
      <c r="C77" s="54">
        <f t="shared" si="17"/>
        <v>6714.6154825955036</v>
      </c>
      <c r="D77" s="54">
        <f t="shared" si="18"/>
        <v>7202.8328290464142</v>
      </c>
      <c r="E77" s="54">
        <f t="shared" si="19"/>
        <v>13917.448311641918</v>
      </c>
      <c r="F77" s="54">
        <f t="shared" si="20"/>
        <v>0</v>
      </c>
      <c r="G77" s="54">
        <f t="shared" si="21"/>
        <v>1819998.1865754668</v>
      </c>
      <c r="H77" s="62">
        <f t="shared" ref="H77:H140" si="27">H76*(1+$F$6)</f>
        <v>1.4198634195211433</v>
      </c>
      <c r="I77" s="9">
        <f t="shared" si="22"/>
        <v>1058065.219149533</v>
      </c>
      <c r="J77" s="9">
        <f t="shared" si="23"/>
        <v>1134996.7716716602</v>
      </c>
      <c r="K77" s="9">
        <f t="shared" si="24"/>
        <v>2193061.9908211934</v>
      </c>
      <c r="L77" s="9">
        <f t="shared" si="25"/>
        <v>0</v>
      </c>
      <c r="M77" s="9">
        <f t="shared" si="26"/>
        <v>286788839.23020452</v>
      </c>
      <c r="AC77">
        <v>67</v>
      </c>
      <c r="AF77" s="51">
        <f t="shared" ref="AF77:AF140" si="28">AF76*(1+$AD$7)</f>
        <v>95256.466646809669</v>
      </c>
    </row>
    <row r="78" spans="2:32" x14ac:dyDescent="0.3">
      <c r="B78" s="26">
        <v>68</v>
      </c>
      <c r="C78" s="54">
        <f t="shared" si="17"/>
        <v>6688.1464448055476</v>
      </c>
      <c r="D78" s="54">
        <f t="shared" si="18"/>
        <v>7229.3018668363702</v>
      </c>
      <c r="E78" s="54">
        <f t="shared" si="19"/>
        <v>13917.448311641918</v>
      </c>
      <c r="F78" s="54">
        <f t="shared" si="20"/>
        <v>0</v>
      </c>
      <c r="G78" s="54">
        <f t="shared" si="21"/>
        <v>1812768.8847086304</v>
      </c>
      <c r="H78" s="62">
        <f t="shared" si="27"/>
        <v>1.4273119678266168</v>
      </c>
      <c r="I78" s="9">
        <f t="shared" si="22"/>
        <v>1059423.0109912627</v>
      </c>
      <c r="J78" s="9">
        <f t="shared" si="23"/>
        <v>1145143.6977844494</v>
      </c>
      <c r="K78" s="9">
        <f t="shared" si="24"/>
        <v>2204566.7087757126</v>
      </c>
      <c r="L78" s="9">
        <f t="shared" si="25"/>
        <v>0</v>
      </c>
      <c r="M78" s="9">
        <f t="shared" si="26"/>
        <v>287148178.63488448</v>
      </c>
      <c r="AC78">
        <v>68</v>
      </c>
      <c r="AF78" s="51">
        <f t="shared" si="28"/>
        <v>98565.788961199694</v>
      </c>
    </row>
    <row r="79" spans="2:32" x14ac:dyDescent="0.3">
      <c r="B79" s="26">
        <v>69</v>
      </c>
      <c r="C79" s="54">
        <f t="shared" si="17"/>
        <v>6661.5801383467024</v>
      </c>
      <c r="D79" s="54">
        <f t="shared" si="18"/>
        <v>7255.8681732952155</v>
      </c>
      <c r="E79" s="54">
        <f t="shared" si="19"/>
        <v>13917.448311641918</v>
      </c>
      <c r="F79" s="54">
        <f t="shared" si="20"/>
        <v>0</v>
      </c>
      <c r="G79" s="54">
        <f t="shared" si="21"/>
        <v>1805513.0165353352</v>
      </c>
      <c r="H79" s="62">
        <f t="shared" si="27"/>
        <v>1.4347995909269589</v>
      </c>
      <c r="I79" s="9">
        <f t="shared" si="22"/>
        <v>1060750.4421252487</v>
      </c>
      <c r="J79" s="9">
        <f t="shared" si="23"/>
        <v>1155381.3379081574</v>
      </c>
      <c r="K79" s="9">
        <f t="shared" si="24"/>
        <v>2216131.7800334063</v>
      </c>
      <c r="L79" s="9">
        <f t="shared" si="25"/>
        <v>0</v>
      </c>
      <c r="M79" s="9">
        <f t="shared" si="26"/>
        <v>287499165.47998929</v>
      </c>
      <c r="AC79">
        <v>69</v>
      </c>
      <c r="AF79" s="51">
        <f t="shared" si="28"/>
        <v>101990.08104684026</v>
      </c>
    </row>
    <row r="80" spans="2:32" x14ac:dyDescent="0.3">
      <c r="B80" s="26">
        <v>70</v>
      </c>
      <c r="C80" s="54">
        <f t="shared" si="17"/>
        <v>6634.9162057751464</v>
      </c>
      <c r="D80" s="54">
        <f t="shared" si="18"/>
        <v>7282.5321058667714</v>
      </c>
      <c r="E80" s="54">
        <f t="shared" si="19"/>
        <v>13917.448311641918</v>
      </c>
      <c r="F80" s="54">
        <f t="shared" si="20"/>
        <v>0</v>
      </c>
      <c r="G80" s="54">
        <f t="shared" si="21"/>
        <v>1798230.4844294684</v>
      </c>
      <c r="H80" s="62">
        <f t="shared" si="27"/>
        <v>1.4423264938070242</v>
      </c>
      <c r="I80" s="9">
        <f t="shared" si="22"/>
        <v>1062047.0181749214</v>
      </c>
      <c r="J80" s="9">
        <f t="shared" si="23"/>
        <v>1165710.5030304356</v>
      </c>
      <c r="K80" s="9">
        <f t="shared" si="24"/>
        <v>2227757.5212053573</v>
      </c>
      <c r="L80" s="9">
        <f t="shared" si="25"/>
        <v>0</v>
      </c>
      <c r="M80" s="9">
        <f t="shared" si="26"/>
        <v>287841664.42331761</v>
      </c>
      <c r="AC80">
        <v>70</v>
      </c>
      <c r="AF80" s="51">
        <f t="shared" si="28"/>
        <v>105533.33708956331</v>
      </c>
    </row>
    <row r="81" spans="2:32" x14ac:dyDescent="0.3">
      <c r="B81" s="26">
        <v>71</v>
      </c>
      <c r="C81" s="54">
        <f t="shared" si="17"/>
        <v>6608.1542883335233</v>
      </c>
      <c r="D81" s="54">
        <f t="shared" si="18"/>
        <v>7309.2940233083946</v>
      </c>
      <c r="E81" s="54">
        <f t="shared" si="19"/>
        <v>13917.448311641918</v>
      </c>
      <c r="F81" s="54">
        <f t="shared" si="20"/>
        <v>0</v>
      </c>
      <c r="G81" s="54">
        <f t="shared" si="21"/>
        <v>1790921.19040616</v>
      </c>
      <c r="H81" s="62">
        <f t="shared" si="27"/>
        <v>1.4498928825270105</v>
      </c>
      <c r="I81" s="9">
        <f t="shared" si="22"/>
        <v>1063312.2391743723</v>
      </c>
      <c r="J81" s="9">
        <f t="shared" si="23"/>
        <v>1176132.0113892048</v>
      </c>
      <c r="K81" s="9">
        <f t="shared" si="24"/>
        <v>2239444.2505635768</v>
      </c>
      <c r="L81" s="9">
        <f t="shared" si="25"/>
        <v>0</v>
      </c>
      <c r="M81" s="9">
        <f t="shared" si="26"/>
        <v>288175538.59443009</v>
      </c>
      <c r="AC81">
        <v>71</v>
      </c>
      <c r="AF81" s="51">
        <f t="shared" si="28"/>
        <v>109199.69003794063</v>
      </c>
    </row>
    <row r="82" spans="2:32" x14ac:dyDescent="0.3">
      <c r="B82" s="26">
        <v>72</v>
      </c>
      <c r="C82" s="54">
        <f t="shared" si="17"/>
        <v>6581.2940259461129</v>
      </c>
      <c r="D82" s="54">
        <f t="shared" si="18"/>
        <v>12336.154285695804</v>
      </c>
      <c r="E82" s="54">
        <f t="shared" si="19"/>
        <v>13917.448311641918</v>
      </c>
      <c r="F82" s="54">
        <f t="shared" si="20"/>
        <v>5000</v>
      </c>
      <c r="G82" s="54">
        <f t="shared" si="21"/>
        <v>1778585.0361204641</v>
      </c>
      <c r="H82" s="62">
        <f t="shared" si="27"/>
        <v>1.4574989642280991</v>
      </c>
      <c r="I82" s="9">
        <f t="shared" si="22"/>
        <v>1064545.599512249</v>
      </c>
      <c r="J82" s="9">
        <f t="shared" si="23"/>
        <v>1995412.8637876434</v>
      </c>
      <c r="K82" s="9">
        <f t="shared" si="24"/>
        <v>2251192.2880497202</v>
      </c>
      <c r="L82" s="9">
        <f t="shared" si="25"/>
        <v>808766.17525017215</v>
      </c>
      <c r="M82" s="9">
        <f t="shared" si="26"/>
        <v>287691883.40406746</v>
      </c>
      <c r="AC82">
        <v>72</v>
      </c>
      <c r="AF82" s="51">
        <f t="shared" si="28"/>
        <v>112993.41642406555</v>
      </c>
    </row>
    <row r="83" spans="2:32" x14ac:dyDescent="0.3">
      <c r="B83" s="26">
        <v>73</v>
      </c>
      <c r="C83" s="54">
        <f t="shared" si="17"/>
        <v>6535.9610102117986</v>
      </c>
      <c r="D83" s="54">
        <f t="shared" si="18"/>
        <v>7381.4873014301193</v>
      </c>
      <c r="E83" s="54">
        <f t="shared" si="19"/>
        <v>13917.448311641918</v>
      </c>
      <c r="F83" s="54">
        <f t="shared" si="20"/>
        <v>0</v>
      </c>
      <c r="G83" s="54">
        <f t="shared" si="21"/>
        <v>1771203.5488190339</v>
      </c>
      <c r="H83" s="62">
        <f t="shared" si="27"/>
        <v>1.4651449471381257</v>
      </c>
      <c r="I83" s="9">
        <f t="shared" si="22"/>
        <v>1062758.9350122253</v>
      </c>
      <c r="J83" s="9">
        <f t="shared" si="23"/>
        <v>1200243.0202716172</v>
      </c>
      <c r="K83" s="9">
        <f t="shared" si="24"/>
        <v>2263001.9552838425</v>
      </c>
      <c r="L83" s="9">
        <f t="shared" si="25"/>
        <v>0</v>
      </c>
      <c r="M83" s="9">
        <f t="shared" si="26"/>
        <v>288000860.82089287</v>
      </c>
      <c r="AC83">
        <v>73</v>
      </c>
      <c r="AF83" s="51">
        <f t="shared" si="28"/>
        <v>116918.94135181436</v>
      </c>
    </row>
    <row r="84" spans="2:32" x14ac:dyDescent="0.3">
      <c r="B84" s="26">
        <v>74</v>
      </c>
      <c r="C84" s="54">
        <f t="shared" si="17"/>
        <v>6508.8354512872975</v>
      </c>
      <c r="D84" s="54">
        <f t="shared" si="18"/>
        <v>7408.6128603546204</v>
      </c>
      <c r="E84" s="54">
        <f t="shared" si="19"/>
        <v>13917.448311641918</v>
      </c>
      <c r="F84" s="54">
        <f t="shared" si="20"/>
        <v>0</v>
      </c>
      <c r="G84" s="54">
        <f t="shared" si="21"/>
        <v>1763794.9359586793</v>
      </c>
      <c r="H84" s="62">
        <f t="shared" si="27"/>
        <v>1.4728310405772815</v>
      </c>
      <c r="I84" s="9">
        <f t="shared" si="22"/>
        <v>1063900.3245660872</v>
      </c>
      <c r="J84" s="9">
        <f t="shared" si="23"/>
        <v>1210973.2510071192</v>
      </c>
      <c r="K84" s="9">
        <f t="shared" si="24"/>
        <v>2274873.5755732064</v>
      </c>
      <c r="L84" s="9">
        <f t="shared" si="25"/>
        <v>0</v>
      </c>
      <c r="M84" s="9">
        <f t="shared" si="26"/>
        <v>288300728.89050084</v>
      </c>
      <c r="AC84">
        <v>74</v>
      </c>
      <c r="AF84" s="51">
        <f t="shared" si="28"/>
        <v>120980.84365840569</v>
      </c>
    </row>
    <row r="85" spans="2:32" x14ac:dyDescent="0.3">
      <c r="B85" s="26">
        <v>75</v>
      </c>
      <c r="C85" s="54">
        <f t="shared" si="17"/>
        <v>6481.610211103869</v>
      </c>
      <c r="D85" s="54">
        <f t="shared" si="18"/>
        <v>7435.8381005380488</v>
      </c>
      <c r="E85" s="54">
        <f t="shared" si="19"/>
        <v>13917.448311641918</v>
      </c>
      <c r="F85" s="54">
        <f t="shared" si="20"/>
        <v>0</v>
      </c>
      <c r="G85" s="54">
        <f t="shared" si="21"/>
        <v>1756359.0978581412</v>
      </c>
      <c r="H85" s="62">
        <f t="shared" si="27"/>
        <v>1.4805574549638432</v>
      </c>
      <c r="I85" s="9">
        <f t="shared" si="22"/>
        <v>1065008.0633960115</v>
      </c>
      <c r="J85" s="9">
        <f t="shared" si="23"/>
        <v>1221799.4105251196</v>
      </c>
      <c r="K85" s="9">
        <f t="shared" si="24"/>
        <v>2286807.4739211313</v>
      </c>
      <c r="L85" s="9">
        <f t="shared" si="25"/>
        <v>0</v>
      </c>
      <c r="M85" s="9">
        <f t="shared" si="26"/>
        <v>288591343.8968274</v>
      </c>
      <c r="AC85">
        <v>75</v>
      </c>
      <c r="AF85" s="51">
        <f t="shared" si="28"/>
        <v>125183.86125527874</v>
      </c>
    </row>
    <row r="86" spans="2:32" x14ac:dyDescent="0.3">
      <c r="B86" s="26">
        <v>76</v>
      </c>
      <c r="C86" s="54">
        <f t="shared" si="17"/>
        <v>6454.2849233518855</v>
      </c>
      <c r="D86" s="54">
        <f t="shared" si="18"/>
        <v>7463.1633882900323</v>
      </c>
      <c r="E86" s="54">
        <f t="shared" si="19"/>
        <v>13917.448311641918</v>
      </c>
      <c r="F86" s="54">
        <f t="shared" si="20"/>
        <v>0</v>
      </c>
      <c r="G86" s="54">
        <f t="shared" si="21"/>
        <v>1748895.9344698512</v>
      </c>
      <c r="H86" s="62">
        <f t="shared" si="27"/>
        <v>1.4883244018199333</v>
      </c>
      <c r="I86" s="9">
        <f t="shared" si="22"/>
        <v>1066081.6206023106</v>
      </c>
      <c r="J86" s="9">
        <f t="shared" si="23"/>
        <v>1232722.3564335806</v>
      </c>
      <c r="K86" s="9">
        <f t="shared" si="24"/>
        <v>2298803.9770358917</v>
      </c>
      <c r="L86" s="9">
        <f t="shared" si="25"/>
        <v>0</v>
      </c>
      <c r="M86" s="9">
        <f t="shared" si="26"/>
        <v>288872560.51227188</v>
      </c>
      <c r="AC86">
        <v>76</v>
      </c>
      <c r="AF86" s="51">
        <f t="shared" si="28"/>
        <v>129532.89665451978</v>
      </c>
    </row>
    <row r="87" spans="2:32" x14ac:dyDescent="0.3">
      <c r="B87" s="26">
        <v>77</v>
      </c>
      <c r="C87" s="54">
        <f t="shared" si="17"/>
        <v>6426.8592203756007</v>
      </c>
      <c r="D87" s="54">
        <f t="shared" si="18"/>
        <v>7490.5890912663172</v>
      </c>
      <c r="E87" s="54">
        <f t="shared" si="19"/>
        <v>13917.448311641918</v>
      </c>
      <c r="F87" s="54">
        <f t="shared" si="20"/>
        <v>0</v>
      </c>
      <c r="G87" s="54">
        <f t="shared" si="21"/>
        <v>1741405.3453785849</v>
      </c>
      <c r="H87" s="62">
        <f t="shared" si="27"/>
        <v>1.4961320937773115</v>
      </c>
      <c r="I87" s="9">
        <f t="shared" si="22"/>
        <v>1067120.4593321392</v>
      </c>
      <c r="J87" s="9">
        <f t="shared" si="23"/>
        <v>1243742.954007521</v>
      </c>
      <c r="K87" s="9">
        <f t="shared" si="24"/>
        <v>2310863.41333966</v>
      </c>
      <c r="L87" s="9">
        <f t="shared" si="25"/>
        <v>0</v>
      </c>
      <c r="M87" s="9">
        <f t="shared" si="26"/>
        <v>289144231.78157544</v>
      </c>
      <c r="AC87">
        <v>77</v>
      </c>
      <c r="AF87" s="51">
        <f t="shared" si="28"/>
        <v>134033.02268728329</v>
      </c>
    </row>
    <row r="88" spans="2:32" x14ac:dyDescent="0.3">
      <c r="B88" s="26">
        <v>78</v>
      </c>
      <c r="C88" s="54">
        <f t="shared" si="17"/>
        <v>6399.3327331682058</v>
      </c>
      <c r="D88" s="54">
        <f t="shared" si="18"/>
        <v>7518.115578473712</v>
      </c>
      <c r="E88" s="54">
        <f t="shared" si="19"/>
        <v>13917.448311641918</v>
      </c>
      <c r="F88" s="54">
        <f t="shared" si="20"/>
        <v>0</v>
      </c>
      <c r="G88" s="54">
        <f t="shared" si="21"/>
        <v>1733887.2298001111</v>
      </c>
      <c r="H88" s="62">
        <f t="shared" si="27"/>
        <v>1.5039807445831954</v>
      </c>
      <c r="I88" s="9">
        <f t="shared" si="22"/>
        <v>1068124.0367199413</v>
      </c>
      <c r="J88" s="9">
        <f t="shared" si="23"/>
        <v>1254862.0762575595</v>
      </c>
      <c r="K88" s="9">
        <f t="shared" si="24"/>
        <v>2322986.112977501</v>
      </c>
      <c r="L88" s="9">
        <f t="shared" si="25"/>
        <v>0</v>
      </c>
      <c r="M88" s="9">
        <f t="shared" si="26"/>
        <v>289406209.10554725</v>
      </c>
      <c r="AC88">
        <v>78</v>
      </c>
      <c r="AF88" s="51">
        <f t="shared" si="28"/>
        <v>138689.48842087793</v>
      </c>
    </row>
    <row r="89" spans="2:32" x14ac:dyDescent="0.3">
      <c r="B89" s="26">
        <v>79</v>
      </c>
      <c r="C89" s="54">
        <f t="shared" si="17"/>
        <v>6371.70509136686</v>
      </c>
      <c r="D89" s="54">
        <f t="shared" si="18"/>
        <v>7545.7432202750579</v>
      </c>
      <c r="E89" s="54">
        <f t="shared" si="19"/>
        <v>13917.448311641918</v>
      </c>
      <c r="F89" s="54">
        <f t="shared" si="20"/>
        <v>0</v>
      </c>
      <c r="G89" s="54">
        <f t="shared" si="21"/>
        <v>1726341.4865798361</v>
      </c>
      <c r="H89" s="62">
        <f t="shared" si="27"/>
        <v>1.5118705691061118</v>
      </c>
      <c r="I89" s="9">
        <f t="shared" si="22"/>
        <v>1069091.8038273316</v>
      </c>
      <c r="J89" s="9">
        <f t="shared" si="23"/>
        <v>1266080.6039990725</v>
      </c>
      <c r="K89" s="9">
        <f t="shared" si="24"/>
        <v>2335172.4078264046</v>
      </c>
      <c r="L89" s="9">
        <f t="shared" si="25"/>
        <v>0</v>
      </c>
      <c r="M89" s="9">
        <f t="shared" si="26"/>
        <v>289658342.22463548</v>
      </c>
      <c r="AC89">
        <v>79</v>
      </c>
      <c r="AF89" s="51">
        <f t="shared" si="28"/>
        <v>143507.72528141888</v>
      </c>
    </row>
    <row r="90" spans="2:32" x14ac:dyDescent="0.3">
      <c r="B90" s="26">
        <v>80</v>
      </c>
      <c r="C90" s="54">
        <f t="shared" si="17"/>
        <v>6343.9759232477099</v>
      </c>
      <c r="D90" s="54">
        <f t="shared" si="18"/>
        <v>7573.4723883942079</v>
      </c>
      <c r="E90" s="54">
        <f t="shared" si="19"/>
        <v>13917.448311641918</v>
      </c>
      <c r="F90" s="54">
        <f t="shared" si="20"/>
        <v>0</v>
      </c>
      <c r="G90" s="54">
        <f t="shared" si="21"/>
        <v>1718768.0141914419</v>
      </c>
      <c r="H90" s="62">
        <f t="shared" si="27"/>
        <v>1.5198017833417801</v>
      </c>
      <c r="I90" s="9">
        <f t="shared" si="22"/>
        <v>1070023.2055824068</v>
      </c>
      <c r="J90" s="9">
        <f t="shared" si="23"/>
        <v>1277399.4259219691</v>
      </c>
      <c r="K90" s="9">
        <f t="shared" si="24"/>
        <v>2347422.631504376</v>
      </c>
      <c r="L90" s="9">
        <f t="shared" si="25"/>
        <v>0</v>
      </c>
      <c r="M90" s="9">
        <f t="shared" si="26"/>
        <v>289900479.20234257</v>
      </c>
      <c r="AC90">
        <v>80</v>
      </c>
      <c r="AF90" s="51">
        <f t="shared" si="28"/>
        <v>148493.35338918847</v>
      </c>
    </row>
    <row r="91" spans="2:32" x14ac:dyDescent="0.3">
      <c r="B91" s="26">
        <v>81</v>
      </c>
      <c r="C91" s="54">
        <f t="shared" si="17"/>
        <v>6316.1448557208905</v>
      </c>
      <c r="D91" s="54">
        <f t="shared" si="18"/>
        <v>7601.3034559210273</v>
      </c>
      <c r="E91" s="54">
        <f t="shared" si="19"/>
        <v>13917.448311641918</v>
      </c>
      <c r="F91" s="54">
        <f t="shared" si="20"/>
        <v>0</v>
      </c>
      <c r="G91" s="54">
        <f t="shared" si="21"/>
        <v>1711166.7107355208</v>
      </c>
      <c r="H91" s="62">
        <f t="shared" si="27"/>
        <v>1.5277746044190241</v>
      </c>
      <c r="I91" s="9">
        <f t="shared" si="22"/>
        <v>1070917.6807184804</v>
      </c>
      <c r="J91" s="9">
        <f t="shared" si="23"/>
        <v>1288819.438661088</v>
      </c>
      <c r="K91" s="9">
        <f t="shared" si="24"/>
        <v>2359737.1193795684</v>
      </c>
      <c r="L91" s="9">
        <f t="shared" si="25"/>
        <v>0</v>
      </c>
      <c r="M91" s="9">
        <f t="shared" si="26"/>
        <v>290132466.40848315</v>
      </c>
      <c r="AC91">
        <v>81</v>
      </c>
      <c r="AF91" s="51">
        <f t="shared" si="28"/>
        <v>153652.18811409481</v>
      </c>
    </row>
    <row r="92" spans="2:32" x14ac:dyDescent="0.3">
      <c r="B92" s="26">
        <v>82</v>
      </c>
      <c r="C92" s="54">
        <f t="shared" si="17"/>
        <v>6288.2115143254987</v>
      </c>
      <c r="D92" s="54">
        <f t="shared" si="18"/>
        <v>7629.2367973164191</v>
      </c>
      <c r="E92" s="54">
        <f t="shared" si="19"/>
        <v>13917.448311641918</v>
      </c>
      <c r="F92" s="54">
        <f t="shared" si="20"/>
        <v>0</v>
      </c>
      <c r="G92" s="54">
        <f t="shared" si="21"/>
        <v>1703537.4739382043</v>
      </c>
      <c r="H92" s="62">
        <f t="shared" si="27"/>
        <v>1.5357892506057178</v>
      </c>
      <c r="I92" s="9">
        <f t="shared" si="22"/>
        <v>1071774.6617122339</v>
      </c>
      <c r="J92" s="9">
        <f t="shared" si="23"/>
        <v>1300341.5468672279</v>
      </c>
      <c r="K92" s="9">
        <f t="shared" si="24"/>
        <v>2372116.2085794616</v>
      </c>
      <c r="L92" s="9">
        <f t="shared" si="25"/>
        <v>0</v>
      </c>
      <c r="M92" s="9">
        <f t="shared" si="26"/>
        <v>290354148.5022831</v>
      </c>
      <c r="AC92">
        <v>82</v>
      </c>
      <c r="AF92" s="51">
        <f t="shared" si="28"/>
        <v>158990.2468588746</v>
      </c>
    </row>
    <row r="93" spans="2:32" x14ac:dyDescent="0.3">
      <c r="B93" s="26">
        <v>83</v>
      </c>
      <c r="C93" s="54">
        <f t="shared" si="17"/>
        <v>6260.1755232245614</v>
      </c>
      <c r="D93" s="54">
        <f t="shared" si="18"/>
        <v>7657.2727884173564</v>
      </c>
      <c r="E93" s="54">
        <f t="shared" si="19"/>
        <v>13917.448311641918</v>
      </c>
      <c r="F93" s="54">
        <f t="shared" si="20"/>
        <v>0</v>
      </c>
      <c r="G93" s="54">
        <f t="shared" si="21"/>
        <v>1695880.2011497871</v>
      </c>
      <c r="H93" s="62">
        <f t="shared" si="27"/>
        <v>1.5438459413147592</v>
      </c>
      <c r="I93" s="9">
        <f t="shared" si="22"/>
        <v>1072593.5747212854</v>
      </c>
      <c r="J93" s="9">
        <f t="shared" si="23"/>
        <v>1311966.6632788086</v>
      </c>
      <c r="K93" s="9">
        <f t="shared" si="24"/>
        <v>2384560.238000094</v>
      </c>
      <c r="L93" s="9">
        <f t="shared" si="25"/>
        <v>0</v>
      </c>
      <c r="M93" s="9">
        <f t="shared" si="26"/>
        <v>290565368.41531831</v>
      </c>
      <c r="AC93">
        <v>83</v>
      </c>
      <c r="AF93" s="51">
        <f t="shared" si="28"/>
        <v>164513.75607795262</v>
      </c>
    </row>
    <row r="94" spans="2:32" x14ac:dyDescent="0.3">
      <c r="B94" s="26">
        <v>84</v>
      </c>
      <c r="C94" s="54">
        <f t="shared" si="17"/>
        <v>6232.0365051999761</v>
      </c>
      <c r="D94" s="54">
        <f t="shared" si="18"/>
        <v>12685.411806441942</v>
      </c>
      <c r="E94" s="54">
        <f t="shared" si="19"/>
        <v>13917.448311641918</v>
      </c>
      <c r="F94" s="54">
        <f t="shared" si="20"/>
        <v>5000</v>
      </c>
      <c r="G94" s="54">
        <f t="shared" si="21"/>
        <v>1683194.7893433452</v>
      </c>
      <c r="H94" s="62">
        <f t="shared" si="27"/>
        <v>1.5519448971100782</v>
      </c>
      <c r="I94" s="9">
        <f t="shared" si="22"/>
        <v>1073373.8395211629</v>
      </c>
      <c r="J94" s="9">
        <f t="shared" si="23"/>
        <v>2184869.9322005589</v>
      </c>
      <c r="K94" s="9">
        <f t="shared" si="24"/>
        <v>2397069.5483153393</v>
      </c>
      <c r="L94" s="9">
        <f t="shared" si="25"/>
        <v>861174.22340638249</v>
      </c>
      <c r="M94" s="9">
        <f t="shared" si="26"/>
        <v>289904793.11088496</v>
      </c>
      <c r="AC94">
        <v>84</v>
      </c>
      <c r="AF94" s="51">
        <f t="shared" si="28"/>
        <v>170229.15854014462</v>
      </c>
    </row>
    <row r="95" spans="2:32" x14ac:dyDescent="0.3">
      <c r="B95" s="26">
        <v>85</v>
      </c>
      <c r="C95" s="54">
        <f t="shared" si="17"/>
        <v>6185.4200346452508</v>
      </c>
      <c r="D95" s="54">
        <f t="shared" si="18"/>
        <v>7732.028276996667</v>
      </c>
      <c r="E95" s="54">
        <f t="shared" si="19"/>
        <v>13917.448311641918</v>
      </c>
      <c r="F95" s="54">
        <f t="shared" si="20"/>
        <v>0</v>
      </c>
      <c r="G95" s="54">
        <f t="shared" si="21"/>
        <v>1675462.7610663485</v>
      </c>
      <c r="H95" s="62">
        <f t="shared" si="27"/>
        <v>1.5600863397126745</v>
      </c>
      <c r="I95" s="9">
        <f t="shared" si="22"/>
        <v>1070933.6166732735</v>
      </c>
      <c r="J95" s="9">
        <f t="shared" si="23"/>
        <v>1338710.8653129593</v>
      </c>
      <c r="K95" s="9">
        <f t="shared" si="24"/>
        <v>2409644.481986233</v>
      </c>
      <c r="L95" s="9">
        <f t="shared" si="25"/>
        <v>0</v>
      </c>
      <c r="M95" s="9">
        <f t="shared" si="26"/>
        <v>290086911.52097017</v>
      </c>
      <c r="AC95">
        <v>85</v>
      </c>
      <c r="AF95" s="51">
        <f t="shared" si="28"/>
        <v>176143.12084367505</v>
      </c>
    </row>
    <row r="96" spans="2:32" x14ac:dyDescent="0.3">
      <c r="B96" s="26">
        <v>86</v>
      </c>
      <c r="C96" s="54">
        <f t="shared" si="17"/>
        <v>6157.0063044484996</v>
      </c>
      <c r="D96" s="54">
        <f t="shared" si="18"/>
        <v>7760.4420071934182</v>
      </c>
      <c r="E96" s="54">
        <f t="shared" si="19"/>
        <v>13917.448311641918</v>
      </c>
      <c r="F96" s="54">
        <f t="shared" si="20"/>
        <v>0</v>
      </c>
      <c r="G96" s="54">
        <f t="shared" si="21"/>
        <v>1667702.3190591552</v>
      </c>
      <c r="H96" s="62">
        <f t="shared" si="27"/>
        <v>1.5682704920066877</v>
      </c>
      <c r="I96" s="9">
        <f t="shared" si="22"/>
        <v>1071606.3779804683</v>
      </c>
      <c r="J96" s="9">
        <f t="shared" si="23"/>
        <v>1350679.0052898792</v>
      </c>
      <c r="K96" s="9">
        <f t="shared" si="24"/>
        <v>2422285.3832703475</v>
      </c>
      <c r="L96" s="9">
        <f t="shared" si="25"/>
        <v>0</v>
      </c>
      <c r="M96" s="9">
        <f t="shared" si="26"/>
        <v>290258017.1771785</v>
      </c>
      <c r="AC96">
        <v>86</v>
      </c>
      <c r="AF96" s="51">
        <f t="shared" si="28"/>
        <v>182262.54119227553</v>
      </c>
    </row>
    <row r="97" spans="2:32" x14ac:dyDescent="0.3">
      <c r="B97" s="26">
        <v>87</v>
      </c>
      <c r="C97" s="54">
        <f t="shared" si="17"/>
        <v>6128.4881592089205</v>
      </c>
      <c r="D97" s="54">
        <f t="shared" si="18"/>
        <v>7788.9601524329973</v>
      </c>
      <c r="E97" s="54">
        <f t="shared" si="19"/>
        <v>13917.448311641918</v>
      </c>
      <c r="F97" s="54">
        <f t="shared" si="20"/>
        <v>0</v>
      </c>
      <c r="G97" s="54">
        <f t="shared" si="21"/>
        <v>1659913.3589067222</v>
      </c>
      <c r="H97" s="62">
        <f t="shared" si="27"/>
        <v>1.5764975780454984</v>
      </c>
      <c r="I97" s="9">
        <f t="shared" si="22"/>
        <v>1072238.4572133436</v>
      </c>
      <c r="J97" s="9">
        <f t="shared" si="23"/>
        <v>1362754.1410178742</v>
      </c>
      <c r="K97" s="9">
        <f t="shared" si="24"/>
        <v>2434992.5982312178</v>
      </c>
      <c r="L97" s="9">
        <f t="shared" si="25"/>
        <v>0</v>
      </c>
      <c r="M97" s="9">
        <f t="shared" si="26"/>
        <v>290417945.31127989</v>
      </c>
      <c r="AC97">
        <v>87</v>
      </c>
      <c r="AF97" s="51">
        <f t="shared" si="28"/>
        <v>188594.55744143407</v>
      </c>
    </row>
    <row r="98" spans="2:32" x14ac:dyDescent="0.3">
      <c r="B98" s="26">
        <v>88</v>
      </c>
      <c r="C98" s="54">
        <f t="shared" si="17"/>
        <v>6099.8652152211316</v>
      </c>
      <c r="D98" s="54">
        <f t="shared" si="18"/>
        <v>7817.5830964207862</v>
      </c>
      <c r="E98" s="54">
        <f t="shared" si="19"/>
        <v>13917.448311641918</v>
      </c>
      <c r="F98" s="54">
        <f t="shared" si="20"/>
        <v>0</v>
      </c>
      <c r="G98" s="54">
        <f t="shared" si="21"/>
        <v>1652095.7758103013</v>
      </c>
      <c r="H98" s="62">
        <f t="shared" si="27"/>
        <v>1.5847678230578632</v>
      </c>
      <c r="I98" s="9">
        <f t="shared" si="22"/>
        <v>1072829.2457036723</v>
      </c>
      <c r="J98" s="9">
        <f t="shared" si="23"/>
        <v>1374937.2290441422</v>
      </c>
      <c r="K98" s="9">
        <f t="shared" si="24"/>
        <v>2447766.4747478147</v>
      </c>
      <c r="L98" s="9">
        <f t="shared" si="25"/>
        <v>0</v>
      </c>
      <c r="M98" s="9">
        <f t="shared" si="26"/>
        <v>290566529.33412981</v>
      </c>
      <c r="AC98">
        <v>88</v>
      </c>
      <c r="AF98" s="51">
        <f t="shared" si="28"/>
        <v>195146.55542418046</v>
      </c>
    </row>
    <row r="99" spans="2:32" x14ac:dyDescent="0.3">
      <c r="B99" s="26">
        <v>89</v>
      </c>
      <c r="C99" s="54">
        <f t="shared" si="17"/>
        <v>6071.1370873697078</v>
      </c>
      <c r="D99" s="54">
        <f t="shared" si="18"/>
        <v>7846.31122427221</v>
      </c>
      <c r="E99" s="54">
        <f t="shared" si="19"/>
        <v>13917.448311641918</v>
      </c>
      <c r="F99" s="54">
        <f t="shared" si="20"/>
        <v>0</v>
      </c>
      <c r="G99" s="54">
        <f t="shared" si="21"/>
        <v>1644249.4645860291</v>
      </c>
      <c r="H99" s="62">
        <f t="shared" si="27"/>
        <v>1.5930814534540796</v>
      </c>
      <c r="I99" s="9">
        <f t="shared" si="22"/>
        <v>1073378.1280566098</v>
      </c>
      <c r="J99" s="9">
        <f t="shared" si="23"/>
        <v>1387229.2344674577</v>
      </c>
      <c r="K99" s="9">
        <f t="shared" si="24"/>
        <v>2460607.3625240675</v>
      </c>
      <c r="L99" s="9">
        <f t="shared" si="25"/>
        <v>0</v>
      </c>
      <c r="M99" s="9">
        <f t="shared" si="26"/>
        <v>290703600.81756449</v>
      </c>
      <c r="AC99">
        <v>89</v>
      </c>
      <c r="AF99" s="51">
        <f t="shared" si="28"/>
        <v>201926.1775661195</v>
      </c>
    </row>
    <row r="100" spans="2:32" x14ac:dyDescent="0.3">
      <c r="B100" s="26">
        <v>90</v>
      </c>
      <c r="C100" s="54">
        <f t="shared" si="17"/>
        <v>6042.3033891239993</v>
      </c>
      <c r="D100" s="54">
        <f t="shared" si="18"/>
        <v>7875.1449225179185</v>
      </c>
      <c r="E100" s="54">
        <f t="shared" si="19"/>
        <v>13917.448311641918</v>
      </c>
      <c r="F100" s="54">
        <f t="shared" si="20"/>
        <v>0</v>
      </c>
      <c r="G100" s="54">
        <f t="shared" si="21"/>
        <v>1636374.3196635111</v>
      </c>
      <c r="H100" s="62">
        <f t="shared" si="27"/>
        <v>1.6014386968321848</v>
      </c>
      <c r="I100" s="9">
        <f t="shared" si="22"/>
        <v>1073884.482083814</v>
      </c>
      <c r="J100" s="9">
        <f t="shared" si="23"/>
        <v>1399631.1310146262</v>
      </c>
      <c r="K100" s="9">
        <f t="shared" si="24"/>
        <v>2473515.6130984402</v>
      </c>
      <c r="L100" s="9">
        <f t="shared" si="25"/>
        <v>0</v>
      </c>
      <c r="M100" s="9">
        <f t="shared" si="26"/>
        <v>290828989.4761259</v>
      </c>
      <c r="AC100">
        <v>90</v>
      </c>
      <c r="AF100" s="51">
        <f t="shared" si="28"/>
        <v>208941.3317997604</v>
      </c>
    </row>
    <row r="101" spans="2:32" x14ac:dyDescent="0.3">
      <c r="B101" s="26">
        <v>91</v>
      </c>
      <c r="C101" s="54">
        <f t="shared" si="17"/>
        <v>6013.3637325329282</v>
      </c>
      <c r="D101" s="54">
        <f t="shared" si="18"/>
        <v>7904.0845791089896</v>
      </c>
      <c r="E101" s="54">
        <f t="shared" si="19"/>
        <v>13917.448311641918</v>
      </c>
      <c r="F101" s="54">
        <f t="shared" si="20"/>
        <v>0</v>
      </c>
      <c r="G101" s="54">
        <f t="shared" si="21"/>
        <v>1628470.2350844021</v>
      </c>
      <c r="H101" s="62">
        <f t="shared" si="27"/>
        <v>1.6098397819841863</v>
      </c>
      <c r="I101" s="9">
        <f t="shared" si="22"/>
        <v>1074347.6787359354</v>
      </c>
      <c r="J101" s="9">
        <f t="shared" si="23"/>
        <v>1412143.9011176173</v>
      </c>
      <c r="K101" s="9">
        <f t="shared" si="24"/>
        <v>2486491.5798535529</v>
      </c>
      <c r="L101" s="9">
        <f t="shared" si="25"/>
        <v>0</v>
      </c>
      <c r="M101" s="9">
        <f t="shared" si="26"/>
        <v>290942523.14861286</v>
      </c>
      <c r="AC101">
        <v>91</v>
      </c>
      <c r="AF101" s="51">
        <f t="shared" si="28"/>
        <v>216200.20078854074</v>
      </c>
    </row>
    <row r="102" spans="2:32" x14ac:dyDescent="0.3">
      <c r="B102" s="26">
        <v>92</v>
      </c>
      <c r="C102" s="54">
        <f t="shared" si="17"/>
        <v>5984.3177282197703</v>
      </c>
      <c r="D102" s="54">
        <f t="shared" si="18"/>
        <v>7933.1305834221475</v>
      </c>
      <c r="E102" s="54">
        <f t="shared" si="19"/>
        <v>13917.448311641918</v>
      </c>
      <c r="F102" s="54">
        <f t="shared" si="20"/>
        <v>0</v>
      </c>
      <c r="G102" s="54">
        <f t="shared" si="21"/>
        <v>1620537.1045009799</v>
      </c>
      <c r="H102" s="62">
        <f t="shared" si="27"/>
        <v>1.6182849389023259</v>
      </c>
      <c r="I102" s="9">
        <f t="shared" si="22"/>
        <v>1074767.0820344666</v>
      </c>
      <c r="J102" s="9">
        <f t="shared" si="23"/>
        <v>1424768.5359913907</v>
      </c>
      <c r="K102" s="9">
        <f t="shared" si="24"/>
        <v>2499535.6180258575</v>
      </c>
      <c r="L102" s="9">
        <f t="shared" si="25"/>
        <v>0</v>
      </c>
      <c r="M102" s="9">
        <f t="shared" si="26"/>
        <v>291044027.77945864</v>
      </c>
      <c r="AC102">
        <v>92</v>
      </c>
      <c r="AF102" s="51">
        <f t="shared" si="28"/>
        <v>223711.25147130384</v>
      </c>
    </row>
    <row r="103" spans="2:32" x14ac:dyDescent="0.3">
      <c r="B103" s="26">
        <v>93</v>
      </c>
      <c r="C103" s="54">
        <f t="shared" si="17"/>
        <v>5955.1649853769168</v>
      </c>
      <c r="D103" s="54">
        <f t="shared" si="18"/>
        <v>7962.2833262650011</v>
      </c>
      <c r="E103" s="54">
        <f t="shared" si="19"/>
        <v>13917.448311641918</v>
      </c>
      <c r="F103" s="54">
        <f t="shared" si="20"/>
        <v>0</v>
      </c>
      <c r="G103" s="54">
        <f t="shared" si="21"/>
        <v>1612574.8211747149</v>
      </c>
      <c r="H103" s="62">
        <f t="shared" si="27"/>
        <v>1.6267743987853756</v>
      </c>
      <c r="I103" s="9">
        <f t="shared" si="22"/>
        <v>1075142.0490029471</v>
      </c>
      <c r="J103" s="9">
        <f t="shared" si="23"/>
        <v>1437506.0357124151</v>
      </c>
      <c r="K103" s="9">
        <f t="shared" si="24"/>
        <v>2512648.0847153622</v>
      </c>
      <c r="L103" s="9">
        <f t="shared" si="25"/>
        <v>0</v>
      </c>
      <c r="M103" s="9">
        <f t="shared" si="26"/>
        <v>291133327.39993113</v>
      </c>
      <c r="AC103">
        <v>93</v>
      </c>
      <c r="AF103" s="51">
        <f t="shared" si="28"/>
        <v>231483.24493836256</v>
      </c>
    </row>
    <row r="104" spans="2:32" x14ac:dyDescent="0.3">
      <c r="B104" s="26">
        <v>94</v>
      </c>
      <c r="C104" s="54">
        <f t="shared" si="17"/>
        <v>5925.9051117606168</v>
      </c>
      <c r="D104" s="54">
        <f t="shared" si="18"/>
        <v>7991.543199881301</v>
      </c>
      <c r="E104" s="54">
        <f t="shared" si="19"/>
        <v>13917.448311641918</v>
      </c>
      <c r="F104" s="54">
        <f t="shared" si="20"/>
        <v>0</v>
      </c>
      <c r="G104" s="54">
        <f t="shared" si="21"/>
        <v>1604583.2779748337</v>
      </c>
      <c r="H104" s="62">
        <f t="shared" si="27"/>
        <v>1.6353083940449669</v>
      </c>
      <c r="I104" s="9">
        <f t="shared" si="22"/>
        <v>1075471.9295975172</v>
      </c>
      <c r="J104" s="9">
        <f t="shared" si="23"/>
        <v>1450357.4092978914</v>
      </c>
      <c r="K104" s="9">
        <f t="shared" si="24"/>
        <v>2525829.3388954084</v>
      </c>
      <c r="L104" s="9">
        <f t="shared" si="25"/>
        <v>0</v>
      </c>
      <c r="M104" s="9">
        <f t="shared" si="26"/>
        <v>291210244.10915583</v>
      </c>
      <c r="AC104">
        <v>94</v>
      </c>
      <c r="AF104" s="51">
        <f t="shared" si="28"/>
        <v>239525.24665066932</v>
      </c>
    </row>
    <row r="105" spans="2:32" x14ac:dyDescent="0.3">
      <c r="B105" s="26">
        <v>95</v>
      </c>
      <c r="C105" s="54">
        <f t="shared" si="17"/>
        <v>5896.5377136856969</v>
      </c>
      <c r="D105" s="54">
        <f t="shared" si="18"/>
        <v>8020.910597956221</v>
      </c>
      <c r="E105" s="54">
        <f t="shared" si="19"/>
        <v>13917.448311641918</v>
      </c>
      <c r="F105" s="54">
        <f t="shared" si="20"/>
        <v>0</v>
      </c>
      <c r="G105" s="54">
        <f t="shared" si="21"/>
        <v>1596562.3673768775</v>
      </c>
      <c r="H105" s="62">
        <f t="shared" si="27"/>
        <v>1.6438871583119541</v>
      </c>
      <c r="I105" s="9">
        <f t="shared" si="22"/>
        <v>1075756.0666368147</v>
      </c>
      <c r="J105" s="9">
        <f t="shared" si="23"/>
        <v>1463323.6747856832</v>
      </c>
      <c r="K105" s="9">
        <f t="shared" si="24"/>
        <v>2539079.7414224977</v>
      </c>
      <c r="L105" s="9">
        <f t="shared" si="25"/>
        <v>0</v>
      </c>
      <c r="M105" s="9">
        <f t="shared" si="26"/>
        <v>291274598.05495942</v>
      </c>
      <c r="AC105">
        <v>95</v>
      </c>
      <c r="AF105" s="51">
        <f t="shared" si="28"/>
        <v>247846.63701401197</v>
      </c>
    </row>
    <row r="106" spans="2:32" x14ac:dyDescent="0.3">
      <c r="B106" s="26">
        <v>96</v>
      </c>
      <c r="C106" s="54">
        <f t="shared" si="17"/>
        <v>5867.0623960202629</v>
      </c>
      <c r="D106" s="54">
        <f t="shared" si="18"/>
        <v>13050.385915621655</v>
      </c>
      <c r="E106" s="54">
        <f t="shared" si="19"/>
        <v>13917.448311641918</v>
      </c>
      <c r="F106" s="54">
        <f t="shared" si="20"/>
        <v>5000</v>
      </c>
      <c r="G106" s="54">
        <f t="shared" si="21"/>
        <v>1583511.9814612558</v>
      </c>
      <c r="H106" s="62">
        <f t="shared" si="27"/>
        <v>1.6525109264428097</v>
      </c>
      <c r="I106" s="9">
        <f t="shared" si="22"/>
        <v>1075993.7957312081</v>
      </c>
      <c r="J106" s="9">
        <f t="shared" si="23"/>
        <v>2393384.1723980778</v>
      </c>
      <c r="K106" s="9">
        <f t="shared" si="24"/>
        <v>2552399.6550461706</v>
      </c>
      <c r="L106" s="9">
        <f t="shared" si="25"/>
        <v>916978.31308311515</v>
      </c>
      <c r="M106" s="9">
        <f t="shared" si="26"/>
        <v>290409229.10144871</v>
      </c>
      <c r="AC106">
        <v>96</v>
      </c>
      <c r="AF106" s="51">
        <f t="shared" si="28"/>
        <v>256457.12232057002</v>
      </c>
    </row>
    <row r="107" spans="2:32" x14ac:dyDescent="0.3">
      <c r="B107" s="26">
        <v>97</v>
      </c>
      <c r="C107" s="54">
        <f t="shared" si="17"/>
        <v>5819.1047151782077</v>
      </c>
      <c r="D107" s="54">
        <f t="shared" si="18"/>
        <v>8098.3435964637101</v>
      </c>
      <c r="E107" s="54">
        <f t="shared" si="19"/>
        <v>13917.448311641918</v>
      </c>
      <c r="F107" s="54">
        <f t="shared" si="20"/>
        <v>0</v>
      </c>
      <c r="G107" s="54">
        <f t="shared" si="21"/>
        <v>1575413.637864792</v>
      </c>
      <c r="H107" s="62">
        <f t="shared" si="27"/>
        <v>1.6611799345260543</v>
      </c>
      <c r="I107" s="9">
        <f t="shared" si="22"/>
        <v>1072797.0472635636</v>
      </c>
      <c r="J107" s="9">
        <f t="shared" si="23"/>
        <v>1492992.3971553748</v>
      </c>
      <c r="K107" s="9">
        <f t="shared" si="24"/>
        <v>2565789.4444189384</v>
      </c>
      <c r="L107" s="9">
        <f t="shared" si="25"/>
        <v>0</v>
      </c>
      <c r="M107" s="9">
        <f t="shared" si="26"/>
        <v>290439712.23128939</v>
      </c>
      <c r="AC107">
        <v>97</v>
      </c>
      <c r="AF107" s="51">
        <f t="shared" si="28"/>
        <v>265366.74607059325</v>
      </c>
    </row>
    <row r="108" spans="2:32" x14ac:dyDescent="0.3">
      <c r="B108" s="26">
        <v>98</v>
      </c>
      <c r="C108" s="54">
        <f t="shared" si="17"/>
        <v>5789.3448460019554</v>
      </c>
      <c r="D108" s="54">
        <f t="shared" si="18"/>
        <v>8128.1034656399625</v>
      </c>
      <c r="E108" s="54">
        <f t="shared" si="19"/>
        <v>13917.448311641918</v>
      </c>
      <c r="F108" s="54">
        <f t="shared" si="20"/>
        <v>0</v>
      </c>
      <c r="G108" s="54">
        <f t="shared" si="21"/>
        <v>1567285.534399152</v>
      </c>
      <c r="H108" s="62">
        <f t="shared" si="27"/>
        <v>1.6698944198887193</v>
      </c>
      <c r="I108" s="9">
        <f t="shared" si="22"/>
        <v>1072909.6546066073</v>
      </c>
      <c r="J108" s="9">
        <f t="shared" si="23"/>
        <v>1506339.8214996562</v>
      </c>
      <c r="K108" s="9">
        <f t="shared" si="24"/>
        <v>2579249.4761062637</v>
      </c>
      <c r="L108" s="9">
        <f t="shared" si="25"/>
        <v>0</v>
      </c>
      <c r="M108" s="9">
        <f t="shared" si="26"/>
        <v>290457007.85010004</v>
      </c>
      <c r="AC108">
        <v>98</v>
      </c>
      <c r="AF108" s="51">
        <f t="shared" si="28"/>
        <v>274585.90068740892</v>
      </c>
    </row>
    <row r="109" spans="2:32" x14ac:dyDescent="0.3">
      <c r="B109" s="26">
        <v>99</v>
      </c>
      <c r="C109" s="54">
        <f t="shared" si="17"/>
        <v>5759.4756149786981</v>
      </c>
      <c r="D109" s="54">
        <f t="shared" si="18"/>
        <v>8157.9726966632197</v>
      </c>
      <c r="E109" s="54">
        <f t="shared" si="19"/>
        <v>13917.448311641918</v>
      </c>
      <c r="F109" s="54">
        <f t="shared" si="20"/>
        <v>0</v>
      </c>
      <c r="G109" s="54">
        <f t="shared" si="21"/>
        <v>1559127.5617024889</v>
      </c>
      <c r="H109" s="62">
        <f t="shared" si="27"/>
        <v>1.678654621102845</v>
      </c>
      <c r="I109" s="9">
        <f t="shared" si="22"/>
        <v>1072973.5461325345</v>
      </c>
      <c r="J109" s="9">
        <f t="shared" si="23"/>
        <v>1519806.5724640638</v>
      </c>
      <c r="K109" s="9">
        <f t="shared" si="24"/>
        <v>2592780.118596598</v>
      </c>
      <c r="L109" s="9">
        <f t="shared" si="25"/>
        <v>0</v>
      </c>
      <c r="M109" s="9">
        <f t="shared" si="26"/>
        <v>290460927.45009029</v>
      </c>
      <c r="AC109">
        <v>99</v>
      </c>
      <c r="AF109" s="51">
        <f t="shared" si="28"/>
        <v>284125.33963942213</v>
      </c>
    </row>
    <row r="110" spans="2:32" x14ac:dyDescent="0.3">
      <c r="B110" s="26">
        <v>100</v>
      </c>
      <c r="C110" s="54">
        <f t="shared" si="17"/>
        <v>5729.4966202244932</v>
      </c>
      <c r="D110" s="54">
        <f t="shared" si="18"/>
        <v>8187.9516914174246</v>
      </c>
      <c r="E110" s="54">
        <f t="shared" si="19"/>
        <v>13917.448311641918</v>
      </c>
      <c r="F110" s="54">
        <f t="shared" si="20"/>
        <v>0</v>
      </c>
      <c r="G110" s="54">
        <f t="shared" si="21"/>
        <v>1550939.6100110714</v>
      </c>
      <c r="H110" s="62">
        <f t="shared" si="27"/>
        <v>1.687460777992011</v>
      </c>
      <c r="I110" s="9">
        <f t="shared" si="22"/>
        <v>1072988.0254771095</v>
      </c>
      <c r="J110" s="9">
        <f t="shared" si="23"/>
        <v>1533393.7168343605</v>
      </c>
      <c r="K110" s="9">
        <f t="shared" si="24"/>
        <v>2606381.7423114702</v>
      </c>
      <c r="L110" s="9">
        <f t="shared" si="25"/>
        <v>0</v>
      </c>
      <c r="M110" s="9">
        <f t="shared" si="26"/>
        <v>290451280.46777928</v>
      </c>
      <c r="AC110">
        <v>100</v>
      </c>
      <c r="AF110" s="51">
        <f t="shared" si="28"/>
        <v>293996.18998324889</v>
      </c>
    </row>
    <row r="111" spans="2:32" x14ac:dyDescent="0.3">
      <c r="B111" s="26">
        <v>101</v>
      </c>
      <c r="C111" s="54">
        <f t="shared" si="17"/>
        <v>5699.4074583785496</v>
      </c>
      <c r="D111" s="54">
        <f t="shared" si="18"/>
        <v>8218.0408532633683</v>
      </c>
      <c r="E111" s="54">
        <f t="shared" si="19"/>
        <v>13917.448311641918</v>
      </c>
      <c r="F111" s="54">
        <f t="shared" si="20"/>
        <v>0</v>
      </c>
      <c r="G111" s="54">
        <f t="shared" si="21"/>
        <v>1542721.5691578081</v>
      </c>
      <c r="H111" s="62">
        <f t="shared" si="27"/>
        <v>1.6963131316379021</v>
      </c>
      <c r="I111" s="9">
        <f t="shared" si="22"/>
        <v>1072952.3886821971</v>
      </c>
      <c r="J111" s="9">
        <f t="shared" si="23"/>
        <v>1547102.330933427</v>
      </c>
      <c r="K111" s="9">
        <f t="shared" si="24"/>
        <v>2620054.7196156243</v>
      </c>
      <c r="L111" s="9">
        <f t="shared" si="25"/>
        <v>0</v>
      </c>
      <c r="M111" s="9">
        <f t="shared" si="26"/>
        <v>290427874.26367515</v>
      </c>
      <c r="AC111">
        <v>101</v>
      </c>
      <c r="AF111" s="51">
        <f t="shared" si="28"/>
        <v>304209.96534261236</v>
      </c>
    </row>
    <row r="112" spans="2:32" x14ac:dyDescent="0.3">
      <c r="B112" s="26">
        <v>102</v>
      </c>
      <c r="C112" s="54">
        <f t="shared" si="17"/>
        <v>5669.2077245978035</v>
      </c>
      <c r="D112" s="54">
        <f t="shared" si="18"/>
        <v>8248.2405870441144</v>
      </c>
      <c r="E112" s="54">
        <f t="shared" si="19"/>
        <v>13917.448311641918</v>
      </c>
      <c r="F112" s="54">
        <f t="shared" si="20"/>
        <v>0</v>
      </c>
      <c r="G112" s="54">
        <f t="shared" si="21"/>
        <v>1534473.328570764</v>
      </c>
      <c r="H112" s="62">
        <f t="shared" si="27"/>
        <v>1.7052119243869084</v>
      </c>
      <c r="I112" s="9">
        <f t="shared" si="22"/>
        <v>1072865.9241206944</v>
      </c>
      <c r="J112" s="9">
        <f t="shared" si="23"/>
        <v>1560933.5007065216</v>
      </c>
      <c r="K112" s="9">
        <f t="shared" si="24"/>
        <v>2633799.4248272162</v>
      </c>
      <c r="L112" s="9">
        <f t="shared" si="25"/>
        <v>0</v>
      </c>
      <c r="M112" s="9">
        <f t="shared" si="26"/>
        <v>290390514.10176098</v>
      </c>
      <c r="AC112">
        <v>102</v>
      </c>
      <c r="AF112" s="51">
        <f t="shared" si="28"/>
        <v>314778.57933814143</v>
      </c>
    </row>
    <row r="113" spans="2:32" x14ac:dyDescent="0.3">
      <c r="B113" s="26">
        <v>103</v>
      </c>
      <c r="C113" s="54">
        <f t="shared" si="17"/>
        <v>5638.8970125514688</v>
      </c>
      <c r="D113" s="54">
        <f t="shared" si="18"/>
        <v>8278.5512990904499</v>
      </c>
      <c r="E113" s="54">
        <f t="shared" si="19"/>
        <v>13917.448311641918</v>
      </c>
      <c r="F113" s="54">
        <f t="shared" si="20"/>
        <v>0</v>
      </c>
      <c r="G113" s="54">
        <f t="shared" si="21"/>
        <v>1526194.7772716735</v>
      </c>
      <c r="H113" s="62">
        <f t="shared" si="27"/>
        <v>1.7141573998567596</v>
      </c>
      <c r="I113" s="9">
        <f t="shared" si="22"/>
        <v>1072727.9124207536</v>
      </c>
      <c r="J113" s="9">
        <f t="shared" si="23"/>
        <v>1574888.3218073065</v>
      </c>
      <c r="K113" s="9">
        <f t="shared" si="24"/>
        <v>2647616.2342280601</v>
      </c>
      <c r="L113" s="9">
        <f t="shared" si="25"/>
        <v>0</v>
      </c>
      <c r="M113" s="9">
        <f t="shared" si="26"/>
        <v>290339003.12878895</v>
      </c>
      <c r="AC113">
        <v>103</v>
      </c>
      <c r="AF113" s="51">
        <f t="shared" si="28"/>
        <v>325714.35948373628</v>
      </c>
    </row>
    <row r="114" spans="2:32" x14ac:dyDescent="0.3">
      <c r="B114" s="26">
        <v>104</v>
      </c>
      <c r="C114" s="54">
        <f t="shared" si="17"/>
        <v>5608.474914415573</v>
      </c>
      <c r="D114" s="54">
        <f t="shared" si="18"/>
        <v>8308.9733972263457</v>
      </c>
      <c r="E114" s="54">
        <f t="shared" si="19"/>
        <v>13917.448311641918</v>
      </c>
      <c r="F114" s="54">
        <f t="shared" si="20"/>
        <v>0</v>
      </c>
      <c r="G114" s="54">
        <f t="shared" si="21"/>
        <v>1517885.8038744472</v>
      </c>
      <c r="H114" s="62">
        <f t="shared" si="27"/>
        <v>1.7231498029431946</v>
      </c>
      <c r="I114" s="9">
        <f t="shared" si="22"/>
        <v>1072537.6263892904</v>
      </c>
      <c r="J114" s="9">
        <f t="shared" si="23"/>
        <v>1588967.8996846396</v>
      </c>
      <c r="K114" s="9">
        <f t="shared" si="24"/>
        <v>2661505.5260739299</v>
      </c>
      <c r="L114" s="9">
        <f t="shared" si="25"/>
        <v>0</v>
      </c>
      <c r="M114" s="9">
        <f t="shared" si="26"/>
        <v>290273142.3533777</v>
      </c>
      <c r="AC114">
        <v>104</v>
      </c>
      <c r="AF114" s="51">
        <f t="shared" si="28"/>
        <v>337030.06156571017</v>
      </c>
    </row>
    <row r="115" spans="2:32" x14ac:dyDescent="0.3">
      <c r="B115" s="26">
        <v>105</v>
      </c>
      <c r="C115" s="54">
        <f t="shared" si="17"/>
        <v>5577.9410208674653</v>
      </c>
      <c r="D115" s="54">
        <f t="shared" si="18"/>
        <v>8339.5072907744525</v>
      </c>
      <c r="E115" s="54">
        <f t="shared" si="19"/>
        <v>13917.448311641918</v>
      </c>
      <c r="F115" s="54">
        <f t="shared" si="20"/>
        <v>0</v>
      </c>
      <c r="G115" s="54">
        <f t="shared" si="21"/>
        <v>1509546.2965836728</v>
      </c>
      <c r="H115" s="62">
        <f t="shared" si="27"/>
        <v>1.7321893798266659</v>
      </c>
      <c r="I115" s="9">
        <f t="shared" si="22"/>
        <v>1072294.3309347681</v>
      </c>
      <c r="J115" s="9">
        <f t="shared" si="23"/>
        <v>1603173.3496701466</v>
      </c>
      <c r="K115" s="9">
        <f t="shared" si="24"/>
        <v>2675467.6806049147</v>
      </c>
      <c r="L115" s="9">
        <f t="shared" si="25"/>
        <v>0</v>
      </c>
      <c r="M115" s="9">
        <f t="shared" si="26"/>
        <v>290192730.62491328</v>
      </c>
      <c r="AC115">
        <v>105</v>
      </c>
      <c r="AF115" s="51">
        <f t="shared" si="28"/>
        <v>348738.88452147954</v>
      </c>
    </row>
    <row r="116" spans="2:32" x14ac:dyDescent="0.3">
      <c r="B116" s="26">
        <v>106</v>
      </c>
      <c r="C116" s="54">
        <f t="shared" si="17"/>
        <v>5547.2949210803163</v>
      </c>
      <c r="D116" s="54">
        <f t="shared" si="18"/>
        <v>8370.1533905616016</v>
      </c>
      <c r="E116" s="54">
        <f t="shared" si="19"/>
        <v>13917.448311641918</v>
      </c>
      <c r="F116" s="54">
        <f t="shared" si="20"/>
        <v>0</v>
      </c>
      <c r="G116" s="54">
        <f t="shared" si="21"/>
        <v>1501176.1431931111</v>
      </c>
      <c r="H116" s="62">
        <f t="shared" si="27"/>
        <v>1.7412763779790787</v>
      </c>
      <c r="I116" s="9">
        <f t="shared" si="22"/>
        <v>1071997.2829892572</v>
      </c>
      <c r="J116" s="9">
        <f t="shared" si="23"/>
        <v>1617505.7970665707</v>
      </c>
      <c r="K116" s="9">
        <f t="shared" si="24"/>
        <v>2689503.0800558282</v>
      </c>
      <c r="L116" s="9">
        <f t="shared" si="25"/>
        <v>0</v>
      </c>
      <c r="M116" s="9">
        <f t="shared" si="26"/>
        <v>290097564.61225075</v>
      </c>
      <c r="AC116">
        <v>106</v>
      </c>
      <c r="AF116" s="51">
        <f t="shared" si="28"/>
        <v>360854.48583515757</v>
      </c>
    </row>
    <row r="117" spans="2:32" x14ac:dyDescent="0.3">
      <c r="B117" s="26">
        <v>107</v>
      </c>
      <c r="C117" s="54">
        <f t="shared" si="17"/>
        <v>5516.5362027175815</v>
      </c>
      <c r="D117" s="54">
        <f t="shared" si="18"/>
        <v>8400.9121089243363</v>
      </c>
      <c r="E117" s="54">
        <f t="shared" si="19"/>
        <v>13917.448311641918</v>
      </c>
      <c r="F117" s="54">
        <f t="shared" si="20"/>
        <v>0</v>
      </c>
      <c r="G117" s="54">
        <f t="shared" si="21"/>
        <v>1492775.2310841868</v>
      </c>
      <c r="H117" s="62">
        <f t="shared" si="27"/>
        <v>1.7504110461705669</v>
      </c>
      <c r="I117" s="9">
        <f t="shared" si="22"/>
        <v>1071645.7314297557</v>
      </c>
      <c r="J117" s="9">
        <f t="shared" si="23"/>
        <v>1631966.3772369174</v>
      </c>
      <c r="K117" s="9">
        <f t="shared" si="24"/>
        <v>2703612.1086666728</v>
      </c>
      <c r="L117" s="9">
        <f t="shared" si="25"/>
        <v>0</v>
      </c>
      <c r="M117" s="9">
        <f t="shared" si="26"/>
        <v>289987438.7822147</v>
      </c>
      <c r="AC117">
        <v>107</v>
      </c>
      <c r="AF117" s="51">
        <f t="shared" si="28"/>
        <v>373390.99746800866</v>
      </c>
    </row>
    <row r="118" spans="2:32" x14ac:dyDescent="0.3">
      <c r="B118" s="26">
        <v>108</v>
      </c>
      <c r="C118" s="54">
        <f t="shared" si="17"/>
        <v>5485.6644519274632</v>
      </c>
      <c r="D118" s="54">
        <f t="shared" si="18"/>
        <v>13431.783859714455</v>
      </c>
      <c r="E118" s="54">
        <f t="shared" si="19"/>
        <v>13917.448311641918</v>
      </c>
      <c r="F118" s="54">
        <f t="shared" si="20"/>
        <v>5000</v>
      </c>
      <c r="G118" s="54">
        <f t="shared" si="21"/>
        <v>1479343.4472244724</v>
      </c>
      <c r="H118" s="62">
        <f t="shared" si="27"/>
        <v>1.7595936344763019</v>
      </c>
      <c r="I118" s="9">
        <f t="shared" si="22"/>
        <v>1071238.9169987694</v>
      </c>
      <c r="J118" s="9">
        <f t="shared" si="23"/>
        <v>2622954.7434652909</v>
      </c>
      <c r="K118" s="9">
        <f t="shared" si="24"/>
        <v>2717795.1526931599</v>
      </c>
      <c r="L118" s="9">
        <f t="shared" si="25"/>
        <v>976398.50777090003</v>
      </c>
      <c r="M118" s="9">
        <f t="shared" si="26"/>
        <v>288885746.87012678</v>
      </c>
      <c r="AC118">
        <v>108</v>
      </c>
      <c r="AF118" s="51">
        <f t="shared" si="28"/>
        <v>386363.04234234593</v>
      </c>
    </row>
    <row r="119" spans="2:32" x14ac:dyDescent="0.3">
      <c r="B119" s="26">
        <v>109</v>
      </c>
      <c r="C119" s="54">
        <f t="shared" si="17"/>
        <v>5436.3052063351488</v>
      </c>
      <c r="D119" s="54">
        <f t="shared" si="18"/>
        <v>8481.1431053067681</v>
      </c>
      <c r="E119" s="54">
        <f t="shared" si="19"/>
        <v>13917.448311641918</v>
      </c>
      <c r="F119" s="54">
        <f t="shared" si="20"/>
        <v>0</v>
      </c>
      <c r="G119" s="54">
        <f t="shared" si="21"/>
        <v>1470862.3041191658</v>
      </c>
      <c r="H119" s="62">
        <f t="shared" si="27"/>
        <v>1.7688243942833408</v>
      </c>
      <c r="I119" s="9">
        <f t="shared" si="22"/>
        <v>1067169.1708893261</v>
      </c>
      <c r="J119" s="9">
        <f t="shared" si="23"/>
        <v>1664883.4295279565</v>
      </c>
      <c r="K119" s="9">
        <f t="shared" si="24"/>
        <v>2732052.6004172824</v>
      </c>
      <c r="L119" s="9">
        <f t="shared" si="25"/>
        <v>0</v>
      </c>
      <c r="M119" s="9">
        <f t="shared" si="26"/>
        <v>288736346.83903068</v>
      </c>
      <c r="AC119">
        <v>109</v>
      </c>
      <c r="AF119" s="51">
        <f t="shared" si="28"/>
        <v>399785.75139809866</v>
      </c>
    </row>
    <row r="120" spans="2:32" x14ac:dyDescent="0.3">
      <c r="B120" s="26">
        <v>110</v>
      </c>
      <c r="C120" s="54">
        <f t="shared" si="17"/>
        <v>5405.1386219253172</v>
      </c>
      <c r="D120" s="54">
        <f t="shared" si="18"/>
        <v>8512.3096897165997</v>
      </c>
      <c r="E120" s="54">
        <f t="shared" si="19"/>
        <v>13917.448311641918</v>
      </c>
      <c r="F120" s="54">
        <f t="shared" si="20"/>
        <v>0</v>
      </c>
      <c r="G120" s="54">
        <f t="shared" si="21"/>
        <v>1462349.9944294491</v>
      </c>
      <c r="H120" s="62">
        <f t="shared" si="27"/>
        <v>1.7781035782975068</v>
      </c>
      <c r="I120" s="9">
        <f t="shared" si="22"/>
        <v>1066617.2741306834</v>
      </c>
      <c r="J120" s="9">
        <f t="shared" si="23"/>
        <v>1679767.5680272633</v>
      </c>
      <c r="K120" s="9">
        <f t="shared" si="24"/>
        <v>2746384.8421579469</v>
      </c>
      <c r="L120" s="9">
        <f t="shared" si="25"/>
        <v>0</v>
      </c>
      <c r="M120" s="9">
        <f t="shared" si="26"/>
        <v>288571278.92267966</v>
      </c>
      <c r="AC120">
        <v>110</v>
      </c>
      <c r="AF120" s="51">
        <f t="shared" si="28"/>
        <v>413674.78124194517</v>
      </c>
    </row>
    <row r="121" spans="2:32" x14ac:dyDescent="0.3">
      <c r="B121" s="26">
        <v>111</v>
      </c>
      <c r="C121" s="54">
        <f t="shared" si="17"/>
        <v>5373.8575062581167</v>
      </c>
      <c r="D121" s="54">
        <f t="shared" si="18"/>
        <v>8543.5908053838011</v>
      </c>
      <c r="E121" s="54">
        <f t="shared" si="19"/>
        <v>13917.448311641918</v>
      </c>
      <c r="F121" s="54">
        <f t="shared" si="20"/>
        <v>0</v>
      </c>
      <c r="G121" s="54">
        <f t="shared" si="21"/>
        <v>1453806.4036240652</v>
      </c>
      <c r="H121" s="62">
        <f t="shared" si="27"/>
        <v>1.7874314405503078</v>
      </c>
      <c r="I121" s="9">
        <f t="shared" si="22"/>
        <v>1066007.4988359821</v>
      </c>
      <c r="J121" s="9">
        <f t="shared" si="23"/>
        <v>1694784.7714456732</v>
      </c>
      <c r="K121" s="9">
        <f t="shared" si="24"/>
        <v>2760792.2702816552</v>
      </c>
      <c r="L121" s="9">
        <f t="shared" si="25"/>
        <v>0</v>
      </c>
      <c r="M121" s="9">
        <f t="shared" si="26"/>
        <v>288390327.86303759</v>
      </c>
      <c r="AC121">
        <v>111</v>
      </c>
      <c r="AF121" s="51">
        <f t="shared" si="28"/>
        <v>428046.33240959735</v>
      </c>
    </row>
    <row r="122" spans="2:32" x14ac:dyDescent="0.3">
      <c r="B122" s="26">
        <v>112</v>
      </c>
      <c r="C122" s="54">
        <f t="shared" si="17"/>
        <v>5342.4614384530059</v>
      </c>
      <c r="D122" s="54">
        <f t="shared" si="18"/>
        <v>8574.986873188911</v>
      </c>
      <c r="E122" s="54">
        <f t="shared" si="19"/>
        <v>13917.448311641918</v>
      </c>
      <c r="F122" s="54">
        <f t="shared" si="20"/>
        <v>0</v>
      </c>
      <c r="G122" s="54">
        <f t="shared" si="21"/>
        <v>1445231.4167508762</v>
      </c>
      <c r="H122" s="62">
        <f t="shared" si="27"/>
        <v>1.7968082364058917</v>
      </c>
      <c r="I122" s="9">
        <f t="shared" si="22"/>
        <v>1065339.0498232427</v>
      </c>
      <c r="J122" s="9">
        <f t="shared" si="23"/>
        <v>1709936.2293900081</v>
      </c>
      <c r="K122" s="9">
        <f t="shared" si="24"/>
        <v>2775275.2792132511</v>
      </c>
      <c r="L122" s="9">
        <f t="shared" si="25"/>
        <v>0</v>
      </c>
      <c r="M122" s="9">
        <f t="shared" si="26"/>
        <v>288193276.08322626</v>
      </c>
      <c r="AC122">
        <v>112</v>
      </c>
      <c r="AF122" s="51">
        <f t="shared" si="28"/>
        <v>442917.16826253867</v>
      </c>
    </row>
    <row r="123" spans="2:32" x14ac:dyDescent="0.3">
      <c r="B123" s="26">
        <v>113</v>
      </c>
      <c r="C123" s="54">
        <f t="shared" si="17"/>
        <v>5310.9499960827889</v>
      </c>
      <c r="D123" s="54">
        <f t="shared" si="18"/>
        <v>8606.498315559129</v>
      </c>
      <c r="E123" s="54">
        <f t="shared" si="19"/>
        <v>13917.448311641918</v>
      </c>
      <c r="F123" s="54">
        <f t="shared" si="20"/>
        <v>0</v>
      </c>
      <c r="G123" s="54">
        <f t="shared" si="21"/>
        <v>1436624.918435317</v>
      </c>
      <c r="H123" s="62">
        <f t="shared" si="27"/>
        <v>1.8062342225680366</v>
      </c>
      <c r="I123" s="9">
        <f t="shared" si="22"/>
        <v>1064611.1233444812</v>
      </c>
      <c r="J123" s="9">
        <f t="shared" si="23"/>
        <v>1725223.1421022329</v>
      </c>
      <c r="K123" s="9">
        <f t="shared" si="24"/>
        <v>2789834.2654467141</v>
      </c>
      <c r="L123" s="9">
        <f t="shared" si="25"/>
        <v>0</v>
      </c>
      <c r="M123" s="9">
        <f t="shared" si="26"/>
        <v>287979903.66472566</v>
      </c>
      <c r="AC123">
        <v>113</v>
      </c>
      <c r="AF123" s="51">
        <f t="shared" si="28"/>
        <v>458304.63454125717</v>
      </c>
    </row>
    <row r="124" spans="2:32" x14ac:dyDescent="0.3">
      <c r="B124" s="26">
        <v>114</v>
      </c>
      <c r="C124" s="54">
        <f t="shared" si="17"/>
        <v>5279.3227551679274</v>
      </c>
      <c r="D124" s="54">
        <f t="shared" si="18"/>
        <v>8638.1255564739913</v>
      </c>
      <c r="E124" s="54">
        <f t="shared" si="19"/>
        <v>13917.448311641918</v>
      </c>
      <c r="F124" s="54">
        <f t="shared" si="20"/>
        <v>0</v>
      </c>
      <c r="G124" s="54">
        <f t="shared" si="21"/>
        <v>1427986.7928788429</v>
      </c>
      <c r="H124" s="62">
        <f t="shared" si="27"/>
        <v>1.8157096570871785</v>
      </c>
      <c r="I124" s="9">
        <f t="shared" si="22"/>
        <v>1063822.9070014844</v>
      </c>
      <c r="J124" s="9">
        <f t="shared" si="23"/>
        <v>1740646.7205545332</v>
      </c>
      <c r="K124" s="9">
        <f t="shared" si="24"/>
        <v>2804469.6275560176</v>
      </c>
      <c r="L124" s="9">
        <f t="shared" si="25"/>
        <v>0</v>
      </c>
      <c r="M124" s="9">
        <f t="shared" si="26"/>
        <v>287749988.3243596</v>
      </c>
      <c r="AC124">
        <v>114</v>
      </c>
      <c r="AF124" s="51">
        <f t="shared" si="28"/>
        <v>474226.67959778081</v>
      </c>
    </row>
    <row r="125" spans="2:32" x14ac:dyDescent="0.3">
      <c r="B125" s="26">
        <v>115</v>
      </c>
      <c r="C125" s="54">
        <f t="shared" si="17"/>
        <v>5247.5792901708428</v>
      </c>
      <c r="D125" s="54">
        <f t="shared" si="18"/>
        <v>8669.869021471075</v>
      </c>
      <c r="E125" s="54">
        <f t="shared" si="19"/>
        <v>13917.448311641918</v>
      </c>
      <c r="F125" s="54">
        <f t="shared" si="20"/>
        <v>0</v>
      </c>
      <c r="G125" s="54">
        <f t="shared" si="21"/>
        <v>1419316.9238573718</v>
      </c>
      <c r="H125" s="62">
        <f t="shared" si="27"/>
        <v>1.825234799367476</v>
      </c>
      <c r="I125" s="9">
        <f t="shared" si="22"/>
        <v>1062973.5796607917</v>
      </c>
      <c r="J125" s="9">
        <f t="shared" si="23"/>
        <v>1756208.186545244</v>
      </c>
      <c r="K125" s="9">
        <f t="shared" si="24"/>
        <v>2819181.7662060359</v>
      </c>
      <c r="L125" s="9">
        <f t="shared" si="25"/>
        <v>0</v>
      </c>
      <c r="M125" s="9">
        <f t="shared" si="26"/>
        <v>287503305.39106464</v>
      </c>
      <c r="AC125">
        <v>115</v>
      </c>
      <c r="AF125" s="51">
        <f t="shared" si="28"/>
        <v>490701.87533111515</v>
      </c>
    </row>
    <row r="126" spans="2:32" x14ac:dyDescent="0.3">
      <c r="B126" s="26">
        <v>116</v>
      </c>
      <c r="C126" s="54">
        <f t="shared" si="17"/>
        <v>5215.7191739901846</v>
      </c>
      <c r="D126" s="54">
        <f t="shared" si="18"/>
        <v>8701.7291376517333</v>
      </c>
      <c r="E126" s="54">
        <f t="shared" si="19"/>
        <v>13917.448311641918</v>
      </c>
      <c r="F126" s="54">
        <f t="shared" si="20"/>
        <v>0</v>
      </c>
      <c r="G126" s="54">
        <f t="shared" si="21"/>
        <v>1410615.1947197202</v>
      </c>
      <c r="H126" s="62">
        <f t="shared" si="27"/>
        <v>1.8348099101739119</v>
      </c>
      <c r="I126" s="9">
        <f t="shared" si="22"/>
        <v>1062062.3113678799</v>
      </c>
      <c r="J126" s="9">
        <f t="shared" si="23"/>
        <v>1771908.7727956381</v>
      </c>
      <c r="K126" s="9">
        <f t="shared" si="24"/>
        <v>2833971.0841635182</v>
      </c>
      <c r="L126" s="9">
        <f t="shared" si="25"/>
        <v>0</v>
      </c>
      <c r="M126" s="9">
        <f t="shared" si="26"/>
        <v>287239627.7824403</v>
      </c>
      <c r="AC126">
        <v>116</v>
      </c>
      <c r="AF126" s="51">
        <f t="shared" si="28"/>
        <v>507749.43885000277</v>
      </c>
    </row>
    <row r="127" spans="2:32" x14ac:dyDescent="0.3">
      <c r="B127" s="26">
        <v>117</v>
      </c>
      <c r="C127" s="54">
        <f t="shared" si="17"/>
        <v>5183.7419779550873</v>
      </c>
      <c r="D127" s="54">
        <f t="shared" si="18"/>
        <v>8733.7063336868305</v>
      </c>
      <c r="E127" s="54">
        <f t="shared" si="19"/>
        <v>13917.448311641918</v>
      </c>
      <c r="F127" s="54">
        <f t="shared" si="20"/>
        <v>0</v>
      </c>
      <c r="G127" s="54">
        <f t="shared" si="21"/>
        <v>1401881.4883860333</v>
      </c>
      <c r="H127" s="62">
        <f t="shared" si="27"/>
        <v>1.844435251639432</v>
      </c>
      <c r="I127" s="9">
        <f t="shared" si="22"/>
        <v>1061088.2632605352</v>
      </c>
      <c r="J127" s="9">
        <f t="shared" si="23"/>
        <v>1787749.723047575</v>
      </c>
      <c r="K127" s="9">
        <f t="shared" si="24"/>
        <v>2848837.9863081104</v>
      </c>
      <c r="L127" s="9">
        <f t="shared" si="25"/>
        <v>0</v>
      </c>
      <c r="M127" s="9">
        <f t="shared" si="26"/>
        <v>286958725.98107898</v>
      </c>
      <c r="AC127">
        <v>117</v>
      </c>
      <c r="AF127" s="51">
        <f t="shared" si="28"/>
        <v>525389.25488827273</v>
      </c>
    </row>
    <row r="128" spans="2:32" x14ac:dyDescent="0.3">
      <c r="B128" s="26">
        <v>118</v>
      </c>
      <c r="C128" s="54">
        <f t="shared" si="17"/>
        <v>5151.6472718194</v>
      </c>
      <c r="D128" s="54">
        <f t="shared" si="18"/>
        <v>8765.8010398225179</v>
      </c>
      <c r="E128" s="54">
        <f t="shared" si="19"/>
        <v>13917.448311641918</v>
      </c>
      <c r="F128" s="54">
        <f t="shared" si="20"/>
        <v>0</v>
      </c>
      <c r="G128" s="54">
        <f t="shared" si="21"/>
        <v>1393115.6873462107</v>
      </c>
      <c r="H128" s="62">
        <f t="shared" si="27"/>
        <v>1.8541110872721211</v>
      </c>
      <c r="I128" s="9">
        <f t="shared" si="22"/>
        <v>1060050.5874814154</v>
      </c>
      <c r="J128" s="9">
        <f t="shared" si="23"/>
        <v>1803732.2921620274</v>
      </c>
      <c r="K128" s="9">
        <f t="shared" si="24"/>
        <v>2863782.879643443</v>
      </c>
      <c r="L128" s="9">
        <f t="shared" si="25"/>
        <v>0</v>
      </c>
      <c r="M128" s="9">
        <f t="shared" si="26"/>
        <v>286660368.01067251</v>
      </c>
      <c r="AC128">
        <v>118</v>
      </c>
      <c r="AF128" s="51">
        <f t="shared" si="28"/>
        <v>543641.8989989257</v>
      </c>
    </row>
    <row r="129" spans="2:32" x14ac:dyDescent="0.3">
      <c r="B129" s="26">
        <v>119</v>
      </c>
      <c r="C129" s="54">
        <f t="shared" si="17"/>
        <v>5119.4346237559012</v>
      </c>
      <c r="D129" s="54">
        <f t="shared" si="18"/>
        <v>8798.0136878860176</v>
      </c>
      <c r="E129" s="54">
        <f t="shared" si="19"/>
        <v>13917.448311641918</v>
      </c>
      <c r="F129" s="54">
        <f t="shared" si="20"/>
        <v>0</v>
      </c>
      <c r="G129" s="54">
        <f t="shared" si="21"/>
        <v>1384317.6736583246</v>
      </c>
      <c r="H129" s="62">
        <f t="shared" si="27"/>
        <v>1.8638376819624176</v>
      </c>
      <c r="I129" s="9">
        <f t="shared" si="22"/>
        <v>1058948.427089785</v>
      </c>
      <c r="J129" s="9">
        <f t="shared" si="23"/>
        <v>1819857.7462184858</v>
      </c>
      <c r="K129" s="9">
        <f t="shared" si="24"/>
        <v>2878806.1733082705</v>
      </c>
      <c r="L129" s="9">
        <f t="shared" si="25"/>
        <v>0</v>
      </c>
      <c r="M129" s="9">
        <f t="shared" si="26"/>
        <v>286344319.41189474</v>
      </c>
      <c r="AC129">
        <v>119</v>
      </c>
      <c r="AF129" s="51">
        <f t="shared" si="28"/>
        <v>562528.66155400907</v>
      </c>
    </row>
    <row r="130" spans="2:32" x14ac:dyDescent="0.3">
      <c r="B130" s="26">
        <v>120</v>
      </c>
      <c r="C130" s="54">
        <f t="shared" si="17"/>
        <v>5087.1036003504851</v>
      </c>
      <c r="D130" s="54">
        <f t="shared" si="18"/>
        <v>13830.344711291433</v>
      </c>
      <c r="E130" s="54">
        <f t="shared" si="19"/>
        <v>13917.448311641918</v>
      </c>
      <c r="F130" s="54">
        <f t="shared" si="20"/>
        <v>5000</v>
      </c>
      <c r="G130" s="54">
        <f t="shared" si="21"/>
        <v>1370487.3289470333</v>
      </c>
      <c r="H130" s="62">
        <f t="shared" si="27"/>
        <v>1.8736153019903643</v>
      </c>
      <c r="I130" s="9">
        <f t="shared" si="22"/>
        <v>1057780.9159724221</v>
      </c>
      <c r="J130" s="9">
        <f t="shared" si="23"/>
        <v>2875796.4936897047</v>
      </c>
      <c r="K130" s="9">
        <f t="shared" si="24"/>
        <v>2893908.2785876738</v>
      </c>
      <c r="L130" s="9">
        <f t="shared" si="25"/>
        <v>1039669.1310744531</v>
      </c>
      <c r="M130" s="9">
        <f t="shared" si="26"/>
        <v>284970674.08698207</v>
      </c>
      <c r="AC130">
        <v>120</v>
      </c>
      <c r="AF130" s="51">
        <f t="shared" si="28"/>
        <v>582071.57257827581</v>
      </c>
    </row>
    <row r="131" spans="2:32" x14ac:dyDescent="0.3">
      <c r="B131" s="26">
        <v>121</v>
      </c>
      <c r="C131" s="54">
        <f t="shared" si="17"/>
        <v>5036.2797195941494</v>
      </c>
      <c r="D131" s="54">
        <f t="shared" si="18"/>
        <v>8881.1685920477685</v>
      </c>
      <c r="E131" s="54">
        <f t="shared" si="19"/>
        <v>13917.448311641918</v>
      </c>
      <c r="F131" s="54">
        <f t="shared" si="20"/>
        <v>0</v>
      </c>
      <c r="G131" s="54">
        <f t="shared" si="21"/>
        <v>1361606.1603549854</v>
      </c>
      <c r="H131" s="62">
        <f t="shared" si="27"/>
        <v>1.8834442150328992</v>
      </c>
      <c r="I131" s="9">
        <f t="shared" si="22"/>
        <v>1052706.5502123765</v>
      </c>
      <c r="J131" s="9">
        <f t="shared" si="23"/>
        <v>1856383.058711943</v>
      </c>
      <c r="K131" s="9">
        <f t="shared" si="24"/>
        <v>2909089.6089243195</v>
      </c>
      <c r="L131" s="9">
        <f t="shared" si="25"/>
        <v>0</v>
      </c>
      <c r="M131" s="9">
        <f t="shared" si="26"/>
        <v>284609236.10706937</v>
      </c>
      <c r="AC131">
        <v>121</v>
      </c>
      <c r="AF131" s="51">
        <f t="shared" si="28"/>
        <v>602293.42744559457</v>
      </c>
    </row>
    <row r="132" spans="2:32" x14ac:dyDescent="0.3">
      <c r="B132" s="26">
        <v>122</v>
      </c>
      <c r="C132" s="54">
        <f t="shared" si="17"/>
        <v>5003.6431177652275</v>
      </c>
      <c r="D132" s="54">
        <f t="shared" si="18"/>
        <v>8913.8051938766912</v>
      </c>
      <c r="E132" s="54">
        <f t="shared" si="19"/>
        <v>13917.448311641918</v>
      </c>
      <c r="F132" s="54">
        <f t="shared" si="20"/>
        <v>0</v>
      </c>
      <c r="G132" s="54">
        <f t="shared" si="21"/>
        <v>1352692.3551611088</v>
      </c>
      <c r="H132" s="62">
        <f t="shared" si="27"/>
        <v>1.8933246901711829</v>
      </c>
      <c r="I132" s="9">
        <f t="shared" si="22"/>
        <v>1051371.366758259</v>
      </c>
      <c r="J132" s="9">
        <f t="shared" si="23"/>
        <v>1872979.2131715193</v>
      </c>
      <c r="K132" s="9">
        <f t="shared" si="24"/>
        <v>2924350.5799297779</v>
      </c>
      <c r="L132" s="9">
        <f t="shared" si="25"/>
        <v>0</v>
      </c>
      <c r="M132" s="9">
        <f t="shared" si="26"/>
        <v>284229305.88310444</v>
      </c>
      <c r="AC132">
        <v>122</v>
      </c>
      <c r="AF132" s="51">
        <f t="shared" si="28"/>
        <v>623217.81346808316</v>
      </c>
    </row>
    <row r="133" spans="2:32" x14ac:dyDescent="0.3">
      <c r="B133" s="26">
        <v>123</v>
      </c>
      <c r="C133" s="54">
        <f t="shared" si="17"/>
        <v>4970.8865826451065</v>
      </c>
      <c r="D133" s="54">
        <f t="shared" si="18"/>
        <v>8946.5617289968104</v>
      </c>
      <c r="E133" s="54">
        <f t="shared" si="19"/>
        <v>13917.448311641918</v>
      </c>
      <c r="F133" s="54">
        <f t="shared" si="20"/>
        <v>0</v>
      </c>
      <c r="G133" s="54">
        <f t="shared" si="21"/>
        <v>1343745.7934321119</v>
      </c>
      <c r="H133" s="62">
        <f t="shared" si="27"/>
        <v>1.9032569978979654</v>
      </c>
      <c r="I133" s="9">
        <f t="shared" si="22"/>
        <v>1049967.8713400972</v>
      </c>
      <c r="J133" s="9">
        <f t="shared" si="23"/>
        <v>1889723.7380558057</v>
      </c>
      <c r="K133" s="9">
        <f t="shared" si="24"/>
        <v>2939691.6093959031</v>
      </c>
      <c r="L133" s="9">
        <f t="shared" si="25"/>
        <v>0</v>
      </c>
      <c r="M133" s="9">
        <f t="shared" si="26"/>
        <v>283830638.03506899</v>
      </c>
      <c r="AC133">
        <v>123</v>
      </c>
      <c r="AF133" s="51">
        <f t="shared" si="28"/>
        <v>644869.1374089797</v>
      </c>
    </row>
    <row r="134" spans="2:32" x14ac:dyDescent="0.3">
      <c r="B134" s="26">
        <v>124</v>
      </c>
      <c r="C134" s="54">
        <f t="shared" si="17"/>
        <v>4938.0096735018005</v>
      </c>
      <c r="D134" s="54">
        <f t="shared" si="18"/>
        <v>8979.4386381401164</v>
      </c>
      <c r="E134" s="54">
        <f t="shared" si="19"/>
        <v>13917.448311641918</v>
      </c>
      <c r="F134" s="54">
        <f t="shared" si="20"/>
        <v>0</v>
      </c>
      <c r="G134" s="54">
        <f t="shared" si="21"/>
        <v>1334766.3547939716</v>
      </c>
      <c r="H134" s="62">
        <f t="shared" si="27"/>
        <v>1.9132414101249913</v>
      </c>
      <c r="I134" s="9">
        <f t="shared" si="22"/>
        <v>1048495.1575026803</v>
      </c>
      <c r="J134" s="9">
        <f t="shared" si="23"/>
        <v>1906617.9598035857</v>
      </c>
      <c r="K134" s="9">
        <f t="shared" si="24"/>
        <v>2955113.117306266</v>
      </c>
      <c r="L134" s="9">
        <f t="shared" si="25"/>
        <v>0</v>
      </c>
      <c r="M134" s="9">
        <f t="shared" si="26"/>
        <v>283412984.56925213</v>
      </c>
      <c r="AC134">
        <v>124</v>
      </c>
      <c r="AF134" s="51">
        <f t="shared" si="28"/>
        <v>667272.65395134408</v>
      </c>
    </row>
    <row r="135" spans="2:32" x14ac:dyDescent="0.3">
      <c r="B135" s="26">
        <v>125</v>
      </c>
      <c r="C135" s="54">
        <f t="shared" si="17"/>
        <v>4905.0119479837167</v>
      </c>
      <c r="D135" s="54">
        <f t="shared" si="18"/>
        <v>9012.436363658202</v>
      </c>
      <c r="E135" s="54">
        <f t="shared" si="19"/>
        <v>13917.448311641918</v>
      </c>
      <c r="F135" s="54">
        <f t="shared" si="20"/>
        <v>0</v>
      </c>
      <c r="G135" s="54">
        <f t="shared" si="21"/>
        <v>1325753.9184303135</v>
      </c>
      <c r="H135" s="62">
        <f t="shared" si="27"/>
        <v>1.9232782001904432</v>
      </c>
      <c r="I135" s="9">
        <f t="shared" si="22"/>
        <v>1046952.3091355879</v>
      </c>
      <c r="J135" s="9">
        <f t="shared" si="23"/>
        <v>1923663.2167120704</v>
      </c>
      <c r="K135" s="9">
        <f t="shared" si="24"/>
        <v>2970615.525847658</v>
      </c>
      <c r="L135" s="9">
        <f t="shared" si="25"/>
        <v>0</v>
      </c>
      <c r="M135" s="9">
        <f t="shared" si="26"/>
        <v>282976094.85268033</v>
      </c>
      <c r="AC135">
        <v>125</v>
      </c>
      <c r="AF135" s="51">
        <f t="shared" si="28"/>
        <v>690454.49515579513</v>
      </c>
    </row>
    <row r="136" spans="2:32" x14ac:dyDescent="0.3">
      <c r="B136" s="26">
        <v>126</v>
      </c>
      <c r="C136" s="54">
        <f t="shared" si="17"/>
        <v>4871.8929621137067</v>
      </c>
      <c r="D136" s="54">
        <f t="shared" si="18"/>
        <v>9045.5553495282111</v>
      </c>
      <c r="E136" s="54">
        <f t="shared" si="19"/>
        <v>13917.448311641918</v>
      </c>
      <c r="F136" s="54">
        <f t="shared" si="20"/>
        <v>0</v>
      </c>
      <c r="G136" s="54">
        <f t="shared" si="21"/>
        <v>1316708.3630807851</v>
      </c>
      <c r="H136" s="62">
        <f t="shared" si="27"/>
        <v>1.9333676428664255</v>
      </c>
      <c r="I136" s="9">
        <f t="shared" si="22"/>
        <v>1045338.4003787336</v>
      </c>
      <c r="J136" s="9">
        <f t="shared" si="23"/>
        <v>1940860.8590429102</v>
      </c>
      <c r="K136" s="9">
        <f t="shared" si="24"/>
        <v>2986199.2594216438</v>
      </c>
      <c r="L136" s="9">
        <f t="shared" si="25"/>
        <v>0</v>
      </c>
      <c r="M136" s="9">
        <f t="shared" si="26"/>
        <v>282519715.58730739</v>
      </c>
      <c r="AC136">
        <v>126</v>
      </c>
      <c r="AF136" s="51">
        <f t="shared" si="28"/>
        <v>714441.70094164496</v>
      </c>
    </row>
    <row r="137" spans="2:32" x14ac:dyDescent="0.3">
      <c r="B137" s="26">
        <v>127</v>
      </c>
      <c r="C137" s="54">
        <f t="shared" si="17"/>
        <v>4838.652270283088</v>
      </c>
      <c r="D137" s="54">
        <f t="shared" si="18"/>
        <v>9078.7960413588298</v>
      </c>
      <c r="E137" s="54">
        <f t="shared" si="19"/>
        <v>13917.448311641918</v>
      </c>
      <c r="F137" s="54">
        <f t="shared" si="20"/>
        <v>0</v>
      </c>
      <c r="G137" s="54">
        <f t="shared" si="21"/>
        <v>1307629.5670394264</v>
      </c>
      <c r="H137" s="62">
        <f t="shared" si="27"/>
        <v>1.9435100143664863</v>
      </c>
      <c r="I137" s="9">
        <f t="shared" si="22"/>
        <v>1043652.4955270203</v>
      </c>
      <c r="J137" s="9">
        <f t="shared" si="23"/>
        <v>1958212.2491291633</v>
      </c>
      <c r="K137" s="9">
        <f t="shared" si="24"/>
        <v>3001864.7446561833</v>
      </c>
      <c r="L137" s="9">
        <f t="shared" si="25"/>
        <v>0</v>
      </c>
      <c r="M137" s="9">
        <f t="shared" si="26"/>
        <v>282043590.78396261</v>
      </c>
      <c r="AC137">
        <v>127</v>
      </c>
      <c r="AF137" s="51">
        <f t="shared" si="28"/>
        <v>739262.25062698359</v>
      </c>
    </row>
    <row r="138" spans="2:32" x14ac:dyDescent="0.3">
      <c r="B138" s="26">
        <v>128</v>
      </c>
      <c r="C138" s="54">
        <f t="shared" si="17"/>
        <v>4805.2894252456545</v>
      </c>
      <c r="D138" s="54">
        <f t="shared" si="18"/>
        <v>9112.1588863962643</v>
      </c>
      <c r="E138" s="54">
        <f t="shared" si="19"/>
        <v>13917.448311641918</v>
      </c>
      <c r="F138" s="54">
        <f t="shared" si="20"/>
        <v>0</v>
      </c>
      <c r="G138" s="54">
        <f t="shared" si="21"/>
        <v>1298517.4081530301</v>
      </c>
      <c r="H138" s="62">
        <f t="shared" si="27"/>
        <v>1.9537055923531792</v>
      </c>
      <c r="I138" s="9">
        <f t="shared" si="22"/>
        <v>1041893.6489341018</v>
      </c>
      <c r="J138" s="9">
        <f t="shared" si="23"/>
        <v>1975718.7614832085</v>
      </c>
      <c r="K138" s="9">
        <f t="shared" si="24"/>
        <v>3017612.41041731</v>
      </c>
      <c r="L138" s="9">
        <f t="shared" si="25"/>
        <v>0</v>
      </c>
      <c r="M138" s="9">
        <f>G138*$H138*$C$4</f>
        <v>281547461.73605335</v>
      </c>
      <c r="AC138">
        <v>128</v>
      </c>
      <c r="AF138" s="51">
        <f t="shared" si="28"/>
        <v>764945.09556450369</v>
      </c>
    </row>
    <row r="139" spans="2:32" x14ac:dyDescent="0.3">
      <c r="B139" s="26">
        <v>129</v>
      </c>
      <c r="C139" s="54">
        <f t="shared" si="17"/>
        <v>4771.8039781116504</v>
      </c>
      <c r="D139" s="54">
        <f t="shared" si="18"/>
        <v>9145.6443335302683</v>
      </c>
      <c r="E139" s="54">
        <f t="shared" si="19"/>
        <v>13917.448311641918</v>
      </c>
      <c r="F139" s="54">
        <f t="shared" si="20"/>
        <v>0</v>
      </c>
      <c r="G139" s="54">
        <f t="shared" si="21"/>
        <v>1289371.7638194999</v>
      </c>
      <c r="H139" s="62">
        <f t="shared" si="27"/>
        <v>1.9639546559456649</v>
      </c>
      <c r="I139" s="9">
        <f t="shared" si="22"/>
        <v>1040060.9049152373</v>
      </c>
      <c r="J139" s="9">
        <f t="shared" si="23"/>
        <v>1993381.7829056352</v>
      </c>
      <c r="K139" s="9">
        <f t="shared" si="24"/>
        <v>3033442.6878208723</v>
      </c>
      <c r="L139" s="9">
        <f t="shared" si="25"/>
        <v>0</v>
      </c>
      <c r="M139" s="9">
        <f t="shared" si="26"/>
        <v>281031066.99302214</v>
      </c>
      <c r="AC139">
        <v>129</v>
      </c>
      <c r="AF139" s="51">
        <f t="shared" si="28"/>
        <v>791520.19291113201</v>
      </c>
    </row>
    <row r="140" spans="2:32" x14ac:dyDescent="0.3">
      <c r="B140" s="26">
        <v>130</v>
      </c>
      <c r="C140" s="54">
        <f t="shared" ref="C140:C203" si="29">G139*$F$4</f>
        <v>4738.1954783417423</v>
      </c>
      <c r="D140" s="54">
        <f t="shared" ref="D140:D203" si="30">E140+F140-C140</f>
        <v>9179.2528333001756</v>
      </c>
      <c r="E140" s="54">
        <f t="shared" ref="E140:E203" si="31">$F$5</f>
        <v>13917.448311641918</v>
      </c>
      <c r="F140" s="54">
        <f t="shared" ref="F140:F203" si="32">IF(AND(B140&gt;=60,B140&lt;=180,MOD(B140,12)=0),$C$7,0)</f>
        <v>0</v>
      </c>
      <c r="G140" s="54">
        <f t="shared" ref="G140:G203" si="33">G139-D140</f>
        <v>1280192.5109861996</v>
      </c>
      <c r="H140" s="62">
        <f t="shared" si="27"/>
        <v>1.9742574857273523</v>
      </c>
      <c r="I140" s="9">
        <f t="shared" ref="I140:I203" si="34">C140*$H140*$C$4</f>
        <v>1038153.2976492412</v>
      </c>
      <c r="J140" s="9">
        <f t="shared" ref="J140:J203" si="35">D140*$H140*$C$4</f>
        <v>2011202.7125950931</v>
      </c>
      <c r="K140" s="9">
        <f t="shared" ref="K140:K203" si="36">E140*$H140*$C$4</f>
        <v>3049356.0102443346</v>
      </c>
      <c r="L140" s="9">
        <f t="shared" ref="L140:L203" si="37">F140*$H140*$C$4</f>
        <v>0</v>
      </c>
      <c r="M140" s="9">
        <f t="shared" ref="M140:M203" si="38">G140*$H140*$C$4</f>
        <v>280494142.3335529</v>
      </c>
      <c r="AC140">
        <v>130</v>
      </c>
      <c r="AF140" s="51">
        <f t="shared" si="28"/>
        <v>819018.5405708584</v>
      </c>
    </row>
    <row r="141" spans="2:32" x14ac:dyDescent="0.3">
      <c r="B141" s="26">
        <v>131</v>
      </c>
      <c r="C141" s="54">
        <f t="shared" si="29"/>
        <v>4704.4634737409433</v>
      </c>
      <c r="D141" s="54">
        <f t="shared" si="30"/>
        <v>9212.9848379009745</v>
      </c>
      <c r="E141" s="54">
        <f t="shared" si="31"/>
        <v>13917.448311641918</v>
      </c>
      <c r="F141" s="54">
        <f t="shared" si="32"/>
        <v>0</v>
      </c>
      <c r="G141" s="54">
        <f t="shared" si="33"/>
        <v>1270979.5261482985</v>
      </c>
      <c r="H141" s="62">
        <f t="shared" ref="H141:H204" si="39">H140*(1+$F$6)</f>
        <v>1.9846143637535798</v>
      </c>
      <c r="I141" s="9">
        <f t="shared" si="34"/>
        <v>1036169.8510795027</v>
      </c>
      <c r="J141" s="9">
        <f t="shared" si="35"/>
        <v>2029182.9622591394</v>
      </c>
      <c r="K141" s="9">
        <f t="shared" si="36"/>
        <v>3065352.8133386425</v>
      </c>
      <c r="L141" s="9">
        <f t="shared" si="37"/>
        <v>0</v>
      </c>
      <c r="M141" s="9">
        <f t="shared" si="38"/>
        <v>279936420.73852754</v>
      </c>
      <c r="AC141">
        <v>131</v>
      </c>
      <c r="AF141" s="51">
        <f t="shared" ref="AF141:AF190" si="40">AF140*(1+$AD$7)</f>
        <v>847472.21335151955</v>
      </c>
    </row>
    <row r="142" spans="2:32" x14ac:dyDescent="0.3">
      <c r="B142" s="26">
        <v>132</v>
      </c>
      <c r="C142" s="54">
        <f t="shared" si="29"/>
        <v>4670.6075104525426</v>
      </c>
      <c r="D142" s="54">
        <f t="shared" si="30"/>
        <v>14246.840801189375</v>
      </c>
      <c r="E142" s="54">
        <f t="shared" si="31"/>
        <v>13917.448311641918</v>
      </c>
      <c r="F142" s="54">
        <f t="shared" si="32"/>
        <v>5000</v>
      </c>
      <c r="G142" s="54">
        <f t="shared" si="33"/>
        <v>1256732.6853471091</v>
      </c>
      <c r="H142" s="62">
        <f t="shared" si="39"/>
        <v>1.9950255735593374</v>
      </c>
      <c r="I142" s="9">
        <f t="shared" si="34"/>
        <v>1034109.5788140874</v>
      </c>
      <c r="J142" s="9">
        <f t="shared" si="35"/>
        <v>3154363.64699414</v>
      </c>
      <c r="K142" s="9">
        <f t="shared" si="36"/>
        <v>3081433.5350401513</v>
      </c>
      <c r="L142" s="9">
        <f t="shared" si="37"/>
        <v>1107039.6907680763</v>
      </c>
      <c r="M142" s="9">
        <f t="shared" si="38"/>
        <v>278250592.67295957</v>
      </c>
      <c r="AC142">
        <v>132</v>
      </c>
      <c r="AF142" s="51">
        <f t="shared" si="40"/>
        <v>876914.40037771245</v>
      </c>
    </row>
    <row r="143" spans="2:32" x14ac:dyDescent="0.3">
      <c r="B143" s="26">
        <v>133</v>
      </c>
      <c r="C143" s="54">
        <f t="shared" si="29"/>
        <v>4618.2530859498047</v>
      </c>
      <c r="D143" s="54">
        <f t="shared" si="30"/>
        <v>9299.195225692114</v>
      </c>
      <c r="E143" s="54">
        <f t="shared" si="31"/>
        <v>13917.448311641918</v>
      </c>
      <c r="F143" s="54">
        <f t="shared" si="32"/>
        <v>0</v>
      </c>
      <c r="G143" s="54">
        <f t="shared" si="33"/>
        <v>1247433.490121417</v>
      </c>
      <c r="H143" s="62">
        <f t="shared" si="39"/>
        <v>2.0054914001670285</v>
      </c>
      <c r="I143" s="9">
        <f t="shared" si="34"/>
        <v>1027881.982754103</v>
      </c>
      <c r="J143" s="9">
        <f t="shared" si="35"/>
        <v>2069716.6328285085</v>
      </c>
      <c r="K143" s="9">
        <f t="shared" si="36"/>
        <v>3097598.6155826114</v>
      </c>
      <c r="L143" s="9">
        <f t="shared" si="37"/>
        <v>0</v>
      </c>
      <c r="M143" s="9">
        <f t="shared" si="38"/>
        <v>277640567.83305728</v>
      </c>
      <c r="AC143">
        <v>133</v>
      </c>
      <c r="AF143" s="51">
        <f t="shared" si="40"/>
        <v>907379.44380347652</v>
      </c>
    </row>
    <row r="144" spans="2:32" x14ac:dyDescent="0.3">
      <c r="B144" s="26">
        <v>134</v>
      </c>
      <c r="C144" s="54">
        <f t="shared" si="29"/>
        <v>4584.0803159179331</v>
      </c>
      <c r="D144" s="54">
        <f t="shared" si="30"/>
        <v>9333.3679957239838</v>
      </c>
      <c r="E144" s="54">
        <f t="shared" si="31"/>
        <v>13917.448311641918</v>
      </c>
      <c r="F144" s="54">
        <f t="shared" si="32"/>
        <v>0</v>
      </c>
      <c r="G144" s="54">
        <f t="shared" si="33"/>
        <v>1238100.1221256929</v>
      </c>
      <c r="H144" s="62">
        <f t="shared" si="39"/>
        <v>2.016012130094273</v>
      </c>
      <c r="I144" s="9">
        <f t="shared" si="34"/>
        <v>1025628.4977356361</v>
      </c>
      <c r="J144" s="9">
        <f t="shared" si="35"/>
        <v>2088219.9997735876</v>
      </c>
      <c r="K144" s="9">
        <f t="shared" si="36"/>
        <v>3113848.4975092243</v>
      </c>
      <c r="L144" s="9">
        <f t="shared" si="37"/>
        <v>0</v>
      </c>
      <c r="M144" s="9">
        <f t="shared" si="38"/>
        <v>277008839.45961285</v>
      </c>
      <c r="AC144">
        <v>134</v>
      </c>
      <c r="AF144" s="51">
        <f t="shared" si="40"/>
        <v>938902.87886990013</v>
      </c>
    </row>
    <row r="145" spans="2:32" x14ac:dyDescent="0.3">
      <c r="B145" s="26">
        <v>135</v>
      </c>
      <c r="C145" s="54">
        <f t="shared" si="29"/>
        <v>4549.7819674695102</v>
      </c>
      <c r="D145" s="54">
        <f t="shared" si="30"/>
        <v>9367.6663441724086</v>
      </c>
      <c r="E145" s="54">
        <f t="shared" si="31"/>
        <v>13917.448311641918</v>
      </c>
      <c r="F145" s="54">
        <f t="shared" si="32"/>
        <v>0</v>
      </c>
      <c r="G145" s="54">
        <f t="shared" si="33"/>
        <v>1228732.4557815206</v>
      </c>
      <c r="H145" s="62">
        <f t="shared" si="39"/>
        <v>2.0265880513617511</v>
      </c>
      <c r="I145" s="9">
        <f t="shared" si="34"/>
        <v>1023294.8379693789</v>
      </c>
      <c r="J145" s="9">
        <f t="shared" si="35"/>
        <v>2106888.787715375</v>
      </c>
      <c r="K145" s="9">
        <f t="shared" si="36"/>
        <v>3130183.625684754</v>
      </c>
      <c r="L145" s="9">
        <f t="shared" si="37"/>
        <v>0</v>
      </c>
      <c r="M145" s="9">
        <f t="shared" si="38"/>
        <v>276355128.27573627</v>
      </c>
      <c r="AC145">
        <v>135</v>
      </c>
      <c r="AF145" s="51">
        <f t="shared" si="40"/>
        <v>971521.47535437567</v>
      </c>
    </row>
    <row r="146" spans="2:32" x14ac:dyDescent="0.3">
      <c r="B146" s="26">
        <v>136</v>
      </c>
      <c r="C146" s="54">
        <f t="shared" si="29"/>
        <v>4515.3575791277899</v>
      </c>
      <c r="D146" s="54">
        <f t="shared" si="30"/>
        <v>9402.090732514127</v>
      </c>
      <c r="E146" s="54">
        <f t="shared" si="31"/>
        <v>13917.448311641918</v>
      </c>
      <c r="F146" s="54">
        <f t="shared" si="32"/>
        <v>0</v>
      </c>
      <c r="G146" s="54">
        <f t="shared" si="33"/>
        <v>1219330.3650490064</v>
      </c>
      <c r="H146" s="62">
        <f t="shared" si="39"/>
        <v>2.0372194535010881</v>
      </c>
      <c r="I146" s="9">
        <f t="shared" si="34"/>
        <v>1020879.9717821168</v>
      </c>
      <c r="J146" s="9">
        <f t="shared" si="35"/>
        <v>2125724.4755255915</v>
      </c>
      <c r="K146" s="9">
        <f t="shared" si="36"/>
        <v>3146604.4473077082</v>
      </c>
      <c r="L146" s="9">
        <f t="shared" si="37"/>
        <v>0</v>
      </c>
      <c r="M146" s="9">
        <f t="shared" si="38"/>
        <v>275679152.06059009</v>
      </c>
      <c r="AC146">
        <v>136</v>
      </c>
      <c r="AF146" s="51">
        <f t="shared" si="40"/>
        <v>1005273.2804598511</v>
      </c>
    </row>
    <row r="147" spans="2:32" x14ac:dyDescent="0.3">
      <c r="B147" s="26">
        <v>137</v>
      </c>
      <c r="C147" s="54">
        <f t="shared" si="29"/>
        <v>4480.8066877201863</v>
      </c>
      <c r="D147" s="54">
        <f t="shared" si="30"/>
        <v>9436.6416239217324</v>
      </c>
      <c r="E147" s="54">
        <f t="shared" si="31"/>
        <v>13917.448311641918</v>
      </c>
      <c r="F147" s="54">
        <f t="shared" si="32"/>
        <v>0</v>
      </c>
      <c r="G147" s="54">
        <f t="shared" si="33"/>
        <v>1209893.7234250847</v>
      </c>
      <c r="H147" s="62">
        <f t="shared" si="39"/>
        <v>2.0479066275627811</v>
      </c>
      <c r="I147" s="9">
        <f t="shared" si="34"/>
        <v>1018382.8566254359</v>
      </c>
      <c r="J147" s="9">
        <f t="shared" si="35"/>
        <v>2144728.5552971461</v>
      </c>
      <c r="K147" s="9">
        <f t="shared" si="36"/>
        <v>3163111.4119225815</v>
      </c>
      <c r="L147" s="9">
        <f t="shared" si="37"/>
        <v>0</v>
      </c>
      <c r="M147" s="9">
        <f t="shared" si="38"/>
        <v>274980625.62072438</v>
      </c>
      <c r="AC147">
        <v>137</v>
      </c>
      <c r="AF147" s="51">
        <f t="shared" si="40"/>
        <v>1040197.6631941047</v>
      </c>
    </row>
    <row r="148" spans="2:32" x14ac:dyDescent="0.3">
      <c r="B148" s="26">
        <v>138</v>
      </c>
      <c r="C148" s="54">
        <f t="shared" si="29"/>
        <v>4446.1288283720451</v>
      </c>
      <c r="D148" s="54">
        <f t="shared" si="30"/>
        <v>9471.3194832698719</v>
      </c>
      <c r="E148" s="54">
        <f t="shared" si="31"/>
        <v>13917.448311641918</v>
      </c>
      <c r="F148" s="54">
        <f t="shared" si="32"/>
        <v>0</v>
      </c>
      <c r="G148" s="54">
        <f t="shared" si="33"/>
        <v>1200422.4039418148</v>
      </c>
      <c r="H148" s="62">
        <f t="shared" si="39"/>
        <v>2.058649866124167</v>
      </c>
      <c r="I148" s="9">
        <f t="shared" si="34"/>
        <v>1015802.4389698331</v>
      </c>
      <c r="J148" s="9">
        <f t="shared" si="35"/>
        <v>2163902.5324623287</v>
      </c>
      <c r="K148" s="9">
        <f t="shared" si="36"/>
        <v>3179704.971432162</v>
      </c>
      <c r="L148" s="9">
        <f t="shared" si="37"/>
        <v>0</v>
      </c>
      <c r="M148" s="9">
        <f t="shared" si="38"/>
        <v>274259260.76114339</v>
      </c>
      <c r="AC148">
        <v>138</v>
      </c>
      <c r="AF148" s="51">
        <f t="shared" si="40"/>
        <v>1076335.3602908077</v>
      </c>
    </row>
    <row r="149" spans="2:32" x14ac:dyDescent="0.3">
      <c r="B149" s="26">
        <v>139</v>
      </c>
      <c r="C149" s="54">
        <f t="shared" si="29"/>
        <v>4411.3235345003841</v>
      </c>
      <c r="D149" s="54">
        <f t="shared" si="30"/>
        <v>9506.1247771415328</v>
      </c>
      <c r="E149" s="54">
        <f t="shared" si="31"/>
        <v>13917.448311641918</v>
      </c>
      <c r="F149" s="54">
        <f t="shared" si="32"/>
        <v>0</v>
      </c>
      <c r="G149" s="54">
        <f t="shared" si="33"/>
        <v>1190916.2791646733</v>
      </c>
      <c r="H149" s="62">
        <f t="shared" si="39"/>
        <v>2.0694494632974316</v>
      </c>
      <c r="I149" s="9">
        <f t="shared" si="34"/>
        <v>1013137.6541978315</v>
      </c>
      <c r="J149" s="9">
        <f t="shared" si="35"/>
        <v>2183247.9259120678</v>
      </c>
      <c r="K149" s="9">
        <f t="shared" si="36"/>
        <v>3196385.5801098994</v>
      </c>
      <c r="L149" s="9">
        <f t="shared" si="37"/>
        <v>0</v>
      </c>
      <c r="M149" s="9">
        <f t="shared" si="38"/>
        <v>273514766.25610036</v>
      </c>
      <c r="AC149">
        <v>139</v>
      </c>
      <c r="AF149" s="51">
        <f t="shared" si="40"/>
        <v>1113728.5237259401</v>
      </c>
    </row>
    <row r="150" spans="2:32" x14ac:dyDescent="0.3">
      <c r="B150" s="26">
        <v>140</v>
      </c>
      <c r="C150" s="54">
        <f t="shared" si="29"/>
        <v>4376.3903378076193</v>
      </c>
      <c r="D150" s="54">
        <f t="shared" si="30"/>
        <v>9541.0579738342985</v>
      </c>
      <c r="E150" s="54">
        <f t="shared" si="31"/>
        <v>13917.448311641918</v>
      </c>
      <c r="F150" s="54">
        <f t="shared" si="32"/>
        <v>0</v>
      </c>
      <c r="G150" s="54">
        <f t="shared" si="33"/>
        <v>1181375.2211908391</v>
      </c>
      <c r="H150" s="62">
        <f t="shared" si="39"/>
        <v>2.0803057147376625</v>
      </c>
      <c r="I150" s="9">
        <f t="shared" si="34"/>
        <v>1010387.4264960975</v>
      </c>
      <c r="J150" s="9">
        <f t="shared" si="35"/>
        <v>2202766.2681162502</v>
      </c>
      <c r="K150" s="9">
        <f t="shared" si="36"/>
        <v>3213153.694612348</v>
      </c>
      <c r="L150" s="9">
        <f t="shared" si="37"/>
        <v>0</v>
      </c>
      <c r="M150" s="9">
        <f t="shared" si="38"/>
        <v>272746847.81961989</v>
      </c>
      <c r="AC150">
        <v>140</v>
      </c>
      <c r="AF150" s="51">
        <f t="shared" si="40"/>
        <v>1152420.7698849819</v>
      </c>
    </row>
    <row r="151" spans="2:32" x14ac:dyDescent="0.3">
      <c r="B151" s="26">
        <v>141</v>
      </c>
      <c r="C151" s="54">
        <f t="shared" si="29"/>
        <v>4341.3287682752598</v>
      </c>
      <c r="D151" s="54">
        <f t="shared" si="30"/>
        <v>9576.119543366658</v>
      </c>
      <c r="E151" s="54">
        <f t="shared" si="31"/>
        <v>13917.448311641918</v>
      </c>
      <c r="F151" s="54">
        <f t="shared" si="32"/>
        <v>0</v>
      </c>
      <c r="G151" s="54">
        <f t="shared" si="33"/>
        <v>1171799.1016474725</v>
      </c>
      <c r="H151" s="62">
        <f t="shared" si="39"/>
        <v>2.0912189176509415</v>
      </c>
      <c r="I151" s="9">
        <f t="shared" si="34"/>
        <v>1007550.6687465435</v>
      </c>
      <c r="J151" s="9">
        <f t="shared" si="35"/>
        <v>2222459.1052451171</v>
      </c>
      <c r="K151" s="9">
        <f t="shared" si="36"/>
        <v>3230009.7739916607</v>
      </c>
      <c r="L151" s="9">
        <f t="shared" si="37"/>
        <v>0</v>
      </c>
      <c r="M151" s="9">
        <f t="shared" si="38"/>
        <v>271955208.07574356</v>
      </c>
      <c r="AC151">
        <v>141</v>
      </c>
      <c r="AF151" s="51">
        <f t="shared" si="40"/>
        <v>1192457.230438231</v>
      </c>
    </row>
    <row r="152" spans="2:32" x14ac:dyDescent="0.3">
      <c r="B152" s="26">
        <v>142</v>
      </c>
      <c r="C152" s="54">
        <f t="shared" si="29"/>
        <v>4306.1383541575897</v>
      </c>
      <c r="D152" s="54">
        <f t="shared" si="30"/>
        <v>9611.3099574843291</v>
      </c>
      <c r="E152" s="54">
        <f t="shared" si="31"/>
        <v>13917.448311641918</v>
      </c>
      <c r="F152" s="54">
        <f t="shared" si="32"/>
        <v>0</v>
      </c>
      <c r="G152" s="54">
        <f t="shared" si="33"/>
        <v>1162187.7916899882</v>
      </c>
      <c r="H152" s="62">
        <f t="shared" si="39"/>
        <v>2.1021893708024821</v>
      </c>
      <c r="I152" s="9">
        <f t="shared" si="34"/>
        <v>1004626.2824164166</v>
      </c>
      <c r="J152" s="9">
        <f t="shared" si="35"/>
        <v>2242327.997291747</v>
      </c>
      <c r="K152" s="9">
        <f t="shared" si="36"/>
        <v>3246954.2797081633</v>
      </c>
      <c r="L152" s="9">
        <f t="shared" si="37"/>
        <v>0</v>
      </c>
      <c r="M152" s="9">
        <f t="shared" si="38"/>
        <v>271139546.52849704</v>
      </c>
      <c r="AC152">
        <v>142</v>
      </c>
      <c r="AF152" s="51">
        <f t="shared" si="40"/>
        <v>1233884.6049835908</v>
      </c>
    </row>
    <row r="153" spans="2:32" x14ac:dyDescent="0.3">
      <c r="B153" s="26">
        <v>143</v>
      </c>
      <c r="C153" s="54">
        <f t="shared" si="29"/>
        <v>4270.8186219753143</v>
      </c>
      <c r="D153" s="54">
        <f t="shared" si="30"/>
        <v>9646.6296896666026</v>
      </c>
      <c r="E153" s="54">
        <f t="shared" si="31"/>
        <v>13917.448311641918</v>
      </c>
      <c r="F153" s="54">
        <f t="shared" si="32"/>
        <v>0</v>
      </c>
      <c r="G153" s="54">
        <f t="shared" si="33"/>
        <v>1152541.1620003216</v>
      </c>
      <c r="H153" s="62">
        <f t="shared" si="39"/>
        <v>2.1132173745248095</v>
      </c>
      <c r="I153" s="9">
        <f t="shared" si="34"/>
        <v>1001613.1574473516</v>
      </c>
      <c r="J153" s="9">
        <f t="shared" si="35"/>
        <v>2262374.518195631</v>
      </c>
      <c r="K153" s="9">
        <f t="shared" si="36"/>
        <v>3263987.6756429831</v>
      </c>
      <c r="L153" s="9">
        <f t="shared" si="37"/>
        <v>0</v>
      </c>
      <c r="M153" s="9">
        <f t="shared" si="38"/>
        <v>270299559.53157645</v>
      </c>
      <c r="AC153">
        <v>143</v>
      </c>
      <c r="AF153" s="51">
        <f t="shared" si="40"/>
        <v>1276751.2155182287</v>
      </c>
    </row>
    <row r="154" spans="2:32" x14ac:dyDescent="0.3">
      <c r="B154" s="26">
        <v>144</v>
      </c>
      <c r="C154" s="54">
        <f t="shared" si="29"/>
        <v>4235.3690965091937</v>
      </c>
      <c r="D154" s="54">
        <f t="shared" si="30"/>
        <v>14682.079215132724</v>
      </c>
      <c r="E154" s="54">
        <f t="shared" si="31"/>
        <v>13917.448311641918</v>
      </c>
      <c r="F154" s="54">
        <f t="shared" si="32"/>
        <v>5000</v>
      </c>
      <c r="G154" s="54">
        <f t="shared" si="33"/>
        <v>1137859.0827851889</v>
      </c>
      <c r="H154" s="62">
        <f t="shared" si="39"/>
        <v>2.1243032307259804</v>
      </c>
      <c r="I154" s="9">
        <f t="shared" si="34"/>
        <v>998510.1721433911</v>
      </c>
      <c r="J154" s="9">
        <f t="shared" si="35"/>
        <v>3461376.1186972051</v>
      </c>
      <c r="K154" s="9">
        <f t="shared" si="36"/>
        <v>3281110.4281107499</v>
      </c>
      <c r="L154" s="9">
        <f t="shared" si="37"/>
        <v>1178775.8627298465</v>
      </c>
      <c r="M154" s="9">
        <f t="shared" si="38"/>
        <v>268256164.3950206</v>
      </c>
      <c r="AC154">
        <v>144</v>
      </c>
      <c r="AF154" s="51">
        <f t="shared" si="40"/>
        <v>1321107.0628026458</v>
      </c>
    </row>
    <row r="155" spans="2:32" x14ac:dyDescent="0.3">
      <c r="B155" s="26">
        <v>145</v>
      </c>
      <c r="C155" s="54">
        <f t="shared" si="29"/>
        <v>4181.4152537914661</v>
      </c>
      <c r="D155" s="54">
        <f t="shared" si="30"/>
        <v>9736.0330578504509</v>
      </c>
      <c r="E155" s="54">
        <f t="shared" si="31"/>
        <v>13917.448311641918</v>
      </c>
      <c r="F155" s="54">
        <f t="shared" si="32"/>
        <v>0</v>
      </c>
      <c r="G155" s="54">
        <f t="shared" si="33"/>
        <v>1128123.0497273384</v>
      </c>
      <c r="H155" s="62">
        <f t="shared" si="39"/>
        <v>2.1354472428978499</v>
      </c>
      <c r="I155" s="9">
        <f t="shared" si="34"/>
        <v>990961.69210481748</v>
      </c>
      <c r="J155" s="9">
        <f t="shared" si="35"/>
        <v>2307361.3137675435</v>
      </c>
      <c r="K155" s="9">
        <f t="shared" si="36"/>
        <v>3298323.0058723618</v>
      </c>
      <c r="L155" s="9">
        <f t="shared" si="37"/>
        <v>0</v>
      </c>
      <c r="M155" s="9">
        <f t="shared" si="38"/>
        <v>267356064.49193946</v>
      </c>
      <c r="AC155">
        <v>145</v>
      </c>
      <c r="AF155" s="51">
        <f t="shared" si="40"/>
        <v>1367003.8846829005</v>
      </c>
    </row>
    <row r="156" spans="2:32" x14ac:dyDescent="0.3">
      <c r="B156" s="26">
        <v>146</v>
      </c>
      <c r="C156" s="54">
        <f t="shared" si="29"/>
        <v>4145.6371879875123</v>
      </c>
      <c r="D156" s="54">
        <f t="shared" si="30"/>
        <v>9771.8111236544064</v>
      </c>
      <c r="E156" s="54">
        <f t="shared" si="31"/>
        <v>13917.448311641918</v>
      </c>
      <c r="F156" s="54">
        <f t="shared" si="32"/>
        <v>0</v>
      </c>
      <c r="G156" s="54">
        <f t="shared" si="33"/>
        <v>1118351.2386036839</v>
      </c>
      <c r="H156" s="62">
        <f t="shared" si="39"/>
        <v>2.1466497161243798</v>
      </c>
      <c r="I156" s="9">
        <f t="shared" si="34"/>
        <v>987636.64447718044</v>
      </c>
      <c r="J156" s="9">
        <f t="shared" si="35"/>
        <v>2327989.2356706383</v>
      </c>
      <c r="K156" s="9">
        <f t="shared" si="36"/>
        <v>3315625.8801478185</v>
      </c>
      <c r="L156" s="9">
        <f t="shared" si="37"/>
        <v>0</v>
      </c>
      <c r="M156" s="9">
        <f t="shared" si="38"/>
        <v>266430614.77785254</v>
      </c>
      <c r="AC156">
        <v>146</v>
      </c>
      <c r="AF156" s="51">
        <f t="shared" si="40"/>
        <v>1414495.2164390157</v>
      </c>
    </row>
    <row r="157" spans="2:32" x14ac:dyDescent="0.3">
      <c r="B157" s="26">
        <v>147</v>
      </c>
      <c r="C157" s="54">
        <f t="shared" si="29"/>
        <v>4109.7276446110136</v>
      </c>
      <c r="D157" s="54">
        <f t="shared" si="30"/>
        <v>9807.7206670309042</v>
      </c>
      <c r="E157" s="54">
        <f t="shared" si="31"/>
        <v>13917.448311641918</v>
      </c>
      <c r="F157" s="54">
        <f t="shared" si="32"/>
        <v>0</v>
      </c>
      <c r="G157" s="54">
        <f t="shared" si="33"/>
        <v>1108543.517936653</v>
      </c>
      <c r="H157" s="62">
        <f t="shared" si="39"/>
        <v>2.1579109570899906</v>
      </c>
      <c r="I157" s="9">
        <f t="shared" si="34"/>
        <v>984217.95243445458</v>
      </c>
      <c r="J157" s="9">
        <f t="shared" si="35"/>
        <v>2348801.572194668</v>
      </c>
      <c r="K157" s="9">
        <f t="shared" si="36"/>
        <v>3333019.5246291226</v>
      </c>
      <c r="L157" s="9">
        <f t="shared" si="37"/>
        <v>0</v>
      </c>
      <c r="M157" s="9">
        <f t="shared" si="38"/>
        <v>265479497.85401595</v>
      </c>
      <c r="AC157">
        <v>147</v>
      </c>
      <c r="AF157" s="51">
        <f t="shared" si="40"/>
        <v>1463636.4532299601</v>
      </c>
    </row>
    <row r="158" spans="2:32" x14ac:dyDescent="0.3">
      <c r="B158" s="26">
        <v>148</v>
      </c>
      <c r="C158" s="54">
        <f t="shared" si="29"/>
        <v>4073.6861405069499</v>
      </c>
      <c r="D158" s="54">
        <f t="shared" si="30"/>
        <v>9843.7621711349675</v>
      </c>
      <c r="E158" s="54">
        <f t="shared" si="31"/>
        <v>13917.448311641918</v>
      </c>
      <c r="F158" s="54">
        <f t="shared" si="32"/>
        <v>0</v>
      </c>
      <c r="G158" s="54">
        <f t="shared" si="33"/>
        <v>1098699.7557655179</v>
      </c>
      <c r="H158" s="62">
        <f t="shared" si="39"/>
        <v>2.1692312740879567</v>
      </c>
      <c r="I158" s="9">
        <f t="shared" si="34"/>
        <v>980704.44347796775</v>
      </c>
      <c r="J158" s="9">
        <f t="shared" si="35"/>
        <v>2369799.9720152766</v>
      </c>
      <c r="K158" s="9">
        <f t="shared" si="36"/>
        <v>3350504.4154932448</v>
      </c>
      <c r="L158" s="9">
        <f t="shared" si="37"/>
        <v>0</v>
      </c>
      <c r="M158" s="9">
        <f t="shared" si="38"/>
        <v>264502393.00794831</v>
      </c>
      <c r="AC158">
        <v>148</v>
      </c>
      <c r="AF158" s="51">
        <f t="shared" si="40"/>
        <v>1514484.9147080428</v>
      </c>
    </row>
    <row r="159" spans="2:32" x14ac:dyDescent="0.3">
      <c r="B159" s="26">
        <v>149</v>
      </c>
      <c r="C159" s="54">
        <f t="shared" si="29"/>
        <v>4037.5121907447983</v>
      </c>
      <c r="D159" s="54">
        <f t="shared" si="30"/>
        <v>9879.9361208971204</v>
      </c>
      <c r="E159" s="54">
        <f t="shared" si="31"/>
        <v>13917.448311641918</v>
      </c>
      <c r="F159" s="54">
        <f t="shared" si="32"/>
        <v>0</v>
      </c>
      <c r="G159" s="54">
        <f t="shared" si="33"/>
        <v>1088819.8196446209</v>
      </c>
      <c r="H159" s="62">
        <f t="shared" si="39"/>
        <v>2.1806109770288473</v>
      </c>
      <c r="I159" s="9">
        <f t="shared" si="34"/>
        <v>977094.93286781397</v>
      </c>
      <c r="J159" s="9">
        <f t="shared" si="35"/>
        <v>2390986.0985473483</v>
      </c>
      <c r="K159" s="9">
        <f t="shared" si="36"/>
        <v>3368081.0314151621</v>
      </c>
      <c r="L159" s="9">
        <f t="shared" si="37"/>
        <v>0</v>
      </c>
      <c r="M159" s="9">
        <f t="shared" si="38"/>
        <v>263498976.18130845</v>
      </c>
      <c r="AC159">
        <v>149</v>
      </c>
      <c r="AF159" s="51">
        <f t="shared" si="40"/>
        <v>1567099.9118780878</v>
      </c>
    </row>
    <row r="160" spans="2:32" x14ac:dyDescent="0.3">
      <c r="B160" s="26">
        <v>150</v>
      </c>
      <c r="C160" s="54">
        <f t="shared" si="29"/>
        <v>4001.20530861201</v>
      </c>
      <c r="D160" s="54">
        <f t="shared" si="30"/>
        <v>9916.2430030299074</v>
      </c>
      <c r="E160" s="54">
        <f t="shared" si="31"/>
        <v>13917.448311641918</v>
      </c>
      <c r="F160" s="54">
        <f t="shared" si="32"/>
        <v>0</v>
      </c>
      <c r="G160" s="54">
        <f t="shared" si="33"/>
        <v>1078903.576641591</v>
      </c>
      <c r="H160" s="62">
        <f t="shared" si="39"/>
        <v>2.1920503774490112</v>
      </c>
      <c r="I160" s="9">
        <f t="shared" si="34"/>
        <v>973388.22350418789</v>
      </c>
      <c r="J160" s="9">
        <f t="shared" si="35"/>
        <v>2412361.6300767753</v>
      </c>
      <c r="K160" s="9">
        <f t="shared" si="36"/>
        <v>3385749.8535809633</v>
      </c>
      <c r="L160" s="9">
        <f t="shared" si="37"/>
        <v>0</v>
      </c>
      <c r="M160" s="9">
        <f t="shared" si="38"/>
        <v>262468919.93747178</v>
      </c>
      <c r="AC160">
        <v>150</v>
      </c>
      <c r="AF160" s="51">
        <f t="shared" si="40"/>
        <v>1621542.8162793764</v>
      </c>
    </row>
    <row r="161" spans="2:32" x14ac:dyDescent="0.3">
      <c r="B161" s="26">
        <v>151</v>
      </c>
      <c r="C161" s="54">
        <f t="shared" si="29"/>
        <v>3964.7650056074599</v>
      </c>
      <c r="D161" s="54">
        <f t="shared" si="30"/>
        <v>9952.6833060344579</v>
      </c>
      <c r="E161" s="54">
        <f t="shared" si="31"/>
        <v>13917.448311641918</v>
      </c>
      <c r="F161" s="54">
        <f t="shared" si="32"/>
        <v>0</v>
      </c>
      <c r="G161" s="54">
        <f t="shared" si="33"/>
        <v>1068950.8933355566</v>
      </c>
      <c r="H161" s="62">
        <f t="shared" si="39"/>
        <v>2.2035497885191035</v>
      </c>
      <c r="I161" s="9">
        <f t="shared" si="34"/>
        <v>969583.10580761032</v>
      </c>
      <c r="J161" s="9">
        <f t="shared" si="35"/>
        <v>2433928.2598934085</v>
      </c>
      <c r="K161" s="9">
        <f t="shared" si="36"/>
        <v>3403511.3657010188</v>
      </c>
      <c r="L161" s="9">
        <f t="shared" si="37"/>
        <v>0</v>
      </c>
      <c r="M161" s="9">
        <f t="shared" si="38"/>
        <v>261411893.42880389</v>
      </c>
      <c r="AC161">
        <v>151</v>
      </c>
      <c r="AF161" s="51">
        <f t="shared" si="40"/>
        <v>1677877.13157105</v>
      </c>
    </row>
    <row r="162" spans="2:32" x14ac:dyDescent="0.3">
      <c r="B162" s="26">
        <v>152</v>
      </c>
      <c r="C162" s="54">
        <f t="shared" si="29"/>
        <v>3928.1907914348735</v>
      </c>
      <c r="D162" s="54">
        <f t="shared" si="30"/>
        <v>9989.2575202070439</v>
      </c>
      <c r="E162" s="54">
        <f t="shared" si="31"/>
        <v>13917.448311641918</v>
      </c>
      <c r="F162" s="54">
        <f t="shared" si="32"/>
        <v>0</v>
      </c>
      <c r="G162" s="54">
        <f t="shared" si="33"/>
        <v>1058961.6358153496</v>
      </c>
      <c r="H162" s="62">
        <f t="shared" si="39"/>
        <v>2.2151095250526613</v>
      </c>
      <c r="I162" s="9">
        <f t="shared" si="34"/>
        <v>965678.35759803443</v>
      </c>
      <c r="J162" s="9">
        <f t="shared" si="35"/>
        <v>2455687.6964251911</v>
      </c>
      <c r="K162" s="9">
        <f t="shared" si="36"/>
        <v>3421366.0540232253</v>
      </c>
      <c r="L162" s="9">
        <f t="shared" si="37"/>
        <v>0</v>
      </c>
      <c r="M162" s="9">
        <f t="shared" si="38"/>
        <v>260327562.36362889</v>
      </c>
      <c r="AC162">
        <v>152</v>
      </c>
      <c r="AF162" s="51">
        <f t="shared" si="40"/>
        <v>1736168.5676044773</v>
      </c>
    </row>
    <row r="163" spans="2:32" x14ac:dyDescent="0.3">
      <c r="B163" s="26">
        <v>153</v>
      </c>
      <c r="C163" s="54">
        <f t="shared" si="29"/>
        <v>3891.4821739962326</v>
      </c>
      <c r="D163" s="54">
        <f t="shared" si="30"/>
        <v>10025.966137645686</v>
      </c>
      <c r="E163" s="54">
        <f t="shared" si="31"/>
        <v>13917.448311641918</v>
      </c>
      <c r="F163" s="54">
        <f t="shared" si="32"/>
        <v>0</v>
      </c>
      <c r="G163" s="54">
        <f t="shared" si="33"/>
        <v>1048935.6696777039</v>
      </c>
      <c r="H163" s="62">
        <f t="shared" si="39"/>
        <v>2.2267299035147206</v>
      </c>
      <c r="I163" s="9">
        <f t="shared" si="34"/>
        <v>961672.74397282279</v>
      </c>
      <c r="J163" s="9">
        <f t="shared" si="35"/>
        <v>2477641.663373495</v>
      </c>
      <c r="K163" s="9">
        <f t="shared" si="36"/>
        <v>3439314.4073463175</v>
      </c>
      <c r="L163" s="9">
        <f t="shared" si="37"/>
        <v>0</v>
      </c>
      <c r="M163" s="9">
        <f t="shared" si="38"/>
        <v>259215588.97288793</v>
      </c>
      <c r="AC163">
        <v>153</v>
      </c>
      <c r="AF163" s="51">
        <f t="shared" si="40"/>
        <v>1796485.1170689801</v>
      </c>
    </row>
    <row r="164" spans="2:32" x14ac:dyDescent="0.3">
      <c r="B164" s="26">
        <v>154</v>
      </c>
      <c r="C164" s="54">
        <f t="shared" si="29"/>
        <v>3854.6386593851503</v>
      </c>
      <c r="D164" s="54">
        <f t="shared" si="30"/>
        <v>10062.809652256768</v>
      </c>
      <c r="E164" s="54">
        <f t="shared" si="31"/>
        <v>13917.448311641918</v>
      </c>
      <c r="F164" s="54">
        <f t="shared" si="32"/>
        <v>0</v>
      </c>
      <c r="G164" s="54">
        <f t="shared" si="33"/>
        <v>1038872.8600254471</v>
      </c>
      <c r="H164" s="62">
        <f t="shared" si="39"/>
        <v>2.2384112420304811</v>
      </c>
      <c r="I164" s="9">
        <f t="shared" si="34"/>
        <v>957565.017183583</v>
      </c>
      <c r="J164" s="9">
        <f t="shared" si="35"/>
        <v>2499791.8998496663</v>
      </c>
      <c r="K164" s="9">
        <f t="shared" si="36"/>
        <v>3457356.9170332495</v>
      </c>
      <c r="L164" s="9">
        <f t="shared" si="37"/>
        <v>0</v>
      </c>
      <c r="M164" s="9">
        <f t="shared" si="38"/>
        <v>258075631.97648802</v>
      </c>
      <c r="AC164">
        <v>154</v>
      </c>
      <c r="AF164" s="51">
        <f t="shared" si="40"/>
        <v>1858897.1348003249</v>
      </c>
    </row>
    <row r="165" spans="2:32" x14ac:dyDescent="0.3">
      <c r="B165" s="26">
        <v>155</v>
      </c>
      <c r="C165" s="54">
        <f t="shared" si="29"/>
        <v>3817.6597518802305</v>
      </c>
      <c r="D165" s="54">
        <f t="shared" si="30"/>
        <v>10099.788559761688</v>
      </c>
      <c r="E165" s="54">
        <f t="shared" si="31"/>
        <v>13917.448311641918</v>
      </c>
      <c r="F165" s="54">
        <f t="shared" si="32"/>
        <v>0</v>
      </c>
      <c r="G165" s="54">
        <f t="shared" si="33"/>
        <v>1028773.0714656854</v>
      </c>
      <c r="H165" s="62">
        <f t="shared" si="39"/>
        <v>2.2501538603940152</v>
      </c>
      <c r="I165" s="9">
        <f t="shared" si="34"/>
        <v>953353.91651185427</v>
      </c>
      <c r="J165" s="9">
        <f t="shared" si="35"/>
        <v>2522140.160512791</v>
      </c>
      <c r="K165" s="9">
        <f t="shared" si="36"/>
        <v>3475494.0770246452</v>
      </c>
      <c r="L165" s="9">
        <f t="shared" si="37"/>
        <v>0</v>
      </c>
      <c r="M165" s="9">
        <f t="shared" si="38"/>
        <v>256907346.54933459</v>
      </c>
      <c r="AC165">
        <v>155</v>
      </c>
      <c r="AF165" s="51">
        <f t="shared" si="40"/>
        <v>1923477.4198444837</v>
      </c>
    </row>
    <row r="166" spans="2:32" x14ac:dyDescent="0.3">
      <c r="B166" s="26">
        <v>156</v>
      </c>
      <c r="C166" s="54">
        <f t="shared" si="29"/>
        <v>3780.5449539383935</v>
      </c>
      <c r="D166" s="54">
        <f t="shared" si="30"/>
        <v>15136.903357703524</v>
      </c>
      <c r="E166" s="54">
        <f t="shared" si="31"/>
        <v>13917.448311641918</v>
      </c>
      <c r="F166" s="54">
        <f t="shared" si="32"/>
        <v>5000</v>
      </c>
      <c r="G166" s="54">
        <f t="shared" si="33"/>
        <v>1013636.1681079819</v>
      </c>
      <c r="H166" s="62">
        <f t="shared" si="39"/>
        <v>2.2619580800770218</v>
      </c>
      <c r="I166" s="9">
        <f t="shared" si="34"/>
        <v>949038.16814363201</v>
      </c>
      <c r="J166" s="9">
        <f t="shared" si="35"/>
        <v>3799848.7543434305</v>
      </c>
      <c r="K166" s="9">
        <f t="shared" si="36"/>
        <v>3493726.3838523231</v>
      </c>
      <c r="L166" s="9">
        <f t="shared" si="37"/>
        <v>1255160.5386347394</v>
      </c>
      <c r="M166" s="9">
        <f t="shared" si="38"/>
        <v>254455223.74841356</v>
      </c>
      <c r="AC166">
        <v>156</v>
      </c>
      <c r="AF166" s="51">
        <f t="shared" si="40"/>
        <v>1990301.3003723877</v>
      </c>
    </row>
    <row r="167" spans="2:32" x14ac:dyDescent="0.3">
      <c r="B167" s="26">
        <v>157</v>
      </c>
      <c r="C167" s="54">
        <f t="shared" si="29"/>
        <v>3724.9197191860007</v>
      </c>
      <c r="D167" s="54">
        <f t="shared" si="30"/>
        <v>10192.528592455918</v>
      </c>
      <c r="E167" s="54">
        <f t="shared" si="31"/>
        <v>13917.448311641918</v>
      </c>
      <c r="F167" s="54">
        <f t="shared" si="32"/>
        <v>0</v>
      </c>
      <c r="G167" s="54">
        <f t="shared" si="33"/>
        <v>1003443.639515526</v>
      </c>
      <c r="H167" s="62">
        <f t="shared" si="39"/>
        <v>2.2738242242376288</v>
      </c>
      <c r="I167" s="9">
        <f t="shared" si="34"/>
        <v>939979.81242782006</v>
      </c>
      <c r="J167" s="9">
        <f t="shared" si="35"/>
        <v>2572074.5242250678</v>
      </c>
      <c r="K167" s="9">
        <f t="shared" si="36"/>
        <v>3512054.336652888</v>
      </c>
      <c r="L167" s="9">
        <f t="shared" si="37"/>
        <v>0</v>
      </c>
      <c r="M167" s="9">
        <f t="shared" si="38"/>
        <v>253218011.43671691</v>
      </c>
      <c r="AC167">
        <v>157</v>
      </c>
      <c r="AF167" s="51">
        <f t="shared" si="40"/>
        <v>2059446.7215447193</v>
      </c>
    </row>
    <row r="168" spans="2:32" x14ac:dyDescent="0.3">
      <c r="B168" s="26">
        <v>158</v>
      </c>
      <c r="C168" s="54">
        <f t="shared" si="29"/>
        <v>3687.4641193002221</v>
      </c>
      <c r="D168" s="54">
        <f t="shared" si="30"/>
        <v>10229.984192341695</v>
      </c>
      <c r="E168" s="54">
        <f t="shared" si="31"/>
        <v>13917.448311641918</v>
      </c>
      <c r="F168" s="54">
        <f t="shared" si="32"/>
        <v>0</v>
      </c>
      <c r="G168" s="54">
        <f t="shared" si="33"/>
        <v>993213.65532318433</v>
      </c>
      <c r="H168" s="62">
        <f t="shared" si="39"/>
        <v>2.285752617729238</v>
      </c>
      <c r="I168" s="9">
        <f t="shared" si="34"/>
        <v>935409.44213024713</v>
      </c>
      <c r="J168" s="9">
        <f t="shared" si="35"/>
        <v>2595068.9950511474</v>
      </c>
      <c r="K168" s="9">
        <f t="shared" si="36"/>
        <v>3530478.4371813945</v>
      </c>
      <c r="L168" s="9">
        <f t="shared" si="37"/>
        <v>0</v>
      </c>
      <c r="M168" s="9">
        <f t="shared" si="38"/>
        <v>251951314.2865003</v>
      </c>
      <c r="AC168">
        <v>158</v>
      </c>
      <c r="AF168" s="51">
        <f t="shared" si="40"/>
        <v>2130994.3364292313</v>
      </c>
    </row>
    <row r="169" spans="2:32" x14ac:dyDescent="0.3">
      <c r="B169" s="26">
        <v>159</v>
      </c>
      <c r="C169" s="54">
        <f t="shared" si="29"/>
        <v>3649.8708772238847</v>
      </c>
      <c r="D169" s="54">
        <f t="shared" si="30"/>
        <v>10267.577434418034</v>
      </c>
      <c r="E169" s="54">
        <f t="shared" si="31"/>
        <v>13917.448311641918</v>
      </c>
      <c r="F169" s="54">
        <f t="shared" si="32"/>
        <v>0</v>
      </c>
      <c r="G169" s="54">
        <f t="shared" si="33"/>
        <v>982946.0778887663</v>
      </c>
      <c r="H169" s="62">
        <f t="shared" si="39"/>
        <v>2.2977435871094203</v>
      </c>
      <c r="I169" s="9">
        <f t="shared" si="34"/>
        <v>930730.15226492798</v>
      </c>
      <c r="J169" s="9">
        <f t="shared" si="35"/>
        <v>2618269.0375601593</v>
      </c>
      <c r="K169" s="9">
        <f t="shared" si="36"/>
        <v>3548999.1898250873</v>
      </c>
      <c r="L169" s="9">
        <f t="shared" si="37"/>
        <v>0</v>
      </c>
      <c r="M169" s="9">
        <f t="shared" si="38"/>
        <v>250654772.04976407</v>
      </c>
      <c r="AC169">
        <v>159</v>
      </c>
      <c r="AF169" s="51">
        <f t="shared" si="40"/>
        <v>2205027.6000766414</v>
      </c>
    </row>
    <row r="170" spans="2:32" x14ac:dyDescent="0.3">
      <c r="B170" s="26">
        <v>160</v>
      </c>
      <c r="C170" s="54">
        <f t="shared" si="29"/>
        <v>3612.1394871481721</v>
      </c>
      <c r="D170" s="54">
        <f t="shared" si="30"/>
        <v>10305.308824493746</v>
      </c>
      <c r="E170" s="54">
        <f t="shared" si="31"/>
        <v>13917.448311641918</v>
      </c>
      <c r="F170" s="54">
        <f t="shared" si="32"/>
        <v>0</v>
      </c>
      <c r="G170" s="54">
        <f t="shared" si="33"/>
        <v>972640.76906427252</v>
      </c>
      <c r="H170" s="62">
        <f t="shared" si="39"/>
        <v>2.3097974606488547</v>
      </c>
      <c r="I170" s="9">
        <f t="shared" si="34"/>
        <v>925940.61204429937</v>
      </c>
      <c r="J170" s="9">
        <f t="shared" si="35"/>
        <v>2641676.4895729055</v>
      </c>
      <c r="K170" s="9">
        <f t="shared" si="36"/>
        <v>3567617.1016172045</v>
      </c>
      <c r="L170" s="9">
        <f t="shared" si="37"/>
        <v>0</v>
      </c>
      <c r="M170" s="9">
        <f t="shared" si="38"/>
        <v>249328020.75084069</v>
      </c>
      <c r="AC170">
        <v>160</v>
      </c>
      <c r="AF170" s="51">
        <f t="shared" si="40"/>
        <v>2281632.8668648349</v>
      </c>
    </row>
    <row r="171" spans="2:32" x14ac:dyDescent="0.3">
      <c r="B171" s="26">
        <v>161</v>
      </c>
      <c r="C171" s="54">
        <f t="shared" si="29"/>
        <v>3574.2694414055172</v>
      </c>
      <c r="D171" s="54">
        <f t="shared" si="30"/>
        <v>10343.178870236401</v>
      </c>
      <c r="E171" s="54">
        <f t="shared" si="31"/>
        <v>13917.448311641918</v>
      </c>
      <c r="F171" s="54">
        <f t="shared" si="32"/>
        <v>0</v>
      </c>
      <c r="G171" s="54">
        <f t="shared" si="33"/>
        <v>962297.59019403614</v>
      </c>
      <c r="H171" s="62">
        <f t="shared" si="39"/>
        <v>2.3219145683403153</v>
      </c>
      <c r="I171" s="9">
        <f t="shared" si="34"/>
        <v>921039.47691046749</v>
      </c>
      <c r="J171" s="9">
        <f t="shared" si="35"/>
        <v>2665293.2053403952</v>
      </c>
      <c r="K171" s="9">
        <f t="shared" si="36"/>
        <v>3586332.6822508625</v>
      </c>
      <c r="L171" s="9">
        <f t="shared" si="37"/>
        <v>0</v>
      </c>
      <c r="M171" s="9">
        <f t="shared" si="38"/>
        <v>247970692.65040955</v>
      </c>
      <c r="AC171">
        <v>161</v>
      </c>
      <c r="AF171" s="51">
        <f t="shared" si="40"/>
        <v>2360899.491224918</v>
      </c>
    </row>
    <row r="172" spans="2:32" x14ac:dyDescent="0.3">
      <c r="B172" s="26">
        <v>162</v>
      </c>
      <c r="C172" s="54">
        <f t="shared" si="29"/>
        <v>3536.2602304627731</v>
      </c>
      <c r="D172" s="54">
        <f t="shared" si="30"/>
        <v>10381.188081179145</v>
      </c>
      <c r="E172" s="54">
        <f t="shared" si="31"/>
        <v>13917.448311641918</v>
      </c>
      <c r="F172" s="54">
        <f t="shared" si="32"/>
        <v>0</v>
      </c>
      <c r="G172" s="54">
        <f t="shared" si="33"/>
        <v>951916.40211285697</v>
      </c>
      <c r="H172" s="62">
        <f t="shared" si="39"/>
        <v>2.3340952419077055</v>
      </c>
      <c r="I172" s="9">
        <f t="shared" si="34"/>
        <v>916025.38840227574</v>
      </c>
      <c r="J172" s="9">
        <f t="shared" si="35"/>
        <v>2689121.0556907314</v>
      </c>
      <c r="K172" s="9">
        <f t="shared" si="36"/>
        <v>3605146.4440930071</v>
      </c>
      <c r="L172" s="9">
        <f t="shared" si="37"/>
        <v>0</v>
      </c>
      <c r="M172" s="9">
        <f t="shared" si="38"/>
        <v>246582416.20917559</v>
      </c>
      <c r="AC172">
        <v>162</v>
      </c>
      <c r="AF172" s="51">
        <f t="shared" si="40"/>
        <v>2442919.9318666174</v>
      </c>
    </row>
    <row r="173" spans="2:32" x14ac:dyDescent="0.3">
      <c r="B173" s="26">
        <v>163</v>
      </c>
      <c r="C173" s="54">
        <f t="shared" si="29"/>
        <v>3498.1113429143529</v>
      </c>
      <c r="D173" s="54">
        <f t="shared" si="30"/>
        <v>10419.336968727564</v>
      </c>
      <c r="E173" s="54">
        <f t="shared" si="31"/>
        <v>13917.448311641918</v>
      </c>
      <c r="F173" s="54">
        <f t="shared" si="32"/>
        <v>0</v>
      </c>
      <c r="G173" s="54">
        <f t="shared" si="33"/>
        <v>941497.06514412945</v>
      </c>
      <c r="H173" s="62">
        <f t="shared" si="39"/>
        <v>2.3463398148151398</v>
      </c>
      <c r="I173" s="9">
        <f t="shared" si="34"/>
        <v>910896.97402112989</v>
      </c>
      <c r="J173" s="9">
        <f t="shared" si="35"/>
        <v>2713161.928177312</v>
      </c>
      <c r="K173" s="9">
        <f t="shared" si="36"/>
        <v>3624058.9021984418</v>
      </c>
      <c r="L173" s="9">
        <f t="shared" si="37"/>
        <v>0</v>
      </c>
      <c r="M173" s="9">
        <f t="shared" si="38"/>
        <v>245162816.05120984</v>
      </c>
      <c r="AC173">
        <v>163</v>
      </c>
      <c r="AF173" s="51">
        <f t="shared" si="40"/>
        <v>2527789.8596245889</v>
      </c>
    </row>
    <row r="174" spans="2:32" x14ac:dyDescent="0.3">
      <c r="B174" s="26">
        <v>164</v>
      </c>
      <c r="C174" s="54">
        <f t="shared" si="29"/>
        <v>3459.8222654753536</v>
      </c>
      <c r="D174" s="54">
        <f t="shared" si="30"/>
        <v>10457.626046166564</v>
      </c>
      <c r="E174" s="54">
        <f t="shared" si="31"/>
        <v>13917.448311641918</v>
      </c>
      <c r="F174" s="54">
        <f t="shared" si="32"/>
        <v>0</v>
      </c>
      <c r="G174" s="54">
        <f t="shared" si="33"/>
        <v>931039.43909796292</v>
      </c>
      <c r="H174" s="62">
        <f t="shared" si="39"/>
        <v>2.3586486222760721</v>
      </c>
      <c r="I174" s="9">
        <f t="shared" si="34"/>
        <v>905652.84709557518</v>
      </c>
      <c r="J174" s="9">
        <f t="shared" si="35"/>
        <v>2737417.7272283523</v>
      </c>
      <c r="K174" s="9">
        <f t="shared" si="36"/>
        <v>3643070.5743239275</v>
      </c>
      <c r="L174" s="9">
        <f t="shared" si="37"/>
        <v>0</v>
      </c>
      <c r="M174" s="9">
        <f t="shared" si="38"/>
        <v>243711512.92694753</v>
      </c>
      <c r="AC174">
        <v>164</v>
      </c>
      <c r="AF174" s="51">
        <f t="shared" si="40"/>
        <v>2615608.2690514373</v>
      </c>
    </row>
    <row r="175" spans="2:32" x14ac:dyDescent="0.3">
      <c r="B175" s="26">
        <v>165</v>
      </c>
      <c r="C175" s="54">
        <f t="shared" si="29"/>
        <v>3421.3924829746475</v>
      </c>
      <c r="D175" s="54">
        <f t="shared" si="30"/>
        <v>10496.055828667271</v>
      </c>
      <c r="E175" s="54">
        <f t="shared" si="31"/>
        <v>13917.448311641918</v>
      </c>
      <c r="F175" s="54">
        <f t="shared" si="32"/>
        <v>0</v>
      </c>
      <c r="G175" s="54">
        <f t="shared" si="33"/>
        <v>920543.38326929568</v>
      </c>
      <c r="H175" s="62">
        <f t="shared" si="39"/>
        <v>2.3710220012624728</v>
      </c>
      <c r="I175" s="9">
        <f t="shared" si="34"/>
        <v>900291.6066446075</v>
      </c>
      <c r="J175" s="9">
        <f t="shared" si="35"/>
        <v>2761890.3742977493</v>
      </c>
      <c r="K175" s="9">
        <f t="shared" si="36"/>
        <v>3662181.9809423564</v>
      </c>
      <c r="L175" s="9">
        <f t="shared" si="37"/>
        <v>0</v>
      </c>
      <c r="M175" s="9">
        <f t="shared" si="38"/>
        <v>242228123.67584139</v>
      </c>
      <c r="AC175">
        <v>165</v>
      </c>
      <c r="AF175" s="51">
        <f t="shared" si="40"/>
        <v>2706477.5938876099</v>
      </c>
    </row>
    <row r="176" spans="2:32" x14ac:dyDescent="0.3">
      <c r="B176" s="26">
        <v>166</v>
      </c>
      <c r="C176" s="54">
        <f t="shared" si="29"/>
        <v>3382.8214783479511</v>
      </c>
      <c r="D176" s="54">
        <f t="shared" si="30"/>
        <v>10534.626833293967</v>
      </c>
      <c r="E176" s="54">
        <f t="shared" si="31"/>
        <v>13917.448311641918</v>
      </c>
      <c r="F176" s="54">
        <f t="shared" si="32"/>
        <v>0</v>
      </c>
      <c r="G176" s="54">
        <f t="shared" si="33"/>
        <v>910008.75643600174</v>
      </c>
      <c r="H176" s="62">
        <f t="shared" si="39"/>
        <v>2.3834602905140545</v>
      </c>
      <c r="I176" s="9">
        <f t="shared" si="34"/>
        <v>894811.83723971271</v>
      </c>
      <c r="J176" s="9">
        <f t="shared" si="35"/>
        <v>2786581.8080172888</v>
      </c>
      <c r="K176" s="9">
        <f t="shared" si="36"/>
        <v>3681393.6452570013</v>
      </c>
      <c r="L176" s="9">
        <f t="shared" si="37"/>
        <v>0</v>
      </c>
      <c r="M176" s="9">
        <f t="shared" si="38"/>
        <v>240712261.18866709</v>
      </c>
      <c r="AC176">
        <v>166</v>
      </c>
      <c r="AF176" s="51">
        <f t="shared" si="40"/>
        <v>2800503.8265428483</v>
      </c>
    </row>
    <row r="177" spans="2:32" x14ac:dyDescent="0.3">
      <c r="B177" s="26">
        <v>167</v>
      </c>
      <c r="C177" s="54">
        <f t="shared" si="29"/>
        <v>3344.1087326308684</v>
      </c>
      <c r="D177" s="54">
        <f t="shared" si="30"/>
        <v>10573.33957901105</v>
      </c>
      <c r="E177" s="54">
        <f t="shared" si="31"/>
        <v>13917.448311641918</v>
      </c>
      <c r="F177" s="54">
        <f t="shared" si="32"/>
        <v>0</v>
      </c>
      <c r="G177" s="54">
        <f t="shared" si="33"/>
        <v>899435.41685699066</v>
      </c>
      <c r="H177" s="62">
        <f t="shared" si="39"/>
        <v>2.3959638305475455</v>
      </c>
      <c r="I177" s="9">
        <f t="shared" si="34"/>
        <v>889212.10886561859</v>
      </c>
      <c r="J177" s="9">
        <f t="shared" si="35"/>
        <v>2811493.9843502208</v>
      </c>
      <c r="K177" s="9">
        <f t="shared" si="36"/>
        <v>3700706.0932158395</v>
      </c>
      <c r="L177" s="9">
        <f t="shared" si="37"/>
        <v>0</v>
      </c>
      <c r="M177" s="9">
        <f t="shared" si="38"/>
        <v>239163534.36947718</v>
      </c>
      <c r="AC177">
        <v>167</v>
      </c>
      <c r="AF177" s="51">
        <f t="shared" si="40"/>
        <v>2897796.6417285698</v>
      </c>
    </row>
    <row r="178" spans="2:32" x14ac:dyDescent="0.3">
      <c r="B178" s="26">
        <v>168</v>
      </c>
      <c r="C178" s="54">
        <f t="shared" si="29"/>
        <v>3305.2537249519073</v>
      </c>
      <c r="D178" s="54">
        <f t="shared" si="30"/>
        <v>15612.19458669001</v>
      </c>
      <c r="E178" s="54">
        <f t="shared" si="31"/>
        <v>13917.448311641918</v>
      </c>
      <c r="F178" s="54">
        <f t="shared" si="32"/>
        <v>5000</v>
      </c>
      <c r="G178" s="54">
        <f t="shared" si="33"/>
        <v>883823.22227030061</v>
      </c>
      <c r="H178" s="62">
        <f t="shared" si="39"/>
        <v>2.4085329636660111</v>
      </c>
      <c r="I178" s="9">
        <f t="shared" si="34"/>
        <v>883490.97677974938</v>
      </c>
      <c r="J178" s="9">
        <f t="shared" si="35"/>
        <v>4173123.8182844706</v>
      </c>
      <c r="K178" s="9">
        <f t="shared" si="36"/>
        <v>3720119.8535259506</v>
      </c>
      <c r="L178" s="9">
        <f t="shared" si="37"/>
        <v>1336494.9415382696</v>
      </c>
      <c r="M178" s="9">
        <f t="shared" si="38"/>
        <v>236245053.15566212</v>
      </c>
      <c r="AC178">
        <v>168</v>
      </c>
      <c r="AF178" s="51">
        <f t="shared" si="40"/>
        <v>2998469.524385382</v>
      </c>
    </row>
    <row r="179" spans="2:32" x14ac:dyDescent="0.3">
      <c r="B179" s="26">
        <v>169</v>
      </c>
      <c r="C179" s="54">
        <f t="shared" si="29"/>
        <v>3247.8818855232894</v>
      </c>
      <c r="D179" s="54">
        <f t="shared" si="30"/>
        <v>10669.566426118628</v>
      </c>
      <c r="E179" s="54">
        <f t="shared" si="31"/>
        <v>13917.448311641918</v>
      </c>
      <c r="F179" s="54">
        <f t="shared" si="32"/>
        <v>0</v>
      </c>
      <c r="G179" s="54">
        <f t="shared" si="33"/>
        <v>873153.65584418201</v>
      </c>
      <c r="H179" s="62">
        <f t="shared" si="39"/>
        <v>2.4211680339682253</v>
      </c>
      <c r="I179" s="9">
        <f t="shared" si="34"/>
        <v>872709.85237002466</v>
      </c>
      <c r="J179" s="9">
        <f t="shared" si="35"/>
        <v>2866925.6052979673</v>
      </c>
      <c r="K179" s="9">
        <f t="shared" si="36"/>
        <v>3739635.457667992</v>
      </c>
      <c r="L179" s="9">
        <f t="shared" si="37"/>
        <v>0</v>
      </c>
      <c r="M179" s="9">
        <f t="shared" si="38"/>
        <v>234617459.91583389</v>
      </c>
      <c r="AC179">
        <v>169</v>
      </c>
      <c r="AF179" s="51">
        <f t="shared" si="40"/>
        <v>3102639.902054952</v>
      </c>
    </row>
    <row r="180" spans="2:32" x14ac:dyDescent="0.3">
      <c r="B180" s="26">
        <v>170</v>
      </c>
      <c r="C180" s="54">
        <f t="shared" si="29"/>
        <v>3208.6732625220034</v>
      </c>
      <c r="D180" s="54">
        <f t="shared" si="30"/>
        <v>10708.775049119915</v>
      </c>
      <c r="E180" s="54">
        <f t="shared" si="31"/>
        <v>13917.448311641918</v>
      </c>
      <c r="F180" s="54">
        <f t="shared" si="32"/>
        <v>0</v>
      </c>
      <c r="G180" s="54">
        <f t="shared" si="33"/>
        <v>862444.88079506205</v>
      </c>
      <c r="H180" s="62">
        <f t="shared" si="39"/>
        <v>2.4338693873580906</v>
      </c>
      <c r="I180" s="9">
        <f t="shared" si="34"/>
        <v>866697.3808406716</v>
      </c>
      <c r="J180" s="9">
        <f t="shared" si="35"/>
        <v>2892556.0590700745</v>
      </c>
      <c r="K180" s="9">
        <f t="shared" si="36"/>
        <v>3759253.4399107457</v>
      </c>
      <c r="L180" s="9">
        <f t="shared" si="37"/>
        <v>0</v>
      </c>
      <c r="M180" s="9">
        <f t="shared" si="38"/>
        <v>232955697.93136573</v>
      </c>
      <c r="AC180">
        <v>170</v>
      </c>
      <c r="AF180" s="51">
        <f t="shared" si="40"/>
        <v>3210429.28185063</v>
      </c>
    </row>
    <row r="181" spans="2:32" x14ac:dyDescent="0.3">
      <c r="B181" s="26">
        <v>171</v>
      </c>
      <c r="C181" s="54">
        <f t="shared" si="29"/>
        <v>3169.320555304334</v>
      </c>
      <c r="D181" s="54">
        <f t="shared" si="30"/>
        <v>10748.127756337584</v>
      </c>
      <c r="E181" s="54">
        <f t="shared" si="31"/>
        <v>13917.448311641918</v>
      </c>
      <c r="F181" s="54">
        <f t="shared" si="32"/>
        <v>0</v>
      </c>
      <c r="G181" s="54">
        <f t="shared" si="33"/>
        <v>851696.75303872442</v>
      </c>
      <c r="H181" s="62">
        <f t="shared" si="39"/>
        <v>2.4466373715541088</v>
      </c>
      <c r="I181" s="9">
        <f t="shared" si="34"/>
        <v>860558.68698542379</v>
      </c>
      <c r="J181" s="9">
        <f t="shared" si="35"/>
        <v>2918415.6503403257</v>
      </c>
      <c r="K181" s="9">
        <f t="shared" si="36"/>
        <v>3778974.3373257495</v>
      </c>
      <c r="L181" s="9">
        <f t="shared" si="37"/>
        <v>0</v>
      </c>
      <c r="M181" s="9">
        <f t="shared" si="38"/>
        <v>231259358.81685323</v>
      </c>
      <c r="AC181">
        <v>171</v>
      </c>
      <c r="AF181" s="51">
        <f t="shared" si="40"/>
        <v>3321963.3921865947</v>
      </c>
    </row>
    <row r="182" spans="2:32" x14ac:dyDescent="0.3">
      <c r="B182" s="26">
        <v>172</v>
      </c>
      <c r="C182" s="54">
        <f t="shared" si="29"/>
        <v>3129.8232343882482</v>
      </c>
      <c r="D182" s="54">
        <f t="shared" si="30"/>
        <v>10787.62507725367</v>
      </c>
      <c r="E182" s="54">
        <f t="shared" si="31"/>
        <v>13917.448311641918</v>
      </c>
      <c r="F182" s="54">
        <f t="shared" si="32"/>
        <v>0</v>
      </c>
      <c r="G182" s="54">
        <f t="shared" si="33"/>
        <v>840909.12796147075</v>
      </c>
      <c r="H182" s="62">
        <f t="shared" si="39"/>
        <v>2.4594723360988984</v>
      </c>
      <c r="I182" s="9">
        <f t="shared" si="34"/>
        <v>854292.26219294255</v>
      </c>
      <c r="J182" s="9">
        <f t="shared" si="35"/>
        <v>2944506.4276090534</v>
      </c>
      <c r="K182" s="9">
        <f t="shared" si="36"/>
        <v>3798798.6898019966</v>
      </c>
      <c r="L182" s="9">
        <f t="shared" si="37"/>
        <v>0</v>
      </c>
      <c r="M182" s="9">
        <f t="shared" si="38"/>
        <v>229528029.99601784</v>
      </c>
      <c r="AC182">
        <v>172</v>
      </c>
      <c r="AF182" s="51">
        <f t="shared" si="40"/>
        <v>3437372.3294308363</v>
      </c>
    </row>
    <row r="183" spans="2:32" x14ac:dyDescent="0.3">
      <c r="B183" s="26">
        <v>173</v>
      </c>
      <c r="C183" s="54">
        <f t="shared" si="29"/>
        <v>3090.1807683459679</v>
      </c>
      <c r="D183" s="54">
        <f t="shared" si="30"/>
        <v>10827.26754329595</v>
      </c>
      <c r="E183" s="54">
        <f t="shared" si="31"/>
        <v>13917.448311641918</v>
      </c>
      <c r="F183" s="54">
        <f t="shared" si="32"/>
        <v>0</v>
      </c>
      <c r="G183" s="54">
        <f t="shared" si="33"/>
        <v>830081.86041817477</v>
      </c>
      <c r="H183" s="62">
        <f t="shared" si="39"/>
        <v>2.4723746323687656</v>
      </c>
      <c r="I183" s="9">
        <f t="shared" si="34"/>
        <v>847896.58237043372</v>
      </c>
      <c r="J183" s="9">
        <f t="shared" si="35"/>
        <v>2970830.4576902818</v>
      </c>
      <c r="K183" s="9">
        <f t="shared" si="36"/>
        <v>3818727.0400607153</v>
      </c>
      <c r="L183" s="9">
        <f t="shared" si="37"/>
        <v>0</v>
      </c>
      <c r="M183" s="9">
        <f t="shared" si="38"/>
        <v>227761294.66140786</v>
      </c>
      <c r="AC183">
        <v>173</v>
      </c>
      <c r="AF183" s="51">
        <f t="shared" si="40"/>
        <v>3556790.7096530385</v>
      </c>
    </row>
    <row r="184" spans="2:32" x14ac:dyDescent="0.3">
      <c r="B184" s="26">
        <v>174</v>
      </c>
      <c r="C184" s="54">
        <f t="shared" si="29"/>
        <v>3050.392623796819</v>
      </c>
      <c r="D184" s="54">
        <f t="shared" si="30"/>
        <v>10867.055687845099</v>
      </c>
      <c r="E184" s="54">
        <f t="shared" si="31"/>
        <v>13917.448311641918</v>
      </c>
      <c r="F184" s="54">
        <f t="shared" si="32"/>
        <v>0</v>
      </c>
      <c r="G184" s="54">
        <f t="shared" si="33"/>
        <v>819214.80473032966</v>
      </c>
      <c r="H184" s="62">
        <f t="shared" si="39"/>
        <v>2.4853446135833228</v>
      </c>
      <c r="I184" s="9">
        <f t="shared" si="34"/>
        <v>841370.10779477993</v>
      </c>
      <c r="J184" s="9">
        <f t="shared" si="35"/>
        <v>2997389.8258754513</v>
      </c>
      <c r="K184" s="9">
        <f t="shared" si="36"/>
        <v>3838759.9336702307</v>
      </c>
      <c r="L184" s="9">
        <f t="shared" si="37"/>
        <v>0</v>
      </c>
      <c r="M184" s="9">
        <f t="shared" si="38"/>
        <v>225958731.73372439</v>
      </c>
      <c r="AC184">
        <v>174</v>
      </c>
      <c r="AF184" s="51">
        <f t="shared" si="40"/>
        <v>3680357.8256443613</v>
      </c>
    </row>
    <row r="185" spans="2:32" x14ac:dyDescent="0.3">
      <c r="B185" s="26">
        <v>175</v>
      </c>
      <c r="C185" s="54">
        <f t="shared" si="29"/>
        <v>3010.4582654000551</v>
      </c>
      <c r="D185" s="54">
        <f t="shared" si="30"/>
        <v>10906.990046241863</v>
      </c>
      <c r="E185" s="54">
        <f t="shared" si="31"/>
        <v>13917.448311641918</v>
      </c>
      <c r="F185" s="54">
        <f t="shared" si="32"/>
        <v>0</v>
      </c>
      <c r="G185" s="54">
        <f t="shared" si="33"/>
        <v>808307.81468408776</v>
      </c>
      <c r="H185" s="62">
        <f t="shared" si="39"/>
        <v>2.498382634815159</v>
      </c>
      <c r="I185" s="9">
        <f t="shared" si="34"/>
        <v>834711.28296228801</v>
      </c>
      <c r="J185" s="9">
        <f t="shared" si="35"/>
        <v>3024186.6360986102</v>
      </c>
      <c r="K185" s="9">
        <f t="shared" si="36"/>
        <v>3858897.919060898</v>
      </c>
      <c r="L185" s="9">
        <f t="shared" si="37"/>
        <v>0</v>
      </c>
      <c r="M185" s="9">
        <f t="shared" si="38"/>
        <v>224119915.82076886</v>
      </c>
      <c r="AC185">
        <v>175</v>
      </c>
      <c r="AF185" s="51">
        <f t="shared" si="40"/>
        <v>3808217.8093922753</v>
      </c>
    </row>
    <row r="186" spans="2:32" x14ac:dyDescent="0.3">
      <c r="B186" s="26">
        <v>176</v>
      </c>
      <c r="C186" s="54">
        <f t="shared" si="29"/>
        <v>2970.3771558476542</v>
      </c>
      <c r="D186" s="54">
        <f t="shared" si="30"/>
        <v>10947.071155794263</v>
      </c>
      <c r="E186" s="54">
        <f t="shared" si="31"/>
        <v>13917.448311641918</v>
      </c>
      <c r="F186" s="54">
        <f t="shared" si="32"/>
        <v>0</v>
      </c>
      <c r="G186" s="54">
        <f t="shared" si="33"/>
        <v>797360.74352829345</v>
      </c>
      <c r="H186" s="62">
        <f t="shared" si="39"/>
        <v>2.5114890529995595</v>
      </c>
      <c r="I186" s="9">
        <f t="shared" si="34"/>
        <v>827918.53643703612</v>
      </c>
      <c r="J186" s="9">
        <f t="shared" si="35"/>
        <v>3051223.0111030792</v>
      </c>
      <c r="K186" s="9">
        <f t="shared" si="36"/>
        <v>3879141.5475401157</v>
      </c>
      <c r="L186" s="9">
        <f t="shared" si="37"/>
        <v>0</v>
      </c>
      <c r="M186" s="9">
        <f t="shared" si="38"/>
        <v>222244417.17600846</v>
      </c>
      <c r="AC186">
        <v>176</v>
      </c>
      <c r="AF186" s="51">
        <f t="shared" si="40"/>
        <v>3940519.8001999664</v>
      </c>
    </row>
    <row r="187" spans="2:32" x14ac:dyDescent="0.3">
      <c r="B187" s="26">
        <v>177</v>
      </c>
      <c r="C187" s="54">
        <f t="shared" si="29"/>
        <v>2930.1487558570902</v>
      </c>
      <c r="D187" s="54">
        <f t="shared" si="30"/>
        <v>10987.299555784828</v>
      </c>
      <c r="E187" s="54">
        <f t="shared" si="31"/>
        <v>13917.448311641918</v>
      </c>
      <c r="F187" s="54">
        <f t="shared" si="32"/>
        <v>0</v>
      </c>
      <c r="G187" s="54">
        <f t="shared" si="33"/>
        <v>786373.44397250866</v>
      </c>
      <c r="H187" s="62">
        <f t="shared" si="39"/>
        <v>2.5246642269442789</v>
      </c>
      <c r="I187" s="9">
        <f t="shared" si="34"/>
        <v>820990.28069781198</v>
      </c>
      <c r="J187" s="9">
        <f t="shared" si="35"/>
        <v>3078501.0926096058</v>
      </c>
      <c r="K187" s="9">
        <f t="shared" si="36"/>
        <v>3899491.3733074176</v>
      </c>
      <c r="L187" s="9">
        <f t="shared" si="37"/>
        <v>0</v>
      </c>
      <c r="M187" s="9">
        <f t="shared" si="38"/>
        <v>220331801.65675604</v>
      </c>
      <c r="AC187">
        <v>177</v>
      </c>
      <c r="AF187" s="51">
        <f t="shared" si="40"/>
        <v>4077418.1186464042</v>
      </c>
    </row>
    <row r="188" spans="2:32" x14ac:dyDescent="0.3">
      <c r="B188" s="26">
        <v>178</v>
      </c>
      <c r="C188" s="54">
        <f t="shared" si="29"/>
        <v>2889.7725241640765</v>
      </c>
      <c r="D188" s="54">
        <f t="shared" si="30"/>
        <v>11027.675787477841</v>
      </c>
      <c r="E188" s="54">
        <f t="shared" si="31"/>
        <v>13917.448311641918</v>
      </c>
      <c r="F188" s="54">
        <f t="shared" si="32"/>
        <v>0</v>
      </c>
      <c r="G188" s="54">
        <f t="shared" si="33"/>
        <v>775345.76818503079</v>
      </c>
      <c r="H188" s="62">
        <f t="shared" si="39"/>
        <v>2.5379085173393632</v>
      </c>
      <c r="I188" s="9">
        <f t="shared" si="34"/>
        <v>813924.91198362515</v>
      </c>
      <c r="J188" s="9">
        <f t="shared" si="35"/>
        <v>3106023.0414860263</v>
      </c>
      <c r="K188" s="9">
        <f t="shared" si="36"/>
        <v>3919947.9534696513</v>
      </c>
      <c r="L188" s="9">
        <f t="shared" si="37"/>
        <v>0</v>
      </c>
      <c r="M188" s="9">
        <f t="shared" si="38"/>
        <v>218381630.68196094</v>
      </c>
      <c r="AC188">
        <v>178</v>
      </c>
      <c r="AF188" s="51">
        <f t="shared" si="40"/>
        <v>4219072.4465899933</v>
      </c>
    </row>
    <row r="189" spans="2:32" x14ac:dyDescent="0.3">
      <c r="B189" s="26">
        <v>179</v>
      </c>
      <c r="C189" s="54">
        <f t="shared" si="29"/>
        <v>2849.247917515283</v>
      </c>
      <c r="D189" s="54">
        <f t="shared" si="30"/>
        <v>11068.200394126634</v>
      </c>
      <c r="E189" s="54">
        <f t="shared" si="31"/>
        <v>13917.448311641918</v>
      </c>
      <c r="F189" s="54">
        <f t="shared" si="32"/>
        <v>0</v>
      </c>
      <c r="G189" s="54">
        <f t="shared" si="33"/>
        <v>764277.5677909042</v>
      </c>
      <c r="H189" s="62">
        <f t="shared" si="39"/>
        <v>2.5512222867670244</v>
      </c>
      <c r="I189" s="9">
        <f t="shared" si="34"/>
        <v>806720.81013778329</v>
      </c>
      <c r="J189" s="9">
        <f t="shared" si="35"/>
        <v>3133791.0379184391</v>
      </c>
      <c r="K189" s="9">
        <f t="shared" si="36"/>
        <v>3940511.8480562223</v>
      </c>
      <c r="L189" s="9">
        <f t="shared" si="37"/>
        <v>0</v>
      </c>
      <c r="M189" s="9">
        <f t="shared" si="38"/>
        <v>216393461.18960729</v>
      </c>
      <c r="AC189">
        <v>179</v>
      </c>
      <c r="AF189" s="51">
        <f t="shared" si="40"/>
        <v>4365648.013425759</v>
      </c>
    </row>
    <row r="190" spans="2:32" x14ac:dyDescent="0.3">
      <c r="B190" s="57">
        <v>180</v>
      </c>
      <c r="C190" s="56">
        <f t="shared" si="29"/>
        <v>2808.5743906610278</v>
      </c>
      <c r="D190" s="56">
        <f t="shared" si="30"/>
        <v>16108.87392098089</v>
      </c>
      <c r="E190" s="56">
        <f t="shared" si="31"/>
        <v>13917.448311641918</v>
      </c>
      <c r="F190" s="56">
        <f t="shared" si="32"/>
        <v>5000</v>
      </c>
      <c r="G190" s="56">
        <f t="shared" si="33"/>
        <v>748168.69386992336</v>
      </c>
      <c r="H190" s="62">
        <f t="shared" si="39"/>
        <v>2.5646058997115664</v>
      </c>
      <c r="I190" s="9">
        <f t="shared" si="34"/>
        <v>799376.33845051657</v>
      </c>
      <c r="J190" s="9">
        <f t="shared" si="35"/>
        <v>4584907.0953338612</v>
      </c>
      <c r="K190" s="9">
        <f t="shared" si="36"/>
        <v>3961183.6200344292</v>
      </c>
      <c r="L190" s="9">
        <f t="shared" si="37"/>
        <v>1423099.8137499481</v>
      </c>
      <c r="M190" s="9">
        <f t="shared" si="38"/>
        <v>212943745.779966</v>
      </c>
      <c r="AC190">
        <v>180</v>
      </c>
      <c r="AF190" s="51">
        <f t="shared" si="40"/>
        <v>4517315.788813334</v>
      </c>
    </row>
    <row r="191" spans="2:32" x14ac:dyDescent="0.3">
      <c r="B191" s="26">
        <v>181</v>
      </c>
      <c r="C191" s="54">
        <f t="shared" si="29"/>
        <v>2749.3773493457552</v>
      </c>
      <c r="D191" s="54">
        <f t="shared" si="30"/>
        <v>11168.070962296162</v>
      </c>
      <c r="E191" s="54">
        <f t="shared" si="31"/>
        <v>13917.448311641918</v>
      </c>
      <c r="F191" s="54">
        <f t="shared" si="32"/>
        <v>0</v>
      </c>
      <c r="G191" s="54">
        <f t="shared" si="33"/>
        <v>737000.62290762714</v>
      </c>
      <c r="H191" s="62">
        <f t="shared" si="39"/>
        <v>2.578059722569364</v>
      </c>
      <c r="I191" s="9">
        <f t="shared" si="34"/>
        <v>786632.78854057216</v>
      </c>
      <c r="J191" s="9">
        <f t="shared" si="35"/>
        <v>3195331.0467843022</v>
      </c>
      <c r="K191" s="9">
        <f t="shared" si="36"/>
        <v>3981963.8353248741</v>
      </c>
      <c r="L191" s="9">
        <f t="shared" si="37"/>
        <v>0</v>
      </c>
      <c r="M191" s="9">
        <f t="shared" si="38"/>
        <v>210865509.34593359</v>
      </c>
    </row>
    <row r="192" spans="2:32" x14ac:dyDescent="0.3">
      <c r="B192" s="26">
        <v>182</v>
      </c>
      <c r="C192" s="54">
        <f t="shared" si="29"/>
        <v>2708.3368171887632</v>
      </c>
      <c r="D192" s="54">
        <f t="shared" si="30"/>
        <v>11209.111494453155</v>
      </c>
      <c r="E192" s="54">
        <f t="shared" si="31"/>
        <v>13917.448311641918</v>
      </c>
      <c r="F192" s="54">
        <f t="shared" si="32"/>
        <v>0</v>
      </c>
      <c r="G192" s="54">
        <f t="shared" si="33"/>
        <v>725791.51141317398</v>
      </c>
      <c r="H192" s="62">
        <f t="shared" si="39"/>
        <v>2.5915841236588926</v>
      </c>
      <c r="I192" s="9">
        <f t="shared" si="34"/>
        <v>778955.60170720646</v>
      </c>
      <c r="J192" s="9">
        <f t="shared" si="35"/>
        <v>3223897.4611097523</v>
      </c>
      <c r="K192" s="9">
        <f t="shared" si="36"/>
        <v>4002853.0628169589</v>
      </c>
      <c r="L192" s="9">
        <f t="shared" si="37"/>
        <v>0</v>
      </c>
      <c r="M192" s="9">
        <f t="shared" si="38"/>
        <v>208747804.15002859</v>
      </c>
    </row>
    <row r="193" spans="2:13" x14ac:dyDescent="0.3">
      <c r="B193" s="26">
        <v>183</v>
      </c>
      <c r="C193" s="54">
        <f t="shared" si="29"/>
        <v>2667.1454688984022</v>
      </c>
      <c r="D193" s="54">
        <f t="shared" si="30"/>
        <v>11250.302842743517</v>
      </c>
      <c r="E193" s="54">
        <f t="shared" si="31"/>
        <v>13917.448311641918</v>
      </c>
      <c r="F193" s="54">
        <f t="shared" si="32"/>
        <v>0</v>
      </c>
      <c r="G193" s="54">
        <f t="shared" si="33"/>
        <v>714541.20857043052</v>
      </c>
      <c r="H193" s="62">
        <f t="shared" si="39"/>
        <v>2.6051794732308124</v>
      </c>
      <c r="I193" s="9">
        <f t="shared" si="34"/>
        <v>771132.61382155644</v>
      </c>
      <c r="J193" s="9">
        <f t="shared" si="35"/>
        <v>3252719.2605628981</v>
      </c>
      <c r="K193" s="9">
        <f t="shared" si="36"/>
        <v>4023851.874384454</v>
      </c>
      <c r="L193" s="9">
        <f t="shared" si="37"/>
        <v>0</v>
      </c>
      <c r="M193" s="9">
        <f t="shared" si="38"/>
        <v>206590167.75553277</v>
      </c>
    </row>
    <row r="194" spans="2:13" x14ac:dyDescent="0.3">
      <c r="B194" s="26">
        <v>184</v>
      </c>
      <c r="C194" s="54">
        <f t="shared" si="29"/>
        <v>2625.8027502541272</v>
      </c>
      <c r="D194" s="54">
        <f t="shared" si="30"/>
        <v>11291.645561387792</v>
      </c>
      <c r="E194" s="54">
        <f t="shared" si="31"/>
        <v>13917.448311641918</v>
      </c>
      <c r="F194" s="54">
        <f t="shared" si="32"/>
        <v>0</v>
      </c>
      <c r="G194" s="54">
        <f t="shared" si="33"/>
        <v>703249.56300904276</v>
      </c>
      <c r="H194" s="62">
        <f t="shared" si="39"/>
        <v>2.6188461434781045</v>
      </c>
      <c r="I194" s="9">
        <f t="shared" si="34"/>
        <v>763162.11660201091</v>
      </c>
      <c r="J194" s="9">
        <f t="shared" si="35"/>
        <v>3281798.7282991512</v>
      </c>
      <c r="K194" s="9">
        <f t="shared" si="36"/>
        <v>4044960.8449011617</v>
      </c>
      <c r="L194" s="9">
        <f t="shared" si="37"/>
        <v>0</v>
      </c>
      <c r="M194" s="9">
        <f t="shared" si="38"/>
        <v>204392133.01664746</v>
      </c>
    </row>
    <row r="195" spans="2:13" x14ac:dyDescent="0.3">
      <c r="B195" s="26">
        <v>185</v>
      </c>
      <c r="C195" s="54">
        <f t="shared" si="29"/>
        <v>2584.3081049987381</v>
      </c>
      <c r="D195" s="54">
        <f t="shared" si="30"/>
        <v>11333.14020664318</v>
      </c>
      <c r="E195" s="54">
        <f t="shared" si="31"/>
        <v>13917.448311641918</v>
      </c>
      <c r="F195" s="54">
        <f t="shared" si="32"/>
        <v>0</v>
      </c>
      <c r="G195" s="54">
        <f t="shared" si="33"/>
        <v>691916.42280239961</v>
      </c>
      <c r="H195" s="62">
        <f t="shared" si="39"/>
        <v>2.6325845085462589</v>
      </c>
      <c r="I195" s="9">
        <f t="shared" si="34"/>
        <v>755042.38437120349</v>
      </c>
      <c r="J195" s="9">
        <f t="shared" si="35"/>
        <v>3311138.1678854418</v>
      </c>
      <c r="K195" s="9">
        <f t="shared" si="36"/>
        <v>4066180.5522566456</v>
      </c>
      <c r="L195" s="9">
        <f t="shared" si="37"/>
        <v>0</v>
      </c>
      <c r="M195" s="9">
        <f t="shared" si="38"/>
        <v>202153228.03337824</v>
      </c>
    </row>
    <row r="196" spans="2:13" x14ac:dyDescent="0.3">
      <c r="B196" s="26">
        <v>186</v>
      </c>
      <c r="C196" s="54">
        <f t="shared" si="29"/>
        <v>2542.660974830897</v>
      </c>
      <c r="D196" s="54">
        <f t="shared" si="30"/>
        <v>11374.787336811021</v>
      </c>
      <c r="E196" s="54">
        <f t="shared" si="31"/>
        <v>13917.448311641918</v>
      </c>
      <c r="F196" s="54">
        <f t="shared" si="32"/>
        <v>0</v>
      </c>
      <c r="G196" s="54">
        <f t="shared" si="33"/>
        <v>680541.63546558854</v>
      </c>
      <c r="H196" s="62">
        <f t="shared" si="39"/>
        <v>2.6463949445435193</v>
      </c>
      <c r="I196" s="9">
        <f t="shared" si="34"/>
        <v>746771.67388935504</v>
      </c>
      <c r="J196" s="9">
        <f t="shared" si="35"/>
        <v>3340739.903482703</v>
      </c>
      <c r="K196" s="9">
        <f t="shared" si="36"/>
        <v>4087511.5773720574</v>
      </c>
      <c r="L196" s="9">
        <f t="shared" si="37"/>
        <v>0</v>
      </c>
      <c r="M196" s="9">
        <f t="shared" si="38"/>
        <v>199872976.1060009</v>
      </c>
    </row>
    <row r="197" spans="2:13" x14ac:dyDescent="0.3">
      <c r="B197" s="26">
        <v>187</v>
      </c>
      <c r="C197" s="54">
        <f t="shared" si="29"/>
        <v>2500.8607993976138</v>
      </c>
      <c r="D197" s="54">
        <f t="shared" si="30"/>
        <v>11416.587512244303</v>
      </c>
      <c r="E197" s="54">
        <f t="shared" si="31"/>
        <v>13917.448311641918</v>
      </c>
      <c r="F197" s="54">
        <f t="shared" si="32"/>
        <v>0</v>
      </c>
      <c r="G197" s="54">
        <f t="shared" si="33"/>
        <v>669125.04795334418</v>
      </c>
      <c r="H197" s="62">
        <f t="shared" si="39"/>
        <v>2.6602778295511782</v>
      </c>
      <c r="I197" s="9">
        <f t="shared" si="34"/>
        <v>738348.22418606444</v>
      </c>
      <c r="J197" s="9">
        <f t="shared" si="35"/>
        <v>3370606.2800299749</v>
      </c>
      <c r="K197" s="9">
        <f t="shared" si="36"/>
        <v>4108954.50421604</v>
      </c>
      <c r="L197" s="9">
        <f t="shared" si="37"/>
        <v>0</v>
      </c>
      <c r="M197" s="9">
        <f t="shared" si="38"/>
        <v>197550895.68910387</v>
      </c>
    </row>
    <row r="198" spans="2:13" x14ac:dyDescent="0.3">
      <c r="B198" s="26">
        <v>188</v>
      </c>
      <c r="C198" s="54">
        <f t="shared" si="29"/>
        <v>2458.9070162867083</v>
      </c>
      <c r="D198" s="54">
        <f t="shared" si="30"/>
        <v>11458.54129535521</v>
      </c>
      <c r="E198" s="54">
        <f t="shared" si="31"/>
        <v>13917.448311641918</v>
      </c>
      <c r="F198" s="54">
        <f t="shared" si="32"/>
        <v>0</v>
      </c>
      <c r="G198" s="54">
        <f t="shared" si="33"/>
        <v>657666.506657989</v>
      </c>
      <c r="H198" s="62">
        <f t="shared" si="39"/>
        <v>2.6742335436339277</v>
      </c>
      <c r="I198" s="9">
        <f t="shared" si="34"/>
        <v>729770.25639053877</v>
      </c>
      <c r="J198" s="9">
        <f t="shared" si="35"/>
        <v>3400739.6634301711</v>
      </c>
      <c r="K198" s="9">
        <f t="shared" si="36"/>
        <v>4130509.9198207096</v>
      </c>
      <c r="L198" s="9">
        <f t="shared" si="37"/>
        <v>0</v>
      </c>
      <c r="M198" s="9">
        <f t="shared" si="38"/>
        <v>195186500.34520417</v>
      </c>
    </row>
    <row r="199" spans="2:13" x14ac:dyDescent="0.3">
      <c r="B199" s="26">
        <v>189</v>
      </c>
      <c r="C199" s="54">
        <f t="shared" si="29"/>
        <v>2416.7990610192433</v>
      </c>
      <c r="D199" s="54">
        <f t="shared" si="30"/>
        <v>11500.649250622675</v>
      </c>
      <c r="E199" s="54">
        <f t="shared" si="31"/>
        <v>13917.448311641918</v>
      </c>
      <c r="F199" s="54">
        <f t="shared" si="32"/>
        <v>0</v>
      </c>
      <c r="G199" s="54">
        <f t="shared" si="33"/>
        <v>646165.85740736627</v>
      </c>
      <c r="H199" s="62">
        <f t="shared" si="39"/>
        <v>2.6882624688502652</v>
      </c>
      <c r="I199" s="9">
        <f t="shared" si="34"/>
        <v>721035.97356024606</v>
      </c>
      <c r="J199" s="9">
        <f t="shared" si="35"/>
        <v>3431142.4407374882</v>
      </c>
      <c r="K199" s="9">
        <f t="shared" si="36"/>
        <v>4152178.4142977335</v>
      </c>
      <c r="L199" s="9">
        <f t="shared" si="37"/>
        <v>0</v>
      </c>
      <c r="M199" s="9">
        <f t="shared" si="38"/>
        <v>192779298.69793251</v>
      </c>
    </row>
    <row r="200" spans="2:13" x14ac:dyDescent="0.3">
      <c r="B200" s="26">
        <v>190</v>
      </c>
      <c r="C200" s="54">
        <f t="shared" si="29"/>
        <v>2374.5363670419279</v>
      </c>
      <c r="D200" s="54">
        <f t="shared" si="30"/>
        <v>11542.91194459999</v>
      </c>
      <c r="E200" s="54">
        <f t="shared" si="31"/>
        <v>13917.448311641918</v>
      </c>
      <c r="F200" s="54">
        <f t="shared" si="32"/>
        <v>0</v>
      </c>
      <c r="G200" s="54">
        <f t="shared" si="33"/>
        <v>634622.94546276634</v>
      </c>
      <c r="H200" s="62">
        <f t="shared" si="39"/>
        <v>2.7023649892629509</v>
      </c>
      <c r="I200" s="9">
        <f t="shared" si="34"/>
        <v>712143.56050797726</v>
      </c>
      <c r="J200" s="9">
        <f t="shared" si="35"/>
        <v>3461817.0203465028</v>
      </c>
      <c r="K200" s="9">
        <f t="shared" si="36"/>
        <v>4173960.5808544806</v>
      </c>
      <c r="L200" s="9">
        <f t="shared" si="37"/>
        <v>0</v>
      </c>
      <c r="M200" s="9">
        <f t="shared" si="38"/>
        <v>190328794.38478369</v>
      </c>
    </row>
    <row r="201" spans="2:13" x14ac:dyDescent="0.3">
      <c r="B201" s="26">
        <v>191</v>
      </c>
      <c r="C201" s="54">
        <f t="shared" si="29"/>
        <v>2332.118365719497</v>
      </c>
      <c r="D201" s="54">
        <f t="shared" si="30"/>
        <v>11585.329945922422</v>
      </c>
      <c r="E201" s="54">
        <f t="shared" si="31"/>
        <v>13917.448311641918</v>
      </c>
      <c r="F201" s="54">
        <f t="shared" si="32"/>
        <v>0</v>
      </c>
      <c r="G201" s="54">
        <f t="shared" si="33"/>
        <v>623037.61551684397</v>
      </c>
      <c r="H201" s="62">
        <f t="shared" si="39"/>
        <v>2.7165414909495245</v>
      </c>
      <c r="I201" s="9">
        <f t="shared" si="34"/>
        <v>703091.18362730194</v>
      </c>
      <c r="J201" s="9">
        <f t="shared" si="35"/>
        <v>3492765.8321829592</v>
      </c>
      <c r="K201" s="9">
        <f t="shared" si="36"/>
        <v>4195857.0158102605</v>
      </c>
      <c r="L201" s="9">
        <f t="shared" si="37"/>
        <v>0</v>
      </c>
      <c r="M201" s="9">
        <f t="shared" si="38"/>
        <v>187834486.00942832</v>
      </c>
    </row>
    <row r="202" spans="2:13" x14ac:dyDescent="0.3">
      <c r="B202" s="26">
        <v>192</v>
      </c>
      <c r="C202" s="54">
        <f t="shared" si="29"/>
        <v>2289.5444863270591</v>
      </c>
      <c r="D202" s="54">
        <f t="shared" si="30"/>
        <v>11627.903825314859</v>
      </c>
      <c r="E202" s="54">
        <f t="shared" si="31"/>
        <v>13917.448311641918</v>
      </c>
      <c r="F202" s="54">
        <f t="shared" si="32"/>
        <v>0</v>
      </c>
      <c r="G202" s="54">
        <f t="shared" si="33"/>
        <v>611409.71169152914</v>
      </c>
      <c r="H202" s="62">
        <f t="shared" si="39"/>
        <v>2.7307923620128727</v>
      </c>
      <c r="I202" s="9">
        <f t="shared" si="34"/>
        <v>693876.9907164037</v>
      </c>
      <c r="J202" s="9">
        <f t="shared" si="35"/>
        <v>3523991.3278962513</v>
      </c>
      <c r="K202" s="9">
        <f t="shared" si="36"/>
        <v>4217868.3186126547</v>
      </c>
      <c r="L202" s="9">
        <f t="shared" si="37"/>
        <v>0</v>
      </c>
      <c r="M202" s="9">
        <f t="shared" si="38"/>
        <v>185295867.09358203</v>
      </c>
    </row>
    <row r="203" spans="2:13" x14ac:dyDescent="0.3">
      <c r="B203" s="26">
        <v>193</v>
      </c>
      <c r="C203" s="54">
        <f t="shared" si="29"/>
        <v>2246.8141560424165</v>
      </c>
      <c r="D203" s="54">
        <f t="shared" si="30"/>
        <v>11670.634155599502</v>
      </c>
      <c r="E203" s="54">
        <f t="shared" si="31"/>
        <v>13917.448311641918</v>
      </c>
      <c r="F203" s="54">
        <f t="shared" si="32"/>
        <v>0</v>
      </c>
      <c r="G203" s="54">
        <f t="shared" si="33"/>
        <v>599739.07753592962</v>
      </c>
      <c r="H203" s="62">
        <f t="shared" si="39"/>
        <v>2.7451179925918554</v>
      </c>
      <c r="I203" s="9">
        <f t="shared" si="34"/>
        <v>684499.11080028035</v>
      </c>
      <c r="J203" s="9">
        <f t="shared" si="35"/>
        <v>3555495.9810536406</v>
      </c>
      <c r="K203" s="9">
        <f t="shared" si="36"/>
        <v>4239995.0918539204</v>
      </c>
      <c r="L203" s="9">
        <f t="shared" si="37"/>
        <v>0</v>
      </c>
      <c r="M203" s="9">
        <f t="shared" si="38"/>
        <v>182712426.02842769</v>
      </c>
    </row>
    <row r="204" spans="2:13" x14ac:dyDescent="0.3">
      <c r="B204" s="26">
        <v>194</v>
      </c>
      <c r="C204" s="54">
        <f t="shared" ref="C204:C250" si="41">G203*$F$4</f>
        <v>2203.9267999383601</v>
      </c>
      <c r="D204" s="54">
        <f t="shared" ref="D204:D250" si="42">E204+F204-C204</f>
        <v>11713.521511703559</v>
      </c>
      <c r="E204" s="54">
        <f t="shared" ref="E204:E250" si="43">$F$5</f>
        <v>13917.448311641918</v>
      </c>
      <c r="F204" s="54">
        <f t="shared" ref="F204:F250" si="44">IF(AND(B204&gt;=60,B204&lt;=180,MOD(B204,12)=0),$C$7,0)</f>
        <v>0</v>
      </c>
      <c r="G204" s="54">
        <f t="shared" ref="G204:G250" si="45">G203-D204</f>
        <v>588025.55602422601</v>
      </c>
      <c r="H204" s="62">
        <f t="shared" si="39"/>
        <v>2.7595187748719856</v>
      </c>
      <c r="I204" s="9">
        <f t="shared" ref="I204:I250" si="46">C204*$H204*$C$4</f>
        <v>674955.65395129425</v>
      </c>
      <c r="J204" s="9">
        <f t="shared" ref="J204:J250" si="47">D204*$H204*$C$4</f>
        <v>3587282.2873361986</v>
      </c>
      <c r="K204" s="9">
        <f t="shared" ref="K204:K250" si="48">E204*$H204*$C$4</f>
        <v>4262237.9412874924</v>
      </c>
      <c r="L204" s="9">
        <f t="shared" ref="L204:L250" si="49">F204*$H204*$C$4</f>
        <v>0</v>
      </c>
      <c r="M204" s="9">
        <f t="shared" ref="M204:M250" si="50">G204*$H204*$C$4</f>
        <v>180083646.02558726</v>
      </c>
    </row>
    <row r="205" spans="2:13" x14ac:dyDescent="0.3">
      <c r="B205" s="26">
        <v>195</v>
      </c>
      <c r="C205" s="54">
        <f t="shared" si="41"/>
        <v>2160.8818409749324</v>
      </c>
      <c r="D205" s="54">
        <f t="shared" si="42"/>
        <v>11756.566470666985</v>
      </c>
      <c r="E205" s="54">
        <f t="shared" si="43"/>
        <v>13917.448311641918</v>
      </c>
      <c r="F205" s="54">
        <f t="shared" si="44"/>
        <v>0</v>
      </c>
      <c r="G205" s="54">
        <f t="shared" si="45"/>
        <v>576268.98955355899</v>
      </c>
      <c r="H205" s="62">
        <f t="shared" ref="H205:H250" si="51">H204*(1+$F$6)</f>
        <v>2.773995103096166</v>
      </c>
      <c r="I205" s="9">
        <f t="shared" si="46"/>
        <v>665244.71110805718</v>
      </c>
      <c r="J205" s="9">
        <f t="shared" si="47"/>
        <v>3619352.7647365048</v>
      </c>
      <c r="K205" s="9">
        <f t="shared" si="48"/>
        <v>4284597.4758445621</v>
      </c>
      <c r="L205" s="9">
        <f t="shared" si="49"/>
        <v>0</v>
      </c>
      <c r="M205" s="9">
        <f t="shared" si="50"/>
        <v>177409005.06763831</v>
      </c>
    </row>
    <row r="206" spans="2:13" x14ac:dyDescent="0.3">
      <c r="B206" s="26">
        <v>196</v>
      </c>
      <c r="C206" s="54">
        <f t="shared" si="41"/>
        <v>2117.6786999916644</v>
      </c>
      <c r="D206" s="54">
        <f t="shared" si="42"/>
        <v>11799.769611650254</v>
      </c>
      <c r="E206" s="54">
        <f t="shared" si="43"/>
        <v>13917.448311641918</v>
      </c>
      <c r="F206" s="54">
        <f t="shared" si="44"/>
        <v>0</v>
      </c>
      <c r="G206" s="54">
        <f t="shared" si="45"/>
        <v>564469.21994190873</v>
      </c>
      <c r="H206" s="62">
        <f t="shared" si="51"/>
        <v>2.7885473735754824</v>
      </c>
      <c r="I206" s="9">
        <f t="shared" si="46"/>
        <v>655364.35389263451</v>
      </c>
      <c r="J206" s="9">
        <f t="shared" si="47"/>
        <v>3651709.9537581177</v>
      </c>
      <c r="K206" s="9">
        <f t="shared" si="48"/>
        <v>4307074.3076507524</v>
      </c>
      <c r="L206" s="9">
        <f t="shared" si="49"/>
        <v>0</v>
      </c>
      <c r="M206" s="9">
        <f t="shared" si="50"/>
        <v>174687975.85817176</v>
      </c>
    </row>
    <row r="207" spans="2:13" x14ac:dyDescent="0.3">
      <c r="B207" s="26">
        <v>197</v>
      </c>
      <c r="C207" s="54">
        <f t="shared" si="41"/>
        <v>2074.3167956997827</v>
      </c>
      <c r="D207" s="54">
        <f t="shared" si="42"/>
        <v>11843.131515942136</v>
      </c>
      <c r="E207" s="54">
        <f t="shared" si="43"/>
        <v>13917.448311641918</v>
      </c>
      <c r="F207" s="54">
        <f t="shared" si="44"/>
        <v>0</v>
      </c>
      <c r="G207" s="54">
        <f t="shared" si="45"/>
        <v>552626.08842596656</v>
      </c>
      <c r="H207" s="62">
        <f t="shared" si="51"/>
        <v>2.8031759847000535</v>
      </c>
      <c r="I207" s="9">
        <f t="shared" si="46"/>
        <v>645312.63442605408</v>
      </c>
      <c r="J207" s="9">
        <f t="shared" si="47"/>
        <v>3684356.4176168172</v>
      </c>
      <c r="K207" s="9">
        <f t="shared" si="48"/>
        <v>4329669.0520428717</v>
      </c>
      <c r="L207" s="9">
        <f t="shared" si="49"/>
        <v>0</v>
      </c>
      <c r="M207" s="9">
        <f t="shared" si="50"/>
        <v>171920025.77138624</v>
      </c>
    </row>
    <row r="208" spans="2:13" x14ac:dyDescent="0.3">
      <c r="B208" s="26">
        <v>198</v>
      </c>
      <c r="C208" s="54">
        <f t="shared" si="41"/>
        <v>2030.7955446743886</v>
      </c>
      <c r="D208" s="54">
        <f t="shared" si="42"/>
        <v>11886.652766967529</v>
      </c>
      <c r="E208" s="54">
        <f t="shared" si="43"/>
        <v>13917.448311641918</v>
      </c>
      <c r="F208" s="54">
        <f t="shared" si="44"/>
        <v>0</v>
      </c>
      <c r="G208" s="54">
        <f t="shared" si="45"/>
        <v>540739.43565899902</v>
      </c>
      <c r="H208" s="62">
        <f t="shared" si="51"/>
        <v>2.8178813369499363</v>
      </c>
      <c r="I208" s="9">
        <f t="shared" si="46"/>
        <v>635087.58514210349</v>
      </c>
      <c r="J208" s="9">
        <f t="shared" si="47"/>
        <v>3717294.7424436584</v>
      </c>
      <c r="K208" s="9">
        <f t="shared" si="48"/>
        <v>4352382.3275857614</v>
      </c>
      <c r="L208" s="9">
        <f t="shared" si="49"/>
        <v>0</v>
      </c>
      <c r="M208" s="9">
        <f t="shared" si="50"/>
        <v>169104616.80121517</v>
      </c>
    </row>
    <row r="209" spans="2:13" x14ac:dyDescent="0.3">
      <c r="B209" s="26">
        <v>199</v>
      </c>
      <c r="C209" s="54">
        <f t="shared" si="41"/>
        <v>1987.1143613466077</v>
      </c>
      <c r="D209" s="54">
        <f t="shared" si="42"/>
        <v>11930.333950295309</v>
      </c>
      <c r="E209" s="54">
        <f t="shared" si="43"/>
        <v>13917.448311641918</v>
      </c>
      <c r="F209" s="54">
        <f t="shared" si="44"/>
        <v>0</v>
      </c>
      <c r="G209" s="54">
        <f t="shared" si="45"/>
        <v>528809.10170870367</v>
      </c>
      <c r="H209" s="62">
        <f t="shared" si="51"/>
        <v>2.8326638329060914</v>
      </c>
      <c r="I209" s="9">
        <f t="shared" si="46"/>
        <v>624687.21859940048</v>
      </c>
      <c r="J209" s="9">
        <f t="shared" si="47"/>
        <v>3750527.5374898333</v>
      </c>
      <c r="K209" s="9">
        <f t="shared" si="48"/>
        <v>4375214.7560892338</v>
      </c>
      <c r="L209" s="9">
        <f t="shared" si="49"/>
        <v>0</v>
      </c>
      <c r="M209" s="9">
        <f t="shared" si="50"/>
        <v>166241205.50998178</v>
      </c>
    </row>
    <row r="210" spans="2:13" x14ac:dyDescent="0.3">
      <c r="B210" s="26">
        <v>200</v>
      </c>
      <c r="C210" s="54">
        <f t="shared" si="41"/>
        <v>1943.2726579957114</v>
      </c>
      <c r="D210" s="54">
        <f t="shared" si="42"/>
        <v>11974.175653646207</v>
      </c>
      <c r="E210" s="54">
        <f t="shared" si="43"/>
        <v>13917.448311641918</v>
      </c>
      <c r="F210" s="54">
        <f t="shared" si="44"/>
        <v>0</v>
      </c>
      <c r="G210" s="54">
        <f t="shared" si="45"/>
        <v>516834.92605505744</v>
      </c>
      <c r="H210" s="62">
        <f t="shared" si="51"/>
        <v>2.8475238772614033</v>
      </c>
      <c r="I210" s="9">
        <f t="shared" si="46"/>
        <v>614109.52729172097</v>
      </c>
      <c r="J210" s="9">
        <f t="shared" si="47"/>
        <v>3784057.4353333665</v>
      </c>
      <c r="K210" s="9">
        <f t="shared" si="48"/>
        <v>4398166.9626250872</v>
      </c>
      <c r="L210" s="9">
        <f t="shared" si="49"/>
        <v>0</v>
      </c>
      <c r="M210" s="9">
        <f t="shared" si="50"/>
        <v>163329242.97657838</v>
      </c>
    </row>
    <row r="211" spans="2:13" x14ac:dyDescent="0.3">
      <c r="B211" s="26">
        <v>201</v>
      </c>
      <c r="C211" s="54">
        <f t="shared" si="41"/>
        <v>1899.2698447412101</v>
      </c>
      <c r="D211" s="54">
        <f t="shared" si="42"/>
        <v>12018.178466900708</v>
      </c>
      <c r="E211" s="54">
        <f t="shared" si="43"/>
        <v>13917.448311641918</v>
      </c>
      <c r="F211" s="54">
        <f t="shared" si="44"/>
        <v>0</v>
      </c>
      <c r="G211" s="54">
        <f t="shared" si="45"/>
        <v>504816.74758815672</v>
      </c>
      <c r="H211" s="62">
        <f t="shared" si="51"/>
        <v>2.8624618768317593</v>
      </c>
      <c r="I211" s="9">
        <f t="shared" si="46"/>
        <v>603352.48345656786</v>
      </c>
      <c r="J211" s="9">
        <f t="shared" si="47"/>
        <v>3817887.0920876544</v>
      </c>
      <c r="K211" s="9">
        <f t="shared" si="48"/>
        <v>4421239.5755442223</v>
      </c>
      <c r="L211" s="9">
        <f t="shared" si="49"/>
        <v>0</v>
      </c>
      <c r="M211" s="9">
        <f t="shared" si="50"/>
        <v>160368174.74416509</v>
      </c>
    </row>
    <row r="212" spans="2:13" x14ac:dyDescent="0.3">
      <c r="B212" s="26">
        <v>202</v>
      </c>
      <c r="C212" s="54">
        <f t="shared" si="41"/>
        <v>1855.1053295349157</v>
      </c>
      <c r="D212" s="54">
        <f t="shared" si="42"/>
        <v>12062.342982107002</v>
      </c>
      <c r="E212" s="54">
        <f t="shared" si="43"/>
        <v>13917.448311641918</v>
      </c>
      <c r="F212" s="54">
        <f t="shared" si="44"/>
        <v>0</v>
      </c>
      <c r="G212" s="54">
        <f t="shared" si="45"/>
        <v>492754.40460604971</v>
      </c>
      <c r="H212" s="62">
        <f t="shared" si="51"/>
        <v>2.877478240567187</v>
      </c>
      <c r="I212" s="9">
        <f t="shared" si="46"/>
        <v>592414.03888196649</v>
      </c>
      <c r="J212" s="9">
        <f t="shared" si="47"/>
        <v>3852019.1876118798</v>
      </c>
      <c r="K212" s="9">
        <f t="shared" si="48"/>
        <v>4444433.2264938457</v>
      </c>
      <c r="L212" s="9">
        <f t="shared" si="49"/>
        <v>0</v>
      </c>
      <c r="M212" s="9">
        <f t="shared" si="50"/>
        <v>157357440.76738384</v>
      </c>
    </row>
    <row r="213" spans="2:13" x14ac:dyDescent="0.3">
      <c r="B213" s="26">
        <v>203</v>
      </c>
      <c r="C213" s="54">
        <f t="shared" si="41"/>
        <v>1810.7785181529753</v>
      </c>
      <c r="D213" s="54">
        <f t="shared" si="42"/>
        <v>12106.669793488942</v>
      </c>
      <c r="E213" s="54">
        <f t="shared" si="43"/>
        <v>13917.448311641918</v>
      </c>
      <c r="F213" s="54">
        <f t="shared" si="44"/>
        <v>0</v>
      </c>
      <c r="G213" s="54">
        <f t="shared" si="45"/>
        <v>480647.73481256078</v>
      </c>
      <c r="H213" s="62">
        <f t="shared" si="51"/>
        <v>2.8925733795630504</v>
      </c>
      <c r="I213" s="9">
        <f t="shared" si="46"/>
        <v>581292.12471146765</v>
      </c>
      <c r="J213" s="9">
        <f t="shared" si="47"/>
        <v>3886456.4257232929</v>
      </c>
      <c r="K213" s="9">
        <f t="shared" si="48"/>
        <v>4467748.5504347607</v>
      </c>
      <c r="L213" s="9">
        <f t="shared" si="49"/>
        <v>0</v>
      </c>
      <c r="M213" s="9">
        <f t="shared" si="50"/>
        <v>154296475.35908309</v>
      </c>
    </row>
    <row r="214" spans="2:13" x14ac:dyDescent="0.3">
      <c r="B214" s="26">
        <v>204</v>
      </c>
      <c r="C214" s="54">
        <f t="shared" si="41"/>
        <v>1766.2888141878773</v>
      </c>
      <c r="D214" s="54">
        <f t="shared" si="42"/>
        <v>12151.15949745404</v>
      </c>
      <c r="E214" s="54">
        <f t="shared" si="43"/>
        <v>13917.448311641918</v>
      </c>
      <c r="F214" s="54">
        <f t="shared" si="44"/>
        <v>0</v>
      </c>
      <c r="G214" s="54">
        <f t="shared" si="45"/>
        <v>468496.57531510672</v>
      </c>
      <c r="H214" s="62">
        <f t="shared" si="51"/>
        <v>2.9077477070713038</v>
      </c>
      <c r="I214" s="9">
        <f t="shared" si="46"/>
        <v>569984.65124734514</v>
      </c>
      <c r="J214" s="9">
        <f t="shared" si="47"/>
        <v>3921201.5344114057</v>
      </c>
      <c r="K214" s="9">
        <f t="shared" si="48"/>
        <v>4491186.1856587511</v>
      </c>
      <c r="L214" s="9">
        <f t="shared" si="49"/>
        <v>0</v>
      </c>
      <c r="M214" s="9">
        <f t="shared" si="50"/>
        <v>151184707.136549</v>
      </c>
    </row>
    <row r="215" spans="2:13" x14ac:dyDescent="0.3">
      <c r="B215" s="26">
        <v>205</v>
      </c>
      <c r="C215" s="54">
        <f t="shared" si="41"/>
        <v>1721.6356190404256</v>
      </c>
      <c r="D215" s="54">
        <f t="shared" si="42"/>
        <v>12195.812692601492</v>
      </c>
      <c r="E215" s="54">
        <f t="shared" si="43"/>
        <v>13917.448311641918</v>
      </c>
      <c r="F215" s="54">
        <f t="shared" si="44"/>
        <v>0</v>
      </c>
      <c r="G215" s="54">
        <f t="shared" si="45"/>
        <v>456300.76262250525</v>
      </c>
      <c r="H215" s="62">
        <f t="shared" si="51"/>
        <v>2.9230016385118045</v>
      </c>
      <c r="I215" s="9">
        <f t="shared" si="46"/>
        <v>558489.50775196729</v>
      </c>
      <c r="J215" s="9">
        <f t="shared" si="47"/>
        <v>3956257.2660540827</v>
      </c>
      <c r="K215" s="9">
        <f t="shared" si="48"/>
        <v>4514746.7738060504</v>
      </c>
      <c r="L215" s="9">
        <f t="shared" si="49"/>
        <v>0</v>
      </c>
      <c r="M215" s="9">
        <f t="shared" si="50"/>
        <v>148021558.96723834</v>
      </c>
    </row>
    <row r="216" spans="2:13" x14ac:dyDescent="0.3">
      <c r="B216" s="26">
        <v>206</v>
      </c>
      <c r="C216" s="54">
        <f t="shared" si="41"/>
        <v>1676.8183319116865</v>
      </c>
      <c r="D216" s="54">
        <f t="shared" si="42"/>
        <v>12240.629979730231</v>
      </c>
      <c r="E216" s="54">
        <f t="shared" si="43"/>
        <v>13917.448311641918</v>
      </c>
      <c r="F216" s="54">
        <f t="shared" si="44"/>
        <v>0</v>
      </c>
      <c r="G216" s="54">
        <f t="shared" si="45"/>
        <v>444060.13264277502</v>
      </c>
      <c r="H216" s="62">
        <f t="shared" si="51"/>
        <v>2.9383355914836868</v>
      </c>
      <c r="I216" s="9">
        <f t="shared" si="46"/>
        <v>546804.56224733184</v>
      </c>
      <c r="J216" s="9">
        <f t="shared" si="47"/>
        <v>3991626.3976355852</v>
      </c>
      <c r="K216" s="9">
        <f t="shared" si="48"/>
        <v>4538430.9598829169</v>
      </c>
      <c r="L216" s="9">
        <f t="shared" si="49"/>
        <v>0</v>
      </c>
      <c r="M216" s="9">
        <f t="shared" si="50"/>
        <v>144806447.91400877</v>
      </c>
    </row>
    <row r="217" spans="2:13" x14ac:dyDescent="0.3">
      <c r="B217" s="26">
        <v>207</v>
      </c>
      <c r="C217" s="54">
        <f t="shared" si="41"/>
        <v>1631.8363497949049</v>
      </c>
      <c r="D217" s="54">
        <f t="shared" si="42"/>
        <v>12285.611961847013</v>
      </c>
      <c r="E217" s="54">
        <f t="shared" si="43"/>
        <v>13917.448311641918</v>
      </c>
      <c r="F217" s="54">
        <f t="shared" si="44"/>
        <v>0</v>
      </c>
      <c r="G217" s="54">
        <f t="shared" si="45"/>
        <v>431774.52068092802</v>
      </c>
      <c r="H217" s="62">
        <f t="shared" si="51"/>
        <v>2.9537499857767942</v>
      </c>
      <c r="I217" s="9">
        <f t="shared" si="46"/>
        <v>534927.66131274006</v>
      </c>
      <c r="J217" s="9">
        <f t="shared" si="47"/>
        <v>4027311.7309665442</v>
      </c>
      <c r="K217" s="9">
        <f t="shared" si="48"/>
        <v>4562239.392279285</v>
      </c>
      <c r="L217" s="9">
        <f t="shared" si="49"/>
        <v>0</v>
      </c>
      <c r="M217" s="9">
        <f t="shared" si="50"/>
        <v>141538785.17984173</v>
      </c>
    </row>
    <row r="218" spans="2:13" x14ac:dyDescent="0.3">
      <c r="B218" s="26">
        <v>208</v>
      </c>
      <c r="C218" s="54">
        <f t="shared" si="41"/>
        <v>1586.68906746739</v>
      </c>
      <c r="D218" s="54">
        <f t="shared" si="42"/>
        <v>12330.759244174527</v>
      </c>
      <c r="E218" s="54">
        <f t="shared" si="43"/>
        <v>13917.448311641918</v>
      </c>
      <c r="F218" s="54">
        <f t="shared" si="44"/>
        <v>0</v>
      </c>
      <c r="G218" s="54">
        <f t="shared" si="45"/>
        <v>419443.7614367535</v>
      </c>
      <c r="H218" s="62">
        <f t="shared" si="51"/>
        <v>2.9692452433831704</v>
      </c>
      <c r="I218" s="9">
        <f t="shared" si="46"/>
        <v>522856.6298805984</v>
      </c>
      <c r="J218" s="9">
        <f t="shared" si="47"/>
        <v>4063316.0929059167</v>
      </c>
      <c r="K218" s="9">
        <f t="shared" si="48"/>
        <v>4586172.722786516</v>
      </c>
      <c r="L218" s="9">
        <f t="shared" si="49"/>
        <v>0</v>
      </c>
      <c r="M218" s="9">
        <f t="shared" si="50"/>
        <v>138217976.05205339</v>
      </c>
    </row>
    <row r="219" spans="2:13" x14ac:dyDescent="0.3">
      <c r="B219" s="26">
        <v>209</v>
      </c>
      <c r="C219" s="54">
        <f t="shared" si="41"/>
        <v>1541.3758774823739</v>
      </c>
      <c r="D219" s="54">
        <f t="shared" si="42"/>
        <v>12376.072434159543</v>
      </c>
      <c r="E219" s="54">
        <f t="shared" si="43"/>
        <v>13917.448311641918</v>
      </c>
      <c r="F219" s="54">
        <f t="shared" si="44"/>
        <v>0</v>
      </c>
      <c r="G219" s="54">
        <f t="shared" si="45"/>
        <v>407067.68900259398</v>
      </c>
      <c r="H219" s="62">
        <f t="shared" si="51"/>
        <v>2.9848217885086137</v>
      </c>
      <c r="I219" s="9">
        <f t="shared" si="46"/>
        <v>510589.27103033022</v>
      </c>
      <c r="J219" s="9">
        <f t="shared" si="47"/>
        <v>4099642.3355849138</v>
      </c>
      <c r="K219" s="9">
        <f t="shared" si="48"/>
        <v>4610231.6066152444</v>
      </c>
      <c r="L219" s="9">
        <f t="shared" si="49"/>
        <v>0</v>
      </c>
      <c r="M219" s="9">
        <f t="shared" si="50"/>
        <v>134843419.84598914</v>
      </c>
    </row>
    <row r="220" spans="2:13" x14ac:dyDescent="0.3">
      <c r="B220" s="26">
        <v>210</v>
      </c>
      <c r="C220" s="54">
        <f t="shared" si="41"/>
        <v>1495.8961701608371</v>
      </c>
      <c r="D220" s="54">
        <f t="shared" si="42"/>
        <v>12421.552141481081</v>
      </c>
      <c r="E220" s="54">
        <f t="shared" si="43"/>
        <v>13917.448311641918</v>
      </c>
      <c r="F220" s="54">
        <f t="shared" si="44"/>
        <v>0</v>
      </c>
      <c r="G220" s="54">
        <f t="shared" si="45"/>
        <v>394646.1368611129</v>
      </c>
      <c r="H220" s="62">
        <f t="shared" si="51"/>
        <v>3.000480047584289</v>
      </c>
      <c r="I220" s="9">
        <f t="shared" si="46"/>
        <v>498123.36578037671</v>
      </c>
      <c r="J220" s="9">
        <f t="shared" si="47"/>
        <v>4136293.3366329381</v>
      </c>
      <c r="K220" s="9">
        <f t="shared" si="48"/>
        <v>4634416.702413314</v>
      </c>
      <c r="L220" s="9">
        <f t="shared" si="49"/>
        <v>0</v>
      </c>
      <c r="M220" s="9">
        <f t="shared" si="50"/>
        <v>131414509.84819651</v>
      </c>
    </row>
    <row r="221" spans="2:13" x14ac:dyDescent="0.3">
      <c r="B221" s="26">
        <v>211</v>
      </c>
      <c r="C221" s="54">
        <f t="shared" si="41"/>
        <v>1450.249333583306</v>
      </c>
      <c r="D221" s="54">
        <f t="shared" si="42"/>
        <v>12467.198978058612</v>
      </c>
      <c r="E221" s="54">
        <f t="shared" si="43"/>
        <v>13917.448311641918</v>
      </c>
      <c r="F221" s="54">
        <f t="shared" si="44"/>
        <v>0</v>
      </c>
      <c r="G221" s="54">
        <f t="shared" si="45"/>
        <v>382178.93788305431</v>
      </c>
      <c r="H221" s="62">
        <f t="shared" si="51"/>
        <v>3.016220449278403</v>
      </c>
      <c r="I221" s="9">
        <f t="shared" si="46"/>
        <v>485456.67287827405</v>
      </c>
      <c r="J221" s="9">
        <f t="shared" si="47"/>
        <v>4173271.9994055377</v>
      </c>
      <c r="K221" s="9">
        <f t="shared" si="48"/>
        <v>4658728.6722838115</v>
      </c>
      <c r="L221" s="9">
        <f t="shared" si="49"/>
        <v>0</v>
      </c>
      <c r="M221" s="9">
        <f t="shared" si="50"/>
        <v>127930633.25907242</v>
      </c>
    </row>
    <row r="222" spans="2:13" x14ac:dyDescent="0.3">
      <c r="B222" s="26">
        <v>212</v>
      </c>
      <c r="C222" s="54">
        <f t="shared" si="41"/>
        <v>1404.4347535816196</v>
      </c>
      <c r="D222" s="54">
        <f t="shared" si="42"/>
        <v>12513.013558060298</v>
      </c>
      <c r="E222" s="54">
        <f t="shared" si="43"/>
        <v>13917.448311641918</v>
      </c>
      <c r="F222" s="54">
        <f t="shared" si="44"/>
        <v>0</v>
      </c>
      <c r="G222" s="54">
        <f t="shared" si="45"/>
        <v>369665.92432499403</v>
      </c>
      <c r="H222" s="62">
        <f t="shared" si="51"/>
        <v>3.0320434245079388</v>
      </c>
      <c r="I222" s="9">
        <f t="shared" si="46"/>
        <v>472586.92858878616</v>
      </c>
      <c r="J222" s="9">
        <f t="shared" si="47"/>
        <v>4210581.2532144012</v>
      </c>
      <c r="K222" s="9">
        <f t="shared" si="48"/>
        <v>4683168.1818031874</v>
      </c>
      <c r="L222" s="9">
        <f t="shared" si="49"/>
        <v>0</v>
      </c>
      <c r="M222" s="9">
        <f t="shared" si="50"/>
        <v>124391171.13497919</v>
      </c>
    </row>
    <row r="223" spans="2:13" x14ac:dyDescent="0.3">
      <c r="B223" s="26">
        <v>213</v>
      </c>
      <c r="C223" s="54">
        <f t="shared" si="41"/>
        <v>1358.4518137306659</v>
      </c>
      <c r="D223" s="54">
        <f t="shared" si="42"/>
        <v>12558.996497911252</v>
      </c>
      <c r="E223" s="54">
        <f t="shared" si="43"/>
        <v>13917.448311641918</v>
      </c>
      <c r="F223" s="54">
        <f t="shared" si="44"/>
        <v>0</v>
      </c>
      <c r="G223" s="54">
        <f t="shared" si="45"/>
        <v>357106.92782708281</v>
      </c>
      <c r="H223" s="62">
        <f t="shared" si="51"/>
        <v>3.0479494064504538</v>
      </c>
      <c r="I223" s="9">
        <f t="shared" si="46"/>
        <v>459511.84648007667</v>
      </c>
      <c r="J223" s="9">
        <f t="shared" si="47"/>
        <v>4248224.0535594057</v>
      </c>
      <c r="K223" s="9">
        <f t="shared" si="48"/>
        <v>4707735.9000394829</v>
      </c>
      <c r="L223" s="9">
        <f t="shared" si="49"/>
        <v>0</v>
      </c>
      <c r="M223" s="9">
        <f t="shared" si="50"/>
        <v>120795498.32982492</v>
      </c>
    </row>
    <row r="224" spans="2:13" x14ac:dyDescent="0.3">
      <c r="B224" s="26">
        <v>214</v>
      </c>
      <c r="C224" s="54">
        <f t="shared" si="41"/>
        <v>1312.2998953400881</v>
      </c>
      <c r="D224" s="54">
        <f t="shared" si="42"/>
        <v>12605.14841630183</v>
      </c>
      <c r="E224" s="54">
        <f t="shared" si="43"/>
        <v>13917.448311641918</v>
      </c>
      <c r="F224" s="54">
        <f t="shared" si="44"/>
        <v>0</v>
      </c>
      <c r="G224" s="54">
        <f t="shared" si="45"/>
        <v>344501.77941078099</v>
      </c>
      <c r="H224" s="62">
        <f t="shared" si="51"/>
        <v>3.0639388305559372</v>
      </c>
      <c r="I224" s="9">
        <f t="shared" si="46"/>
        <v>446229.11720790243</v>
      </c>
      <c r="J224" s="9">
        <f t="shared" si="47"/>
        <v>4286203.3823627392</v>
      </c>
      <c r="K224" s="9">
        <f t="shared" si="48"/>
        <v>4732432.4995706407</v>
      </c>
      <c r="L224" s="9">
        <f t="shared" si="49"/>
        <v>0</v>
      </c>
      <c r="M224" s="9">
        <f t="shared" si="50"/>
        <v>117142983.43610352</v>
      </c>
    </row>
    <row r="225" spans="2:13" x14ac:dyDescent="0.3">
      <c r="B225" s="26">
        <v>215</v>
      </c>
      <c r="C225" s="54">
        <f t="shared" si="41"/>
        <v>1265.9783774459606</v>
      </c>
      <c r="D225" s="54">
        <f t="shared" si="42"/>
        <v>12651.469934195957</v>
      </c>
      <c r="E225" s="54">
        <f t="shared" si="43"/>
        <v>13917.448311641918</v>
      </c>
      <c r="F225" s="54">
        <f t="shared" si="44"/>
        <v>0</v>
      </c>
      <c r="G225" s="54">
        <f t="shared" si="45"/>
        <v>331850.30947658501</v>
      </c>
      <c r="H225" s="62">
        <f t="shared" si="51"/>
        <v>3.0800121345587326</v>
      </c>
      <c r="I225" s="9">
        <f t="shared" si="46"/>
        <v>432736.40829780884</v>
      </c>
      <c r="J225" s="9">
        <f t="shared" si="47"/>
        <v>4324522.2482051188</v>
      </c>
      <c r="K225" s="9">
        <f t="shared" si="48"/>
        <v>4757258.6565029277</v>
      </c>
      <c r="L225" s="9">
        <f t="shared" si="49"/>
        <v>0</v>
      </c>
      <c r="M225" s="9">
        <f t="shared" si="50"/>
        <v>113432988.72538884</v>
      </c>
    </row>
    <row r="226" spans="2:13" x14ac:dyDescent="0.3">
      <c r="B226" s="26">
        <v>216</v>
      </c>
      <c r="C226" s="54">
        <f t="shared" si="41"/>
        <v>1219.4866368024329</v>
      </c>
      <c r="D226" s="54">
        <f t="shared" si="42"/>
        <v>12697.961674839486</v>
      </c>
      <c r="E226" s="54">
        <f t="shared" si="43"/>
        <v>13917.448311641918</v>
      </c>
      <c r="F226" s="54">
        <f t="shared" si="44"/>
        <v>0</v>
      </c>
      <c r="G226" s="54">
        <f t="shared" si="45"/>
        <v>319152.34780174552</v>
      </c>
      <c r="H226" s="62">
        <f t="shared" si="51"/>
        <v>3.0961697584895207</v>
      </c>
      <c r="I226" s="9">
        <f t="shared" si="46"/>
        <v>419031.36392531137</v>
      </c>
      <c r="J226" s="9">
        <f t="shared" si="47"/>
        <v>4363183.6865641205</v>
      </c>
      <c r="K226" s="9">
        <f t="shared" si="48"/>
        <v>4782215.0504894322</v>
      </c>
      <c r="L226" s="9">
        <f t="shared" si="49"/>
        <v>0</v>
      </c>
      <c r="M226" s="9">
        <f t="shared" si="50"/>
        <v>109664870.08827874</v>
      </c>
    </row>
    <row r="227" spans="2:13" x14ac:dyDescent="0.3">
      <c r="B227" s="26">
        <v>217</v>
      </c>
      <c r="C227" s="54">
        <f t="shared" si="41"/>
        <v>1172.824047873346</v>
      </c>
      <c r="D227" s="54">
        <f t="shared" si="42"/>
        <v>12744.624263768572</v>
      </c>
      <c r="E227" s="54">
        <f t="shared" si="43"/>
        <v>13917.448311641918</v>
      </c>
      <c r="F227" s="54">
        <f t="shared" si="44"/>
        <v>0</v>
      </c>
      <c r="G227" s="54">
        <f t="shared" si="45"/>
        <v>306407.72353797697</v>
      </c>
      <c r="H227" s="62">
        <f t="shared" si="51"/>
        <v>3.112412144687366</v>
      </c>
      <c r="I227" s="9">
        <f t="shared" si="46"/>
        <v>405111.60469404265</v>
      </c>
      <c r="J227" s="9">
        <f t="shared" si="47"/>
        <v>4402190.7600546349</v>
      </c>
      <c r="K227" s="9">
        <f t="shared" si="48"/>
        <v>4807302.3647486763</v>
      </c>
      <c r="L227" s="9">
        <f t="shared" si="49"/>
        <v>0</v>
      </c>
      <c r="M227" s="9">
        <f t="shared" si="50"/>
        <v>105837976.97378322</v>
      </c>
    </row>
    <row r="228" spans="2:13" x14ac:dyDescent="0.3">
      <c r="B228" s="26">
        <v>218</v>
      </c>
      <c r="C228" s="54">
        <f t="shared" si="41"/>
        <v>1125.9899828238138</v>
      </c>
      <c r="D228" s="54">
        <f t="shared" si="42"/>
        <v>12791.458328818104</v>
      </c>
      <c r="E228" s="54">
        <f t="shared" si="43"/>
        <v>13917.448311641918</v>
      </c>
      <c r="F228" s="54">
        <f t="shared" si="44"/>
        <v>0</v>
      </c>
      <c r="G228" s="54">
        <f t="shared" si="45"/>
        <v>293616.26520915888</v>
      </c>
      <c r="H228" s="62">
        <f t="shared" si="51"/>
        <v>3.1287397378118267</v>
      </c>
      <c r="I228" s="9">
        <f t="shared" si="46"/>
        <v>390974.72741184762</v>
      </c>
      <c r="J228" s="9">
        <f t="shared" si="47"/>
        <v>4441546.5586714773</v>
      </c>
      <c r="K228" s="9">
        <f t="shared" si="48"/>
        <v>4832521.2860833257</v>
      </c>
      <c r="L228" s="9">
        <f t="shared" si="49"/>
        <v>0</v>
      </c>
      <c r="M228" s="9">
        <f t="shared" si="50"/>
        <v>101951652.32815231</v>
      </c>
    </row>
    <row r="229" spans="2:13" x14ac:dyDescent="0.3">
      <c r="B229" s="26">
        <v>219</v>
      </c>
      <c r="C229" s="54">
        <f t="shared" si="41"/>
        <v>1078.9838115117768</v>
      </c>
      <c r="D229" s="54">
        <f t="shared" si="42"/>
        <v>12838.464500130141</v>
      </c>
      <c r="E229" s="54">
        <f t="shared" si="43"/>
        <v>13917.448311641918</v>
      </c>
      <c r="F229" s="54">
        <f t="shared" si="44"/>
        <v>0</v>
      </c>
      <c r="G229" s="54">
        <f t="shared" si="45"/>
        <v>280777.80070902873</v>
      </c>
      <c r="H229" s="62">
        <f t="shared" si="51"/>
        <v>3.1451529848551272</v>
      </c>
      <c r="I229" s="9">
        <f t="shared" si="46"/>
        <v>376618.30486480787</v>
      </c>
      <c r="J229" s="9">
        <f t="shared" si="47"/>
        <v>4481254.2000341695</v>
      </c>
      <c r="K229" s="9">
        <f t="shared" si="48"/>
        <v>4857872.5048989775</v>
      </c>
      <c r="L229" s="9">
        <f t="shared" si="49"/>
        <v>0</v>
      </c>
      <c r="M229" s="9">
        <f t="shared" si="50"/>
        <v>98005232.533138007</v>
      </c>
    </row>
    <row r="230" spans="2:13" x14ac:dyDescent="0.3">
      <c r="B230" s="26">
        <v>220</v>
      </c>
      <c r="C230" s="54">
        <f t="shared" si="41"/>
        <v>1031.8049014795236</v>
      </c>
      <c r="D230" s="54">
        <f t="shared" si="42"/>
        <v>12885.643410162395</v>
      </c>
      <c r="E230" s="54">
        <f t="shared" si="43"/>
        <v>13917.448311641918</v>
      </c>
      <c r="F230" s="54">
        <f t="shared" si="44"/>
        <v>0</v>
      </c>
      <c r="G230" s="54">
        <f t="shared" si="45"/>
        <v>267892.15729886631</v>
      </c>
      <c r="H230" s="62">
        <f t="shared" si="51"/>
        <v>3.1616523351543964</v>
      </c>
      <c r="I230" s="9">
        <f t="shared" si="46"/>
        <v>362039.88558917638</v>
      </c>
      <c r="J230" s="9">
        <f t="shared" si="47"/>
        <v>4521316.8296339</v>
      </c>
      <c r="K230" s="9">
        <f t="shared" si="48"/>
        <v>4883356.7152230768</v>
      </c>
      <c r="L230" s="9">
        <f t="shared" si="49"/>
        <v>0</v>
      </c>
      <c r="M230" s="9">
        <f t="shared" si="50"/>
        <v>93998047.343685687</v>
      </c>
    </row>
    <row r="231" spans="2:13" x14ac:dyDescent="0.3">
      <c r="B231" s="26">
        <v>221</v>
      </c>
      <c r="C231" s="54">
        <f t="shared" si="41"/>
        <v>984.4526179451816</v>
      </c>
      <c r="D231" s="54">
        <f t="shared" si="42"/>
        <v>12932.995693696736</v>
      </c>
      <c r="E231" s="54">
        <f t="shared" si="43"/>
        <v>13917.448311641918</v>
      </c>
      <c r="F231" s="54">
        <f t="shared" si="44"/>
        <v>0</v>
      </c>
      <c r="G231" s="54">
        <f t="shared" si="45"/>
        <v>254959.16160516959</v>
      </c>
      <c r="H231" s="62">
        <f t="shared" si="51"/>
        <v>3.1782382404039682</v>
      </c>
      <c r="I231" s="9">
        <f t="shared" si="46"/>
        <v>347236.99364120397</v>
      </c>
      <c r="J231" s="9">
        <f t="shared" si="47"/>
        <v>4561737.6210827027</v>
      </c>
      <c r="K231" s="9">
        <f t="shared" si="48"/>
        <v>4908974.6147239069</v>
      </c>
      <c r="L231" s="9">
        <f t="shared" si="49"/>
        <v>0</v>
      </c>
      <c r="M231" s="9">
        <f t="shared" si="50"/>
        <v>89929419.825049162</v>
      </c>
    </row>
    <row r="232" spans="2:13" x14ac:dyDescent="0.3">
      <c r="B232" s="26">
        <v>222</v>
      </c>
      <c r="C232" s="54">
        <f t="shared" si="41"/>
        <v>936.92632379417557</v>
      </c>
      <c r="D232" s="54">
        <f t="shared" si="42"/>
        <v>12980.521987847742</v>
      </c>
      <c r="E232" s="54">
        <f t="shared" si="43"/>
        <v>13917.448311641918</v>
      </c>
      <c r="F232" s="54">
        <f t="shared" si="44"/>
        <v>0</v>
      </c>
      <c r="G232" s="54">
        <f t="shared" si="45"/>
        <v>241978.63961732184</v>
      </c>
      <c r="H232" s="62">
        <f t="shared" si="51"/>
        <v>3.1949111546677473</v>
      </c>
      <c r="I232" s="9">
        <f t="shared" si="46"/>
        <v>332207.12836483633</v>
      </c>
      <c r="J232" s="9">
        <f t="shared" si="47"/>
        <v>4602519.7763648555</v>
      </c>
      <c r="K232" s="9">
        <f t="shared" si="48"/>
        <v>4934726.9047296913</v>
      </c>
      <c r="L232" s="9">
        <f t="shared" si="49"/>
        <v>0</v>
      </c>
      <c r="M232" s="9">
        <f t="shared" si="50"/>
        <v>85798666.289324552</v>
      </c>
    </row>
    <row r="233" spans="2:13" x14ac:dyDescent="0.3">
      <c r="B233" s="26">
        <v>223</v>
      </c>
      <c r="C233" s="54">
        <f t="shared" si="41"/>
        <v>889.22537957065538</v>
      </c>
      <c r="D233" s="54">
        <f t="shared" si="42"/>
        <v>13028.222932071263</v>
      </c>
      <c r="E233" s="54">
        <f t="shared" si="43"/>
        <v>13917.448311641918</v>
      </c>
      <c r="F233" s="54">
        <f t="shared" si="44"/>
        <v>0</v>
      </c>
      <c r="G233" s="54">
        <f t="shared" si="45"/>
        <v>228950.41668525059</v>
      </c>
      <c r="H233" s="62">
        <f t="shared" si="51"/>
        <v>3.2116715343916398</v>
      </c>
      <c r="I233" s="9">
        <f t="shared" si="46"/>
        <v>316947.76415726542</v>
      </c>
      <c r="J233" s="9">
        <f t="shared" si="47"/>
        <v>4643666.5260905316</v>
      </c>
      <c r="K233" s="9">
        <f t="shared" si="48"/>
        <v>4960614.290247797</v>
      </c>
      <c r="L233" s="9">
        <f t="shared" si="49"/>
        <v>0</v>
      </c>
      <c r="M233" s="9">
        <f t="shared" si="50"/>
        <v>81605096.231397673</v>
      </c>
    </row>
    <row r="234" spans="2:13" x14ac:dyDescent="0.3">
      <c r="B234" s="26">
        <v>224</v>
      </c>
      <c r="C234" s="54">
        <f t="shared" si="41"/>
        <v>841.34914346889298</v>
      </c>
      <c r="D234" s="54">
        <f t="shared" si="42"/>
        <v>13076.099168173025</v>
      </c>
      <c r="E234" s="54">
        <f t="shared" si="43"/>
        <v>13917.448311641918</v>
      </c>
      <c r="F234" s="54">
        <f t="shared" si="44"/>
        <v>0</v>
      </c>
      <c r="G234" s="54">
        <f t="shared" si="45"/>
        <v>215874.31751707755</v>
      </c>
      <c r="H234" s="62">
        <f t="shared" si="51"/>
        <v>3.2285198384160498</v>
      </c>
      <c r="I234" s="9">
        <f t="shared" si="46"/>
        <v>301456.35023231315</v>
      </c>
      <c r="J234" s="9">
        <f t="shared" si="47"/>
        <v>4685181.1297517149</v>
      </c>
      <c r="K234" s="9">
        <f t="shared" si="48"/>
        <v>4986637.4799840292</v>
      </c>
      <c r="L234" s="9">
        <f t="shared" si="49"/>
        <v>0</v>
      </c>
      <c r="M234" s="9">
        <f t="shared" si="50"/>
        <v>77348012.264299363</v>
      </c>
    </row>
    <row r="235" spans="2:13" x14ac:dyDescent="0.3">
      <c r="B235" s="26">
        <v>225</v>
      </c>
      <c r="C235" s="54">
        <f t="shared" si="41"/>
        <v>793.29697132464628</v>
      </c>
      <c r="D235" s="54">
        <f t="shared" si="42"/>
        <v>13124.151340317272</v>
      </c>
      <c r="E235" s="54">
        <f t="shared" si="43"/>
        <v>13917.448311641918</v>
      </c>
      <c r="F235" s="54">
        <f t="shared" si="44"/>
        <v>0</v>
      </c>
      <c r="G235" s="54">
        <f t="shared" si="45"/>
        <v>202750.16617676028</v>
      </c>
      <c r="H235" s="62">
        <f t="shared" si="51"/>
        <v>3.2454565279884395</v>
      </c>
      <c r="I235" s="9">
        <f t="shared" si="46"/>
        <v>285730.31038162811</v>
      </c>
      <c r="J235" s="9">
        <f t="shared" si="47"/>
        <v>4727066.875980407</v>
      </c>
      <c r="K235" s="9">
        <f t="shared" si="48"/>
        <v>5012797.1863620346</v>
      </c>
      <c r="L235" s="9">
        <f t="shared" si="49"/>
        <v>0</v>
      </c>
      <c r="M235" s="9">
        <f t="shared" si="50"/>
        <v>73026710.053963557</v>
      </c>
    </row>
    <row r="236" spans="2:13" x14ac:dyDescent="0.3">
      <c r="B236" s="26">
        <v>226</v>
      </c>
      <c r="C236" s="54">
        <f t="shared" si="41"/>
        <v>745.06821660649246</v>
      </c>
      <c r="D236" s="54">
        <f t="shared" si="42"/>
        <v>13172.380095035425</v>
      </c>
      <c r="E236" s="54">
        <f t="shared" si="43"/>
        <v>13917.448311641918</v>
      </c>
      <c r="F236" s="54">
        <f t="shared" si="44"/>
        <v>0</v>
      </c>
      <c r="G236" s="54">
        <f t="shared" si="45"/>
        <v>189577.78608172486</v>
      </c>
      <c r="H236" s="62">
        <f t="shared" si="51"/>
        <v>3.2624820667759584</v>
      </c>
      <c r="I236" s="9">
        <f t="shared" si="46"/>
        <v>269767.04273367632</v>
      </c>
      <c r="J236" s="9">
        <f t="shared" si="47"/>
        <v>4769327.0828091372</v>
      </c>
      <c r="K236" s="9">
        <f t="shared" si="48"/>
        <v>5039094.1255428139</v>
      </c>
      <c r="L236" s="9">
        <f t="shared" si="49"/>
        <v>0</v>
      </c>
      <c r="M236" s="9">
        <f t="shared" si="50"/>
        <v>68640478.253382489</v>
      </c>
    </row>
    <row r="237" spans="2:13" x14ac:dyDescent="0.3">
      <c r="B237" s="26">
        <v>227</v>
      </c>
      <c r="C237" s="54">
        <f t="shared" si="41"/>
        <v>696.66223040712896</v>
      </c>
      <c r="D237" s="54">
        <f t="shared" si="42"/>
        <v>13220.786081234788</v>
      </c>
      <c r="E237" s="54">
        <f t="shared" si="43"/>
        <v>13917.448311641918</v>
      </c>
      <c r="F237" s="54">
        <f t="shared" si="44"/>
        <v>0</v>
      </c>
      <c r="G237" s="54">
        <f t="shared" si="45"/>
        <v>176357.00000049008</v>
      </c>
      <c r="H237" s="62">
        <f t="shared" si="51"/>
        <v>3.2795969208781348</v>
      </c>
      <c r="I237" s="9">
        <f t="shared" si="46"/>
        <v>253563.91951050516</v>
      </c>
      <c r="J237" s="9">
        <f t="shared" si="47"/>
        <v>4811965.0979338065</v>
      </c>
      <c r="K237" s="9">
        <f t="shared" si="48"/>
        <v>5065529.0174443116</v>
      </c>
      <c r="L237" s="9">
        <f t="shared" si="49"/>
        <v>0</v>
      </c>
      <c r="M237" s="9">
        <f t="shared" si="50"/>
        <v>64188598.436153747</v>
      </c>
    </row>
    <row r="238" spans="2:13" x14ac:dyDescent="0.3">
      <c r="B238" s="26">
        <v>228</v>
      </c>
      <c r="C238" s="54">
        <f t="shared" si="41"/>
        <v>648.07836143464272</v>
      </c>
      <c r="D238" s="54">
        <f t="shared" si="42"/>
        <v>13269.369950207276</v>
      </c>
      <c r="E238" s="54">
        <f t="shared" si="43"/>
        <v>13917.448311641918</v>
      </c>
      <c r="F238" s="54">
        <f t="shared" si="44"/>
        <v>0</v>
      </c>
      <c r="G238" s="54">
        <f t="shared" si="45"/>
        <v>163087.63005028281</v>
      </c>
      <c r="H238" s="62">
        <f t="shared" si="51"/>
        <v>3.296801558839638</v>
      </c>
      <c r="I238" s="9">
        <f t="shared" si="46"/>
        <v>237118.28678225994</v>
      </c>
      <c r="J238" s="9">
        <f t="shared" si="47"/>
        <v>4854984.2989788819</v>
      </c>
      <c r="K238" s="9">
        <f t="shared" si="48"/>
        <v>5092102.585761142</v>
      </c>
      <c r="L238" s="9">
        <f t="shared" si="49"/>
        <v>0</v>
      </c>
      <c r="M238" s="9">
        <f t="shared" si="50"/>
        <v>59670345.029413499</v>
      </c>
    </row>
    <row r="239" spans="2:13" x14ac:dyDescent="0.3">
      <c r="B239" s="26">
        <v>229</v>
      </c>
      <c r="C239" s="54">
        <f t="shared" si="41"/>
        <v>599.31595600374681</v>
      </c>
      <c r="D239" s="54">
        <f t="shared" si="42"/>
        <v>13318.13235563817</v>
      </c>
      <c r="E239" s="54">
        <f t="shared" si="43"/>
        <v>13917.448311641918</v>
      </c>
      <c r="F239" s="54">
        <f t="shared" si="44"/>
        <v>0</v>
      </c>
      <c r="G239" s="54">
        <f t="shared" si="45"/>
        <v>149769.49769464464</v>
      </c>
      <c r="H239" s="62">
        <f t="shared" si="51"/>
        <v>3.3140964516631035</v>
      </c>
      <c r="I239" s="9">
        <f t="shared" si="46"/>
        <v>220427.46421943355</v>
      </c>
      <c r="J239" s="9">
        <f t="shared" si="47"/>
        <v>4898388.0937649524</v>
      </c>
      <c r="K239" s="9">
        <f t="shared" si="48"/>
        <v>5118815.5579843856</v>
      </c>
      <c r="L239" s="9">
        <f t="shared" si="49"/>
        <v>0</v>
      </c>
      <c r="M239" s="9">
        <f t="shared" si="50"/>
        <v>55084985.246150233</v>
      </c>
    </row>
    <row r="240" spans="2:13" x14ac:dyDescent="0.3">
      <c r="B240" s="26">
        <v>230</v>
      </c>
      <c r="C240" s="54">
        <f t="shared" si="41"/>
        <v>550.37435802698553</v>
      </c>
      <c r="D240" s="54">
        <f t="shared" si="42"/>
        <v>13367.073953614932</v>
      </c>
      <c r="E240" s="54">
        <f t="shared" si="43"/>
        <v>13917.448311641918</v>
      </c>
      <c r="F240" s="54">
        <f t="shared" si="44"/>
        <v>0</v>
      </c>
      <c r="G240" s="54">
        <f t="shared" si="45"/>
        <v>136402.42374102972</v>
      </c>
      <c r="H240" s="62">
        <f t="shared" si="51"/>
        <v>3.3314820728220291</v>
      </c>
      <c r="I240" s="9">
        <f t="shared" si="46"/>
        <v>203488.74484282758</v>
      </c>
      <c r="J240" s="9">
        <f t="shared" si="47"/>
        <v>4942179.9205786912</v>
      </c>
      <c r="K240" s="9">
        <f t="shared" si="48"/>
        <v>5145668.6654215185</v>
      </c>
      <c r="L240" s="9">
        <f t="shared" si="49"/>
        <v>0</v>
      </c>
      <c r="M240" s="9">
        <f t="shared" si="50"/>
        <v>50431779.016893648</v>
      </c>
    </row>
    <row r="241" spans="2:13" x14ac:dyDescent="0.3">
      <c r="B241" s="26">
        <v>231</v>
      </c>
      <c r="C241" s="54">
        <f t="shared" si="41"/>
        <v>501.25290900590676</v>
      </c>
      <c r="D241" s="54">
        <f t="shared" si="42"/>
        <v>13416.195402636011</v>
      </c>
      <c r="E241" s="54">
        <f t="shared" si="43"/>
        <v>13917.448311641918</v>
      </c>
      <c r="F241" s="54">
        <f t="shared" si="44"/>
        <v>0</v>
      </c>
      <c r="G241" s="54">
        <f t="shared" si="45"/>
        <v>122986.2283383937</v>
      </c>
      <c r="H241" s="62">
        <f t="shared" si="51"/>
        <v>3.3489588982737355</v>
      </c>
      <c r="I241" s="9">
        <f t="shared" si="46"/>
        <v>186299.39477120482</v>
      </c>
      <c r="J241" s="9">
        <f t="shared" si="47"/>
        <v>4986363.2484452203</v>
      </c>
      <c r="K241" s="9">
        <f t="shared" si="48"/>
        <v>5172662.6432164246</v>
      </c>
      <c r="L241" s="9">
        <f t="shared" si="49"/>
        <v>0</v>
      </c>
      <c r="M241" s="9">
        <f t="shared" si="50"/>
        <v>45709978.920772605</v>
      </c>
    </row>
    <row r="242" spans="2:13" x14ac:dyDescent="0.3">
      <c r="B242" s="26">
        <v>232</v>
      </c>
      <c r="C242" s="54">
        <f t="shared" si="41"/>
        <v>451.95094802220228</v>
      </c>
      <c r="D242" s="54">
        <f t="shared" si="42"/>
        <v>13465.497363619716</v>
      </c>
      <c r="E242" s="54">
        <f t="shared" si="43"/>
        <v>13917.448311641918</v>
      </c>
      <c r="F242" s="54">
        <f t="shared" si="44"/>
        <v>0</v>
      </c>
      <c r="G242" s="54">
        <f t="shared" si="45"/>
        <v>109520.73097477399</v>
      </c>
      <c r="H242" s="62">
        <f t="shared" si="51"/>
        <v>3.3665274064723976</v>
      </c>
      <c r="I242" s="9">
        <f t="shared" si="46"/>
        <v>168856.65296661184</v>
      </c>
      <c r="J242" s="9">
        <f t="shared" si="47"/>
        <v>5030941.5774029139</v>
      </c>
      <c r="K242" s="9">
        <f t="shared" si="48"/>
        <v>5199798.230369526</v>
      </c>
      <c r="L242" s="9">
        <f t="shared" si="49"/>
        <v>0</v>
      </c>
      <c r="M242" s="9">
        <f t="shared" si="50"/>
        <v>40918830.115936778</v>
      </c>
    </row>
    <row r="243" spans="2:13" x14ac:dyDescent="0.3">
      <c r="B243" s="26">
        <v>233</v>
      </c>
      <c r="C243" s="54">
        <f t="shared" si="41"/>
        <v>402.46781172881492</v>
      </c>
      <c r="D243" s="54">
        <f t="shared" si="42"/>
        <v>13514.980499913103</v>
      </c>
      <c r="E243" s="54">
        <f t="shared" si="43"/>
        <v>13917.448311641918</v>
      </c>
      <c r="F243" s="54">
        <f t="shared" si="44"/>
        <v>0</v>
      </c>
      <c r="G243" s="54">
        <f t="shared" si="45"/>
        <v>96005.750474860892</v>
      </c>
      <c r="H243" s="62">
        <f t="shared" si="51"/>
        <v>3.3841880783821416</v>
      </c>
      <c r="I243" s="9">
        <f t="shared" si="46"/>
        <v>151157.73097734991</v>
      </c>
      <c r="J243" s="9">
        <f t="shared" si="47"/>
        <v>5075918.4387806598</v>
      </c>
      <c r="K243" s="9">
        <f t="shared" si="48"/>
        <v>5227076.1697580097</v>
      </c>
      <c r="L243" s="9">
        <f t="shared" si="49"/>
        <v>0</v>
      </c>
      <c r="M243" s="9">
        <f t="shared" si="50"/>
        <v>36057570.269335933</v>
      </c>
    </row>
    <row r="244" spans="2:13" x14ac:dyDescent="0.3">
      <c r="B244" s="26">
        <v>234</v>
      </c>
      <c r="C244" s="54">
        <f t="shared" si="41"/>
        <v>352.80283434101352</v>
      </c>
      <c r="D244" s="54">
        <f t="shared" si="42"/>
        <v>13564.645477300905</v>
      </c>
      <c r="E244" s="54">
        <f t="shared" si="43"/>
        <v>13917.448311641918</v>
      </c>
      <c r="F244" s="54">
        <f t="shared" si="44"/>
        <v>0</v>
      </c>
      <c r="G244" s="54">
        <f t="shared" si="45"/>
        <v>82441.104997559989</v>
      </c>
      <c r="H244" s="62">
        <f t="shared" si="51"/>
        <v>3.4019413974902135</v>
      </c>
      <c r="I244" s="9">
        <f t="shared" si="46"/>
        <v>133199.81267857397</v>
      </c>
      <c r="J244" s="9">
        <f t="shared" si="47"/>
        <v>5121297.3954775967</v>
      </c>
      <c r="K244" s="9">
        <f t="shared" si="48"/>
        <v>5254497.2081561703</v>
      </c>
      <c r="L244" s="9">
        <f t="shared" si="49"/>
        <v>0</v>
      </c>
      <c r="M244" s="9">
        <f t="shared" si="50"/>
        <v>31125429.485851146</v>
      </c>
    </row>
    <row r="245" spans="2:13" x14ac:dyDescent="0.3">
      <c r="B245" s="26">
        <v>235</v>
      </c>
      <c r="C245" s="54">
        <f t="shared" si="41"/>
        <v>302.95534762743495</v>
      </c>
      <c r="D245" s="54">
        <f t="shared" si="42"/>
        <v>13614.492964014484</v>
      </c>
      <c r="E245" s="54">
        <f t="shared" si="43"/>
        <v>13917.448311641918</v>
      </c>
      <c r="F245" s="54">
        <f t="shared" si="44"/>
        <v>0</v>
      </c>
      <c r="G245" s="54">
        <f t="shared" si="45"/>
        <v>68826.612033545505</v>
      </c>
      <c r="H245" s="62">
        <f t="shared" si="51"/>
        <v>3.4197878498202146</v>
      </c>
      <c r="I245" s="9">
        <f t="shared" si="46"/>
        <v>114980.05401049704</v>
      </c>
      <c r="J245" s="9">
        <f t="shared" si="47"/>
        <v>5167082.0422453517</v>
      </c>
      <c r="K245" s="9">
        <f t="shared" si="48"/>
        <v>5282062.0962558491</v>
      </c>
      <c r="L245" s="9">
        <f t="shared" si="49"/>
        <v>0</v>
      </c>
      <c r="M245" s="9">
        <f t="shared" si="50"/>
        <v>26121630.236772034</v>
      </c>
    </row>
    <row r="246" spans="2:13" x14ac:dyDescent="0.3">
      <c r="B246" s="26">
        <v>236</v>
      </c>
      <c r="C246" s="54">
        <f t="shared" si="41"/>
        <v>252.92468090109315</v>
      </c>
      <c r="D246" s="54">
        <f t="shared" si="42"/>
        <v>13664.523630740825</v>
      </c>
      <c r="E246" s="54">
        <f t="shared" si="43"/>
        <v>13917.448311641918</v>
      </c>
      <c r="F246" s="54">
        <f t="shared" si="44"/>
        <v>0</v>
      </c>
      <c r="G246" s="54">
        <f t="shared" si="45"/>
        <v>55162.088402804678</v>
      </c>
      <c r="H246" s="62">
        <f t="shared" si="51"/>
        <v>3.4377279239454062</v>
      </c>
      <c r="I246" s="9">
        <f t="shared" si="46"/>
        <v>96495.582714178527</v>
      </c>
      <c r="J246" s="9">
        <f t="shared" si="47"/>
        <v>5213276.0059728101</v>
      </c>
      <c r="K246" s="9">
        <f t="shared" si="48"/>
        <v>5309771.5886869887</v>
      </c>
      <c r="L246" s="9">
        <f t="shared" si="49"/>
        <v>0</v>
      </c>
      <c r="M246" s="9">
        <f t="shared" si="50"/>
        <v>21045387.287613895</v>
      </c>
    </row>
    <row r="247" spans="2:13" x14ac:dyDescent="0.3">
      <c r="B247" s="26">
        <v>237</v>
      </c>
      <c r="C247" s="54">
        <f t="shared" si="41"/>
        <v>202.71016101035525</v>
      </c>
      <c r="D247" s="54">
        <f t="shared" si="42"/>
        <v>13714.738150631563</v>
      </c>
      <c r="E247" s="54">
        <f t="shared" si="43"/>
        <v>13917.448311641918</v>
      </c>
      <c r="F247" s="54">
        <f t="shared" si="44"/>
        <v>0</v>
      </c>
      <c r="G247" s="54">
        <f t="shared" si="45"/>
        <v>41447.350252173113</v>
      </c>
      <c r="H247" s="62">
        <f t="shared" si="51"/>
        <v>3.4557621110020871</v>
      </c>
      <c r="I247" s="9">
        <f t="shared" si="46"/>
        <v>77743.498064875035</v>
      </c>
      <c r="J247" s="9">
        <f t="shared" si="47"/>
        <v>5259882.9459734149</v>
      </c>
      <c r="K247" s="9">
        <f t="shared" si="48"/>
        <v>5337626.4440382896</v>
      </c>
      <c r="L247" s="9">
        <f t="shared" si="49"/>
        <v>0</v>
      </c>
      <c r="M247" s="9">
        <f t="shared" si="50"/>
        <v>15895907.625269027</v>
      </c>
    </row>
    <row r="248" spans="2:13" x14ac:dyDescent="0.3">
      <c r="B248" s="26">
        <v>238</v>
      </c>
      <c r="C248" s="54">
        <f t="shared" si="41"/>
        <v>152.31111232988445</v>
      </c>
      <c r="D248" s="54">
        <f t="shared" si="42"/>
        <v>13765.137199312034</v>
      </c>
      <c r="E248" s="54">
        <f t="shared" si="43"/>
        <v>13917.448311641918</v>
      </c>
      <c r="F248" s="54">
        <f t="shared" si="44"/>
        <v>0</v>
      </c>
      <c r="G248" s="54">
        <f t="shared" si="45"/>
        <v>27682.21305286108</v>
      </c>
      <c r="H248" s="62">
        <f t="shared" si="51"/>
        <v>3.4738909047030373</v>
      </c>
      <c r="I248" s="9">
        <f t="shared" si="46"/>
        <v>58720.870602930532</v>
      </c>
      <c r="J248" s="9">
        <f t="shared" si="47"/>
        <v>5306906.5542750526</v>
      </c>
      <c r="K248" s="9">
        <f t="shared" si="48"/>
        <v>5365627.4248779835</v>
      </c>
      <c r="L248" s="9">
        <f t="shared" si="49"/>
        <v>0</v>
      </c>
      <c r="M248" s="9">
        <f t="shared" si="50"/>
        <v>10672390.384485897</v>
      </c>
    </row>
    <row r="249" spans="2:13" x14ac:dyDescent="0.3">
      <c r="B249" s="26">
        <v>239</v>
      </c>
      <c r="C249" s="54">
        <f t="shared" si="41"/>
        <v>101.7268567515496</v>
      </c>
      <c r="D249" s="54">
        <f t="shared" si="42"/>
        <v>13815.721454890368</v>
      </c>
      <c r="E249" s="54">
        <f t="shared" si="43"/>
        <v>13917.448311641918</v>
      </c>
      <c r="F249" s="54">
        <f t="shared" si="44"/>
        <v>0</v>
      </c>
      <c r="G249" s="54">
        <f t="shared" si="45"/>
        <v>13866.491597970711</v>
      </c>
      <c r="H249" s="62">
        <f t="shared" si="51"/>
        <v>3.4921148013510348</v>
      </c>
      <c r="I249" s="9">
        <f t="shared" si="46"/>
        <v>39424.741862184172</v>
      </c>
      <c r="J249" s="9">
        <f t="shared" si="47"/>
        <v>5354350.5559125142</v>
      </c>
      <c r="K249" s="9">
        <f t="shared" si="48"/>
        <v>5393775.2977746986</v>
      </c>
      <c r="L249" s="9">
        <f t="shared" si="49"/>
        <v>0</v>
      </c>
      <c r="M249" s="9">
        <f t="shared" si="50"/>
        <v>5374026.7736702031</v>
      </c>
    </row>
    <row r="250" spans="2:13" x14ac:dyDescent="0.3">
      <c r="B250" s="26">
        <v>240</v>
      </c>
      <c r="C250" s="54">
        <f t="shared" si="41"/>
        <v>50.956713675301387</v>
      </c>
      <c r="D250" s="54">
        <f t="shared" si="42"/>
        <v>13866.491597966617</v>
      </c>
      <c r="E250" s="54">
        <f t="shared" si="43"/>
        <v>13917.448311641918</v>
      </c>
      <c r="F250" s="54">
        <f t="shared" si="44"/>
        <v>0</v>
      </c>
      <c r="G250" s="54">
        <f t="shared" si="45"/>
        <v>4.0945451473817229E-9</v>
      </c>
      <c r="H250" s="62">
        <f t="shared" si="51"/>
        <v>3.5104342998524434</v>
      </c>
      <c r="I250" s="9">
        <f t="shared" si="46"/>
        <v>19852.124095872852</v>
      </c>
      <c r="J250" s="9">
        <f t="shared" si="47"/>
        <v>5402218.7092225859</v>
      </c>
      <c r="K250" s="9">
        <f t="shared" si="48"/>
        <v>5422070.8333184579</v>
      </c>
      <c r="L250" s="9">
        <f t="shared" si="49"/>
        <v>0</v>
      </c>
      <c r="M250" s="9">
        <f t="shared" si="50"/>
        <v>1.5951856491360597E-6</v>
      </c>
    </row>
  </sheetData>
  <mergeCells count="2">
    <mergeCell ref="U1:V1"/>
    <mergeCell ref="R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8</vt:i4>
      </vt:variant>
    </vt:vector>
  </HeadingPairs>
  <TitlesOfParts>
    <vt:vector size="15" baseType="lpstr">
      <vt:lpstr>Clase 18-11-2022</vt:lpstr>
      <vt:lpstr>Clase 19-11-2022</vt:lpstr>
      <vt:lpstr>Clase 25-11-2022</vt:lpstr>
      <vt:lpstr>Clase 26-11-2022</vt:lpstr>
      <vt:lpstr>Clase 02-12-2022</vt:lpstr>
      <vt:lpstr>Clase 03-12-2022</vt:lpstr>
      <vt:lpstr>Clase 09-12-2022</vt:lpstr>
      <vt:lpstr>Encabezados</vt:lpstr>
      <vt:lpstr>Encabezados1</vt:lpstr>
      <vt:lpstr>Interés</vt:lpstr>
      <vt:lpstr>Interés1</vt:lpstr>
      <vt:lpstr>ListaDesplegable</vt:lpstr>
      <vt:lpstr>ListaDesplegable1</vt:lpstr>
      <vt:lpstr>Plazo</vt:lpstr>
      <vt:lpstr>Plazo1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GONZÁLEZ</dc:creator>
  <cp:lastModifiedBy>NICOLÁS GONZÁLEZ</cp:lastModifiedBy>
  <cp:lastPrinted>2022-11-19T14:21:44Z</cp:lastPrinted>
  <dcterms:created xsi:type="dcterms:W3CDTF">2015-06-05T18:19:34Z</dcterms:created>
  <dcterms:modified xsi:type="dcterms:W3CDTF">2022-12-10T17:45:48Z</dcterms:modified>
</cp:coreProperties>
</file>