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Administración y Valoración Financiera\"/>
    </mc:Choice>
  </mc:AlternateContent>
  <xr:revisionPtr revIDLastSave="0" documentId="13_ncr:1_{8C2E0A36-F781-40D9-873F-3BF209D0003E}" xr6:coauthVersionLast="47" xr6:coauthVersionMax="47" xr10:uidLastSave="{00000000-0000-0000-0000-000000000000}"/>
  <bookViews>
    <workbookView xWindow="-108" yWindow="-108" windowWidth="23256" windowHeight="12456" tabRatio="890" activeTab="5" xr2:uid="{00000000-000D-0000-FFFF-FFFF00000000}"/>
  </bookViews>
  <sheets>
    <sheet name="Hoja1" sheetId="7" r:id="rId1"/>
    <sheet name="PyG &amp; Balance" sheetId="8" r:id="rId2"/>
    <sheet name="PyG &amp; Balance (2)" sheetId="9" r:id="rId3"/>
    <sheet name="PyG &amp; Balance (3)" sheetId="10" r:id="rId4"/>
    <sheet name="PyG &amp; Balance (4)" sheetId="11" r:id="rId5"/>
    <sheet name="PyG &amp; Balance (5)" sheetId="13" r:id="rId6"/>
  </sheets>
  <definedNames>
    <definedName name="_xlnm.Print_Area" localSheetId="0">Hoja1!$A$33:$C$81</definedName>
    <definedName name="_xlnm.Print_Area" localSheetId="1">'PyG &amp; Balance'!$A$33:$C$81</definedName>
    <definedName name="_xlnm.Print_Area" localSheetId="2">'PyG &amp; Balance (2)'!$A$33:$C$81</definedName>
    <definedName name="_xlnm.Print_Area" localSheetId="3">'PyG &amp; Balance (3)'!$A$33:$C$81</definedName>
    <definedName name="_xlnm.Print_Area" localSheetId="4">'PyG &amp; Balance (4)'!$A$33:$C$81</definedName>
    <definedName name="_xlnm.Print_Area" localSheetId="5">'PyG &amp; Balance (5)'!$A$33:$C$81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3" l="1"/>
  <c r="F75" i="13"/>
  <c r="E75" i="13"/>
  <c r="D75" i="13"/>
  <c r="G74" i="13"/>
  <c r="F74" i="13"/>
  <c r="E74" i="13"/>
  <c r="D74" i="13"/>
  <c r="G65" i="13"/>
  <c r="F65" i="13"/>
  <c r="E65" i="13"/>
  <c r="D65" i="13"/>
  <c r="G64" i="13"/>
  <c r="G80" i="13" s="1"/>
  <c r="G79" i="13" s="1"/>
  <c r="G81" i="13" s="1"/>
  <c r="F64" i="13"/>
  <c r="F80" i="13" s="1"/>
  <c r="F79" i="13" s="1"/>
  <c r="F81" i="13" s="1"/>
  <c r="E64" i="13"/>
  <c r="E80" i="13" s="1"/>
  <c r="E79" i="13" s="1"/>
  <c r="E81" i="13" s="1"/>
  <c r="D64" i="13"/>
  <c r="D80" i="13" s="1"/>
  <c r="D79" i="13" s="1"/>
  <c r="D81" i="13" s="1"/>
  <c r="G51" i="13"/>
  <c r="F51" i="13"/>
  <c r="E51" i="13"/>
  <c r="D51" i="13"/>
  <c r="D42" i="13"/>
  <c r="D39" i="13"/>
  <c r="D70" i="13" s="1"/>
  <c r="G14" i="13"/>
  <c r="G46" i="13" s="1"/>
  <c r="F14" i="13"/>
  <c r="F46" i="13" s="1"/>
  <c r="E14" i="13"/>
  <c r="E46" i="13" s="1"/>
  <c r="D14" i="13"/>
  <c r="D46" i="13" s="1"/>
  <c r="D3" i="13"/>
  <c r="E3" i="13" s="1"/>
  <c r="F3" i="13" s="1"/>
  <c r="G3" i="13" s="1"/>
  <c r="B77" i="13"/>
  <c r="C75" i="13"/>
  <c r="C74" i="13"/>
  <c r="C73" i="13"/>
  <c r="C72" i="13"/>
  <c r="C69" i="13"/>
  <c r="B66" i="13"/>
  <c r="C65" i="13"/>
  <c r="C64" i="13"/>
  <c r="C80" i="13" s="1"/>
  <c r="C79" i="13" s="1"/>
  <c r="C81" i="13" s="1"/>
  <c r="C62" i="13"/>
  <c r="C61" i="13"/>
  <c r="C51" i="13"/>
  <c r="B41" i="13"/>
  <c r="B45" i="13" s="1"/>
  <c r="B48" i="13" s="1"/>
  <c r="C39" i="13"/>
  <c r="C71" i="13" s="1"/>
  <c r="B30" i="13"/>
  <c r="B29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4" i="13"/>
  <c r="B11" i="13" s="1"/>
  <c r="C13" i="13"/>
  <c r="B10" i="13"/>
  <c r="B9" i="13"/>
  <c r="B8" i="13"/>
  <c r="B7" i="13"/>
  <c r="C44" i="10"/>
  <c r="C43" i="10"/>
  <c r="C42" i="10"/>
  <c r="C63" i="10"/>
  <c r="C62" i="10"/>
  <c r="C61" i="10"/>
  <c r="C60" i="10"/>
  <c r="C14" i="10"/>
  <c r="E3" i="11"/>
  <c r="F3" i="11" s="1"/>
  <c r="G3" i="11" s="1"/>
  <c r="D3" i="11"/>
  <c r="G14" i="11"/>
  <c r="F14" i="11"/>
  <c r="E14" i="11"/>
  <c r="D14" i="11"/>
  <c r="C14" i="11"/>
  <c r="D72" i="13" l="1"/>
  <c r="D60" i="13"/>
  <c r="D69" i="13"/>
  <c r="D73" i="13"/>
  <c r="D63" i="13"/>
  <c r="E39" i="13"/>
  <c r="D40" i="13"/>
  <c r="D41" i="13" s="1"/>
  <c r="D44" i="13"/>
  <c r="D62" i="13"/>
  <c r="D71" i="13"/>
  <c r="D43" i="13"/>
  <c r="D61" i="13"/>
  <c r="C43" i="13"/>
  <c r="C44" i="13"/>
  <c r="C40" i="13"/>
  <c r="C41" i="13" s="1"/>
  <c r="C14" i="13"/>
  <c r="C46" i="13" s="1"/>
  <c r="B50" i="13"/>
  <c r="B52" i="13" s="1"/>
  <c r="B15" i="13"/>
  <c r="C70" i="13"/>
  <c r="C63" i="13"/>
  <c r="C42" i="13"/>
  <c r="C60" i="13"/>
  <c r="G75" i="11"/>
  <c r="F75" i="11"/>
  <c r="E75" i="11"/>
  <c r="D75" i="11"/>
  <c r="G74" i="11"/>
  <c r="F74" i="11"/>
  <c r="E74" i="11"/>
  <c r="D74" i="11"/>
  <c r="G65" i="11"/>
  <c r="F65" i="11"/>
  <c r="E65" i="11"/>
  <c r="D65" i="11"/>
  <c r="G64" i="11"/>
  <c r="G80" i="11" s="1"/>
  <c r="G79" i="11" s="1"/>
  <c r="G81" i="11" s="1"/>
  <c r="F64" i="11"/>
  <c r="F80" i="11" s="1"/>
  <c r="F79" i="11" s="1"/>
  <c r="F81" i="11" s="1"/>
  <c r="E64" i="11"/>
  <c r="E80" i="11" s="1"/>
  <c r="E79" i="11" s="1"/>
  <c r="E81" i="11" s="1"/>
  <c r="D64" i="11"/>
  <c r="D80" i="11" s="1"/>
  <c r="D79" i="11" s="1"/>
  <c r="D81" i="11" s="1"/>
  <c r="G51" i="11"/>
  <c r="F51" i="11"/>
  <c r="E51" i="11"/>
  <c r="D51" i="11"/>
  <c r="G46" i="11"/>
  <c r="F46" i="11"/>
  <c r="E46" i="11"/>
  <c r="D46" i="11"/>
  <c r="G13" i="11"/>
  <c r="F13" i="11"/>
  <c r="E13" i="11"/>
  <c r="D13" i="11"/>
  <c r="C13" i="11"/>
  <c r="C46" i="11"/>
  <c r="C39" i="11"/>
  <c r="C73" i="11" s="1"/>
  <c r="C51" i="11"/>
  <c r="C64" i="11"/>
  <c r="C80" i="11" s="1"/>
  <c r="C79" i="11" s="1"/>
  <c r="C81" i="11" s="1"/>
  <c r="C65" i="11"/>
  <c r="C74" i="11"/>
  <c r="C75" i="11"/>
  <c r="B77" i="11"/>
  <c r="B66" i="11"/>
  <c r="B41" i="11"/>
  <c r="B45" i="11" s="1"/>
  <c r="B48" i="11" s="1"/>
  <c r="B30" i="11"/>
  <c r="B29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4" i="11"/>
  <c r="B11" i="11"/>
  <c r="B10" i="11"/>
  <c r="B9" i="11"/>
  <c r="B8" i="11"/>
  <c r="B7" i="11"/>
  <c r="B3" i="11"/>
  <c r="B37" i="11" s="1"/>
  <c r="B77" i="10"/>
  <c r="C75" i="10"/>
  <c r="C74" i="10"/>
  <c r="C70" i="10"/>
  <c r="D66" i="10"/>
  <c r="B66" i="10"/>
  <c r="C65" i="10"/>
  <c r="C64" i="10"/>
  <c r="C80" i="10" s="1"/>
  <c r="C79" i="10" s="1"/>
  <c r="C81" i="10" s="1"/>
  <c r="C51" i="10"/>
  <c r="B41" i="10"/>
  <c r="B45" i="10" s="1"/>
  <c r="B48" i="10" s="1"/>
  <c r="C39" i="10"/>
  <c r="C69" i="10" s="1"/>
  <c r="B37" i="10"/>
  <c r="B30" i="10"/>
  <c r="B29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C46" i="10"/>
  <c r="B14" i="10"/>
  <c r="C13" i="10"/>
  <c r="B11" i="10"/>
  <c r="B10" i="10"/>
  <c r="B9" i="10"/>
  <c r="B8" i="10"/>
  <c r="B7" i="10"/>
  <c r="B3" i="10"/>
  <c r="C14" i="9"/>
  <c r="C81" i="9"/>
  <c r="C79" i="9"/>
  <c r="C80" i="9"/>
  <c r="B77" i="9"/>
  <c r="C75" i="9"/>
  <c r="C74" i="9"/>
  <c r="D66" i="9"/>
  <c r="B66" i="9"/>
  <c r="C65" i="9"/>
  <c r="C64" i="9"/>
  <c r="C51" i="9"/>
  <c r="B41" i="9"/>
  <c r="B45" i="9" s="1"/>
  <c r="B48" i="9" s="1"/>
  <c r="C39" i="9"/>
  <c r="C62" i="9" s="1"/>
  <c r="B37" i="9"/>
  <c r="B30" i="9"/>
  <c r="B29" i="9"/>
  <c r="B27" i="9"/>
  <c r="B26" i="9"/>
  <c r="B25" i="9"/>
  <c r="B24" i="9"/>
  <c r="B23" i="9"/>
  <c r="B22" i="9"/>
  <c r="B21" i="9"/>
  <c r="B20" i="9"/>
  <c r="B19" i="9"/>
  <c r="B18" i="9"/>
  <c r="B17" i="9"/>
  <c r="B16" i="9"/>
  <c r="C46" i="9"/>
  <c r="B14" i="9"/>
  <c r="C13" i="9"/>
  <c r="B11" i="9"/>
  <c r="B10" i="9"/>
  <c r="B9" i="9"/>
  <c r="B8" i="9"/>
  <c r="B7" i="9"/>
  <c r="B3" i="9"/>
  <c r="C83" i="8"/>
  <c r="B66" i="8"/>
  <c r="C75" i="8"/>
  <c r="C74" i="8"/>
  <c r="C65" i="8"/>
  <c r="C64" i="8"/>
  <c r="C63" i="8"/>
  <c r="C62" i="8"/>
  <c r="C61" i="8"/>
  <c r="D66" i="8"/>
  <c r="C44" i="8"/>
  <c r="C43" i="8"/>
  <c r="C42" i="8"/>
  <c r="C40" i="8"/>
  <c r="C41" i="8" s="1"/>
  <c r="C45" i="8" s="1"/>
  <c r="B77" i="8"/>
  <c r="C51" i="8"/>
  <c r="B41" i="8"/>
  <c r="B45" i="8" s="1"/>
  <c r="B48" i="8" s="1"/>
  <c r="C39" i="8"/>
  <c r="C60" i="8" s="1"/>
  <c r="B37" i="8"/>
  <c r="B30" i="8"/>
  <c r="B29" i="8"/>
  <c r="B27" i="8"/>
  <c r="B26" i="8"/>
  <c r="B25" i="8"/>
  <c r="B24" i="8"/>
  <c r="B23" i="8"/>
  <c r="B22" i="8"/>
  <c r="B21" i="8"/>
  <c r="B20" i="8"/>
  <c r="B19" i="8"/>
  <c r="B18" i="8"/>
  <c r="B17" i="8"/>
  <c r="B16" i="8"/>
  <c r="C14" i="8"/>
  <c r="C46" i="8" s="1"/>
  <c r="B14" i="8"/>
  <c r="C13" i="8" s="1"/>
  <c r="B11" i="8"/>
  <c r="B10" i="8"/>
  <c r="B9" i="8"/>
  <c r="B8" i="8"/>
  <c r="B7" i="8"/>
  <c r="B3" i="8"/>
  <c r="B12" i="7"/>
  <c r="B11" i="7"/>
  <c r="C14" i="7"/>
  <c r="C46" i="7"/>
  <c r="C75" i="7"/>
  <c r="C74" i="7"/>
  <c r="C72" i="7"/>
  <c r="C71" i="7"/>
  <c r="C70" i="7"/>
  <c r="C69" i="7"/>
  <c r="C51" i="7"/>
  <c r="C12" i="7"/>
  <c r="C13" i="7" s="1"/>
  <c r="C65" i="7"/>
  <c r="C64" i="7"/>
  <c r="B14" i="7"/>
  <c r="C39" i="7"/>
  <c r="C44" i="7" s="1"/>
  <c r="B7" i="7"/>
  <c r="B77" i="7"/>
  <c r="B66" i="7"/>
  <c r="D83" i="13" l="1"/>
  <c r="D45" i="13"/>
  <c r="C83" i="13"/>
  <c r="F39" i="13"/>
  <c r="E63" i="13"/>
  <c r="E73" i="13"/>
  <c r="E71" i="13"/>
  <c r="E62" i="13"/>
  <c r="E44" i="13"/>
  <c r="E40" i="13"/>
  <c r="E41" i="13" s="1"/>
  <c r="E42" i="13"/>
  <c r="E72" i="13"/>
  <c r="E70" i="13"/>
  <c r="E61" i="13"/>
  <c r="E43" i="13"/>
  <c r="E60" i="13"/>
  <c r="E69" i="13"/>
  <c r="C45" i="13"/>
  <c r="C60" i="11"/>
  <c r="D39" i="11"/>
  <c r="C63" i="11"/>
  <c r="C70" i="11"/>
  <c r="C62" i="11"/>
  <c r="C69" i="11"/>
  <c r="C71" i="11"/>
  <c r="C72" i="11"/>
  <c r="C61" i="11"/>
  <c r="C40" i="11"/>
  <c r="C41" i="11" s="1"/>
  <c r="C42" i="11"/>
  <c r="C43" i="11"/>
  <c r="C44" i="11"/>
  <c r="C45" i="11"/>
  <c r="B50" i="11"/>
  <c r="B52" i="11" s="1"/>
  <c r="B15" i="11"/>
  <c r="B50" i="10"/>
  <c r="B52" i="10" s="1"/>
  <c r="B15" i="10"/>
  <c r="C40" i="10"/>
  <c r="C71" i="10"/>
  <c r="C72" i="10"/>
  <c r="C73" i="10"/>
  <c r="C41" i="10"/>
  <c r="C45" i="10" s="1"/>
  <c r="C69" i="9"/>
  <c r="B15" i="9"/>
  <c r="B50" i="9"/>
  <c r="B52" i="9" s="1"/>
  <c r="C73" i="9"/>
  <c r="C61" i="9"/>
  <c r="C70" i="9"/>
  <c r="C72" i="9"/>
  <c r="C44" i="9"/>
  <c r="C71" i="9"/>
  <c r="C63" i="9"/>
  <c r="C40" i="9"/>
  <c r="C41" i="9" s="1"/>
  <c r="C42" i="9"/>
  <c r="C60" i="9"/>
  <c r="C43" i="9"/>
  <c r="B50" i="8"/>
  <c r="B52" i="8" s="1"/>
  <c r="B15" i="8"/>
  <c r="C73" i="8"/>
  <c r="C70" i="8"/>
  <c r="C72" i="8"/>
  <c r="C69" i="8"/>
  <c r="C71" i="8"/>
  <c r="C40" i="7"/>
  <c r="C73" i="7"/>
  <c r="C62" i="7"/>
  <c r="C41" i="7"/>
  <c r="C60" i="7"/>
  <c r="C42" i="7"/>
  <c r="C61" i="7"/>
  <c r="C43" i="7"/>
  <c r="C63" i="7"/>
  <c r="B41" i="7"/>
  <c r="B45" i="7" s="1"/>
  <c r="B48" i="7" s="1"/>
  <c r="B50" i="7" s="1"/>
  <c r="B52" i="7" s="1"/>
  <c r="E45" i="13" l="1"/>
  <c r="F71" i="13"/>
  <c r="F62" i="13"/>
  <c r="F44" i="13"/>
  <c r="F40" i="13"/>
  <c r="F41" i="13" s="1"/>
  <c r="F70" i="13"/>
  <c r="F61" i="13"/>
  <c r="F43" i="13"/>
  <c r="F73" i="13"/>
  <c r="G39" i="13"/>
  <c r="F60" i="13"/>
  <c r="F72" i="13"/>
  <c r="F69" i="13"/>
  <c r="F63" i="13"/>
  <c r="F42" i="13"/>
  <c r="E83" i="13"/>
  <c r="E39" i="11"/>
  <c r="D60" i="11"/>
  <c r="D42" i="11"/>
  <c r="D73" i="11"/>
  <c r="D71" i="11"/>
  <c r="D62" i="11"/>
  <c r="D44" i="11"/>
  <c r="D40" i="11"/>
  <c r="D41" i="11" s="1"/>
  <c r="D45" i="11" s="1"/>
  <c r="D72" i="11"/>
  <c r="D69" i="11"/>
  <c r="D70" i="11"/>
  <c r="D61" i="11"/>
  <c r="D43" i="11"/>
  <c r="D63" i="11"/>
  <c r="C83" i="11"/>
  <c r="C83" i="10"/>
  <c r="C45" i="9"/>
  <c r="C83" i="9"/>
  <c r="C66" i="7"/>
  <c r="C45" i="7"/>
  <c r="B29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0" i="7"/>
  <c r="B9" i="7"/>
  <c r="B8" i="7"/>
  <c r="B3" i="7"/>
  <c r="B37" i="7" s="1"/>
  <c r="F45" i="13" l="1"/>
  <c r="G71" i="13"/>
  <c r="G62" i="13"/>
  <c r="G44" i="13"/>
  <c r="G40" i="13"/>
  <c r="G61" i="13"/>
  <c r="G69" i="13"/>
  <c r="G72" i="13"/>
  <c r="G43" i="13"/>
  <c r="G63" i="13"/>
  <c r="G73" i="13"/>
  <c r="G41" i="13"/>
  <c r="G70" i="13"/>
  <c r="G42" i="13"/>
  <c r="G60" i="13"/>
  <c r="G83" i="13" s="1"/>
  <c r="F83" i="13"/>
  <c r="D83" i="11"/>
  <c r="E72" i="11"/>
  <c r="E60" i="11"/>
  <c r="E63" i="11"/>
  <c r="E71" i="11"/>
  <c r="E62" i="11"/>
  <c r="E44" i="11"/>
  <c r="E40" i="11"/>
  <c r="E41" i="11" s="1"/>
  <c r="E45" i="11" s="1"/>
  <c r="E69" i="11"/>
  <c r="E42" i="11"/>
  <c r="E61" i="11"/>
  <c r="E73" i="11"/>
  <c r="F39" i="11"/>
  <c r="E70" i="11"/>
  <c r="E43" i="11"/>
  <c r="B30" i="7"/>
  <c r="G45" i="13" l="1"/>
  <c r="F73" i="11"/>
  <c r="F71" i="11"/>
  <c r="F62" i="11"/>
  <c r="F44" i="11"/>
  <c r="F40" i="11"/>
  <c r="G39" i="11"/>
  <c r="F72" i="11"/>
  <c r="F69" i="11"/>
  <c r="F70" i="11"/>
  <c r="F61" i="11"/>
  <c r="F43" i="11"/>
  <c r="F63" i="11"/>
  <c r="F42" i="11"/>
  <c r="F41" i="11"/>
  <c r="F45" i="11" s="1"/>
  <c r="F60" i="11"/>
  <c r="F83" i="11" s="1"/>
  <c r="E83" i="11"/>
  <c r="G71" i="11" l="1"/>
  <c r="G62" i="11"/>
  <c r="G44" i="11"/>
  <c r="G40" i="11"/>
  <c r="G43" i="11"/>
  <c r="G73" i="11"/>
  <c r="G61" i="11"/>
  <c r="G70" i="11"/>
  <c r="G63" i="11"/>
  <c r="G60" i="11"/>
  <c r="G83" i="11" s="1"/>
  <c r="G41" i="11"/>
  <c r="G69" i="11"/>
  <c r="G42" i="11"/>
  <c r="G72" i="11"/>
  <c r="G45" i="11" l="1"/>
  <c r="C3" i="13"/>
  <c r="B37" i="13"/>
  <c r="C47" i="7"/>
  <c r="C48" i="7"/>
  <c r="C49" i="7"/>
  <c r="C50" i="7"/>
  <c r="C52" i="7"/>
  <c r="C68" i="7"/>
  <c r="C76" i="7"/>
  <c r="C77" i="7"/>
  <c r="D77" i="7"/>
  <c r="C47" i="8"/>
  <c r="C48" i="8"/>
  <c r="C49" i="8"/>
  <c r="C50" i="8"/>
  <c r="C52" i="8"/>
  <c r="C59" i="8"/>
  <c r="C66" i="8"/>
  <c r="C68" i="8"/>
  <c r="C76" i="8"/>
  <c r="C77" i="8"/>
  <c r="D77" i="8"/>
  <c r="C84" i="8"/>
  <c r="C85" i="8"/>
  <c r="C47" i="9"/>
  <c r="C48" i="9"/>
  <c r="C49" i="9"/>
  <c r="C50" i="9"/>
  <c r="C52" i="9"/>
  <c r="C59" i="9"/>
  <c r="C66" i="9"/>
  <c r="C68" i="9"/>
  <c r="C76" i="9"/>
  <c r="C77" i="9"/>
  <c r="D77" i="9"/>
  <c r="C84" i="9"/>
  <c r="C85" i="9"/>
  <c r="C47" i="10"/>
  <c r="C48" i="10"/>
  <c r="C49" i="10"/>
  <c r="C50" i="10"/>
  <c r="C52" i="10"/>
  <c r="C59" i="10"/>
  <c r="C66" i="10"/>
  <c r="C68" i="10"/>
  <c r="C76" i="10"/>
  <c r="C77" i="10"/>
  <c r="D77" i="10"/>
  <c r="C84" i="10"/>
  <c r="C85" i="10"/>
  <c r="C47" i="11"/>
  <c r="D47" i="11"/>
  <c r="E47" i="11"/>
  <c r="F47" i="11"/>
  <c r="G47" i="11"/>
  <c r="C48" i="11"/>
  <c r="D48" i="11"/>
  <c r="E48" i="11"/>
  <c r="F48" i="11"/>
  <c r="G48" i="11"/>
  <c r="C49" i="11"/>
  <c r="D49" i="11"/>
  <c r="E49" i="11"/>
  <c r="F49" i="11"/>
  <c r="G49" i="11"/>
  <c r="C50" i="11"/>
  <c r="D50" i="11"/>
  <c r="E50" i="11"/>
  <c r="F50" i="11"/>
  <c r="G50" i="11"/>
  <c r="C52" i="11"/>
  <c r="D52" i="11"/>
  <c r="E52" i="11"/>
  <c r="F52" i="11"/>
  <c r="G52" i="11"/>
  <c r="C59" i="11"/>
  <c r="D59" i="11"/>
  <c r="E59" i="11"/>
  <c r="F59" i="11"/>
  <c r="G59" i="11"/>
  <c r="C66" i="11"/>
  <c r="D66" i="11"/>
  <c r="E66" i="11"/>
  <c r="F66" i="11"/>
  <c r="G66" i="11"/>
  <c r="C68" i="11"/>
  <c r="D68" i="11"/>
  <c r="E68" i="11"/>
  <c r="F68" i="11"/>
  <c r="G68" i="11"/>
  <c r="C76" i="11"/>
  <c r="D76" i="11"/>
  <c r="E76" i="11"/>
  <c r="F76" i="11"/>
  <c r="G76" i="11"/>
  <c r="C77" i="11"/>
  <c r="D77" i="11"/>
  <c r="E77" i="11"/>
  <c r="F77" i="11"/>
  <c r="G77" i="11"/>
  <c r="C84" i="11"/>
  <c r="D84" i="11"/>
  <c r="E84" i="11"/>
  <c r="F84" i="11"/>
  <c r="G84" i="11"/>
  <c r="C85" i="11"/>
  <c r="D85" i="11"/>
  <c r="E85" i="11"/>
  <c r="F85" i="11"/>
  <c r="G85" i="11"/>
  <c r="C47" i="13"/>
  <c r="D47" i="13"/>
  <c r="E47" i="13"/>
  <c r="F47" i="13"/>
  <c r="G47" i="13"/>
  <c r="C48" i="13"/>
  <c r="D48" i="13"/>
  <c r="E48" i="13"/>
  <c r="F48" i="13"/>
  <c r="G48" i="13"/>
  <c r="C49" i="13"/>
  <c r="D49" i="13"/>
  <c r="E49" i="13"/>
  <c r="F49" i="13"/>
  <c r="G49" i="13"/>
  <c r="C50" i="13"/>
  <c r="D50" i="13"/>
  <c r="E50" i="13"/>
  <c r="F50" i="13"/>
  <c r="G50" i="13"/>
  <c r="C52" i="13"/>
  <c r="D52" i="13"/>
  <c r="E52" i="13"/>
  <c r="F52" i="13"/>
  <c r="G52" i="13"/>
  <c r="C59" i="13"/>
  <c r="D59" i="13"/>
  <c r="E59" i="13"/>
  <c r="F59" i="13"/>
  <c r="G59" i="13"/>
  <c r="C66" i="13"/>
  <c r="D66" i="13"/>
  <c r="E66" i="13"/>
  <c r="F66" i="13"/>
  <c r="G66" i="13"/>
  <c r="C68" i="13"/>
  <c r="D68" i="13"/>
  <c r="E68" i="13"/>
  <c r="F68" i="13"/>
  <c r="G68" i="13"/>
  <c r="C76" i="13"/>
  <c r="D76" i="13"/>
  <c r="E76" i="13"/>
  <c r="F76" i="13"/>
  <c r="G76" i="13"/>
  <c r="C77" i="13"/>
  <c r="D77" i="13"/>
  <c r="E77" i="13"/>
  <c r="F77" i="13"/>
  <c r="G77" i="13"/>
  <c r="C84" i="13"/>
  <c r="D84" i="13"/>
  <c r="E84" i="13"/>
  <c r="F84" i="13"/>
  <c r="G84" i="13"/>
  <c r="C85" i="13"/>
  <c r="D85" i="13"/>
  <c r="E85" i="13"/>
  <c r="F85" i="13"/>
  <c r="G8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tc={C2482B43-E6D2-41CF-BBFD-C83ABF8BDE05}</author>
  </authors>
  <commentList>
    <comment ref="G11" authorId="0" shapeId="0" xr:uid="{C2482B43-E6D2-41CF-BBFD-C83ABF8BDE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Prime rate +2p</t>
      </text>
    </comment>
  </commentList>
</comments>
</file>

<file path=xl/sharedStrings.xml><?xml version="1.0" encoding="utf-8"?>
<sst xmlns="http://schemas.openxmlformats.org/spreadsheetml/2006/main" count="428" uniqueCount="67">
  <si>
    <t>VENTAS</t>
  </si>
  <si>
    <t>CMV/VENTAS</t>
  </si>
  <si>
    <t>TASA DE IMPUESTOS</t>
  </si>
  <si>
    <t>DIVIDENDOS</t>
  </si>
  <si>
    <t>P&amp;G</t>
  </si>
  <si>
    <t>CMV</t>
  </si>
  <si>
    <t>UTILIDAD A.Imp.</t>
  </si>
  <si>
    <t>IMPUESTOS</t>
  </si>
  <si>
    <t>UTILIDAD NETA</t>
  </si>
  <si>
    <t>BALANCE</t>
  </si>
  <si>
    <t>ACTIVOS TOTALES</t>
  </si>
  <si>
    <t>PATRIMONIO</t>
  </si>
  <si>
    <t>PASIVOS Y PATRIMONIO</t>
  </si>
  <si>
    <t>GASTO INTERES (INGR) S/PAS.FIN.INI.</t>
  </si>
  <si>
    <t>UTILIDAD BRUTA</t>
  </si>
  <si>
    <t>UTILIDAD OPERACIONAL</t>
  </si>
  <si>
    <t>INTERESES S/PAS.FIN.EXISTENTES</t>
  </si>
  <si>
    <t>TASA DE INTERES ACTIVA</t>
  </si>
  <si>
    <t>DATOS ($ooo)</t>
  </si>
  <si>
    <t>CRECIMIENTO EN VENTAS</t>
  </si>
  <si>
    <t>CRECIMIENTO VALOR DE CONTINUIDAD (g)</t>
  </si>
  <si>
    <t>G.ADMINISTRACIÓN/VENTAS</t>
  </si>
  <si>
    <t>G.VENTAS/VENTAS</t>
  </si>
  <si>
    <t>G.LOGÍSTICA/VENTAS</t>
  </si>
  <si>
    <t>TASA DE INTERÉS PASIVA/ACTIVA</t>
  </si>
  <si>
    <t>CAJA/VENTAS</t>
  </si>
  <si>
    <t>INVENTARIOS/VENTAS</t>
  </si>
  <si>
    <t>CXC/VENTAS</t>
  </si>
  <si>
    <t>OTROS ACTIVOS CORRIENTES/VENTAS</t>
  </si>
  <si>
    <t>ACTIVOS FIJOS NETOS</t>
  </si>
  <si>
    <t>OTROS ACTIVOS LPL</t>
  </si>
  <si>
    <t>PROVEEDORES/VENTAS</t>
  </si>
  <si>
    <t>CXP/VENTAS</t>
  </si>
  <si>
    <t>IMPUESTOS POR PAGAR/VENTAS</t>
  </si>
  <si>
    <t>DEUDAS LABORALES POR PAGAR/VENTAS</t>
  </si>
  <si>
    <t>ACREEDORES VARIOS/VENTAS</t>
  </si>
  <si>
    <t>PASIVOS FINANCIEROS LPL INICIALES</t>
  </si>
  <si>
    <t>OTROS PASIVOS LPL</t>
  </si>
  <si>
    <t>DEPRECIACIÓN ACUMULADA/ACTIVOS FIJOS BRUTOS</t>
  </si>
  <si>
    <t>CCPP (WACC)</t>
  </si>
  <si>
    <t>G.ADMINISTRACIÓN</t>
  </si>
  <si>
    <t>G.VENTAS</t>
  </si>
  <si>
    <t>G.LOGÍSTICA</t>
  </si>
  <si>
    <t>GASTO INTERES (INGR) S/PAS.FIN.REQ.</t>
  </si>
  <si>
    <t>GANANCIAS RETENIDAS</t>
  </si>
  <si>
    <t>CAJA</t>
  </si>
  <si>
    <t>INVENTARIOS</t>
  </si>
  <si>
    <t>CUENTAS POR COBRAR</t>
  </si>
  <si>
    <t>OTROS ACTIVOS CORRIENTES</t>
  </si>
  <si>
    <t>ACTIVOS FIJOS NETO</t>
  </si>
  <si>
    <t>PASIVOS FINANCIEROS REQUERIDOS</t>
  </si>
  <si>
    <t>PROVEEDORES</t>
  </si>
  <si>
    <t>CUENTAS POR PAGAR</t>
  </si>
  <si>
    <t>IMPUESTOS POR PAGAR</t>
  </si>
  <si>
    <t>DEUDAS LABORALES</t>
  </si>
  <si>
    <t>ACREEDORES VARIOS</t>
  </si>
  <si>
    <t>ACTIVOS FIJOS BRUTO</t>
  </si>
  <si>
    <t>DEPRECIACIÓN ACUMULADA</t>
  </si>
  <si>
    <t>SUPUESTOS</t>
  </si>
  <si>
    <t>INFLACION DE LARGO PLAZO - f -</t>
  </si>
  <si>
    <t>ESTADO DE RESULTADOS PROYECTADO</t>
  </si>
  <si>
    <t>ESTADO DE SITUACIÓN FINANCIERA PROYECTADO</t>
  </si>
  <si>
    <t>TASA DE INTERES PASIVA</t>
  </si>
  <si>
    <t>ACTIVOS TOTALES SIN EXCESO DE CAJA</t>
  </si>
  <si>
    <t xml:space="preserve">EXCESO DE CAJA </t>
  </si>
  <si>
    <t>FER</t>
  </si>
  <si>
    <t>PAS+PAT SIN PAS.FIN.REQ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</si>
</sst>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0\P"/>
    <numFmt numFmtId="167" formatCode="0.0%"/>
  </numFmts>
  <fonts count="15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u/>
      <sz val="12"/>
      <color rgb="FFFF0000"/>
      <name val="Verdana"/>
      <family val="2"/>
    </font>
    <font>
      <b/>
      <u/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2"/>
      <color theme="0"/>
      <name val="Verdana"/>
      <family val="2"/>
    </font>
    <font>
      <b/>
      <u/>
      <sz val="12"/>
      <name val="Verdana"/>
      <family val="2"/>
    </font>
    <font>
      <b/>
      <u/>
      <sz val="12"/>
      <color rgb="FF0000FF"/>
      <name val="Verdana"/>
      <family val="2"/>
    </font>
    <font>
      <sz val="12"/>
      <color rgb="FF0000FF"/>
      <name val="Verdana"/>
      <family val="2"/>
    </font>
    <font>
      <sz val="12"/>
      <color rgb="FFFF0000"/>
      <name val="Verdana"/>
      <family val="2"/>
    </font>
    <font>
      <b/>
      <sz val="12"/>
      <color rgb="FF0000FF"/>
      <name val="Verdan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8" fillId="2" borderId="0" xfId="0" applyFont="1" applyFill="1"/>
    <xf numFmtId="0" fontId="0" fillId="3" borderId="0" xfId="0" applyFill="1"/>
    <xf numFmtId="9" fontId="0" fillId="0" borderId="0" xfId="3" applyFont="1" applyFill="1"/>
    <xf numFmtId="0" fontId="4" fillId="0" borderId="0" xfId="0" applyFont="1"/>
    <xf numFmtId="0" fontId="9" fillId="0" borderId="0" xfId="0" applyFont="1"/>
    <xf numFmtId="166" fontId="10" fillId="0" borderId="0" xfId="0" applyNumberFormat="1" applyFont="1" applyAlignment="1">
      <alignment horizontal="center"/>
    </xf>
    <xf numFmtId="0" fontId="5" fillId="0" borderId="0" xfId="0" applyFont="1"/>
    <xf numFmtId="9" fontId="11" fillId="0" borderId="0" xfId="0" applyNumberFormat="1" applyFont="1"/>
    <xf numFmtId="41" fontId="6" fillId="0" borderId="0" xfId="2" applyFont="1" applyFill="1"/>
    <xf numFmtId="41" fontId="11" fillId="0" borderId="0" xfId="2" applyFont="1" applyFill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Protection="1">
      <protection locked="0"/>
    </xf>
    <xf numFmtId="165" fontId="11" fillId="0" borderId="0" xfId="1" applyNumberFormat="1" applyFont="1" applyFill="1"/>
    <xf numFmtId="165" fontId="0" fillId="0" borderId="0" xfId="1" applyNumberFormat="1" applyFont="1" applyFill="1"/>
    <xf numFmtId="0" fontId="7" fillId="0" borderId="1" xfId="0" applyFont="1" applyBorder="1" applyProtection="1">
      <protection locked="0"/>
    </xf>
    <xf numFmtId="165" fontId="3" fillId="0" borderId="1" xfId="1" applyNumberFormat="1" applyFont="1" applyFill="1" applyBorder="1"/>
    <xf numFmtId="0" fontId="6" fillId="0" borderId="1" xfId="0" applyFont="1" applyBorder="1" applyProtection="1">
      <protection locked="0"/>
    </xf>
    <xf numFmtId="165" fontId="11" fillId="0" borderId="1" xfId="1" applyNumberFormat="1" applyFont="1" applyFill="1" applyBorder="1"/>
    <xf numFmtId="165" fontId="0" fillId="0" borderId="1" xfId="1" applyNumberFormat="1" applyFont="1" applyFill="1" applyBorder="1"/>
    <xf numFmtId="0" fontId="7" fillId="0" borderId="2" xfId="0" applyFont="1" applyBorder="1" applyProtection="1">
      <protection locked="0"/>
    </xf>
    <xf numFmtId="165" fontId="3" fillId="0" borderId="2" xfId="1" applyNumberFormat="1" applyFont="1" applyFill="1" applyBorder="1"/>
    <xf numFmtId="165" fontId="6" fillId="0" borderId="0" xfId="1" applyNumberFormat="1" applyFont="1" applyFill="1"/>
    <xf numFmtId="0" fontId="2" fillId="0" borderId="0" xfId="0" applyFont="1"/>
    <xf numFmtId="165" fontId="11" fillId="0" borderId="0" xfId="0" applyNumberFormat="1" applyFon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9" fontId="11" fillId="3" borderId="0" xfId="0" applyNumberFormat="1" applyFont="1" applyFill="1"/>
    <xf numFmtId="0" fontId="6" fillId="3" borderId="0" xfId="0" applyFont="1" applyFill="1" applyAlignment="1" applyProtection="1">
      <alignment vertical="center"/>
      <protection locked="0"/>
    </xf>
    <xf numFmtId="165" fontId="0" fillId="3" borderId="0" xfId="1" applyNumberFormat="1" applyFont="1" applyFill="1"/>
    <xf numFmtId="165" fontId="11" fillId="0" borderId="1" xfId="0" applyNumberFormat="1" applyFont="1" applyBorder="1"/>
    <xf numFmtId="167" fontId="11" fillId="0" borderId="0" xfId="0" applyNumberFormat="1" applyFont="1"/>
    <xf numFmtId="167" fontId="0" fillId="3" borderId="0" xfId="3" applyNumberFormat="1" applyFont="1" applyFill="1"/>
    <xf numFmtId="165" fontId="3" fillId="4" borderId="0" xfId="0" applyNumberFormat="1" applyFont="1" applyFill="1"/>
    <xf numFmtId="9" fontId="12" fillId="0" borderId="0" xfId="0" applyNumberFormat="1" applyFont="1"/>
    <xf numFmtId="9" fontId="11" fillId="0" borderId="0" xfId="3" applyFont="1"/>
    <xf numFmtId="0" fontId="12" fillId="0" borderId="0" xfId="0" applyFont="1"/>
    <xf numFmtId="9" fontId="11" fillId="5" borderId="0" xfId="0" applyNumberFormat="1" applyFont="1" applyFill="1"/>
    <xf numFmtId="9" fontId="13" fillId="5" borderId="0" xfId="0" applyNumberFormat="1" applyFont="1" applyFill="1"/>
    <xf numFmtId="9" fontId="11" fillId="0" borderId="0" xfId="0" applyNumberFormat="1" applyFont="1" applyFill="1"/>
    <xf numFmtId="41" fontId="11" fillId="5" borderId="0" xfId="2" applyFont="1" applyFill="1"/>
    <xf numFmtId="41" fontId="13" fillId="5" borderId="0" xfId="2" applyFont="1" applyFill="1"/>
  </cellXfs>
  <cellStyles count="7">
    <cellStyle name="Comma 2" xfId="6" xr:uid="{8279ECC1-2FE2-4D79-BF1C-9B0DA4457541}"/>
    <cellStyle name="Millares" xfId="1" builtinId="3"/>
    <cellStyle name="Millares [0]" xfId="2" builtinId="6"/>
    <cellStyle name="Normal" xfId="0" builtinId="0"/>
    <cellStyle name="Normal 2" xfId="4" xr:uid="{16E253AF-97C5-4411-97E2-CB80D56F5424}"/>
    <cellStyle name="Percent 2" xfId="5" xr:uid="{8C355C8F-7766-4343-8D0B-9CFE9185D679}"/>
    <cellStyle name="Porcentaje" xfId="3" builtinId="5"/>
  </cellStyles>
  <dxfs count="0"/>
  <tableStyles count="0" defaultTableStyle="TableStyleMedium2" defaultPivotStyle="PivotStyleLight16"/>
  <colors>
    <mruColors>
      <color rgb="FFFFFF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89ABA989-3E15-4EE2-904F-F296A0BB847B}" userId="S::nicolas.gonzalez07@est.uexternado.edu.co::abdeb7d9-3002-4d20-92a0-0ced1f3a571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" dT="2023-04-01T16:33:48.69" personId="{89ABA989-3E15-4EE2-904F-F296A0BB847B}" id="{C2482B43-E6D2-41CF-BBFD-C83ABF8BDE05}">
    <text>Prime rate +2p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showGridLines="0" topLeftCell="A57" zoomScale="70" zoomScaleNormal="70" workbookViewId="0">
      <selection activeCell="D47" sqref="D47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3.69140625" bestFit="1" customWidth="1"/>
  </cols>
  <sheetData>
    <row r="1" spans="1:3" x14ac:dyDescent="0.3">
      <c r="A1" s="1" t="s">
        <v>58</v>
      </c>
      <c r="B1" s="1"/>
      <c r="C1" s="1"/>
    </row>
    <row r="3" spans="1:3" x14ac:dyDescent="0.3">
      <c r="A3" s="4" t="s">
        <v>18</v>
      </c>
      <c r="B3" s="5">
        <f>C3-1</f>
        <v>2022</v>
      </c>
      <c r="C3" s="6">
        <v>2023</v>
      </c>
    </row>
    <row r="4" spans="1:3" x14ac:dyDescent="0.3">
      <c r="A4" s="7"/>
      <c r="B4" s="7"/>
    </row>
    <row r="5" spans="1:3" ht="15" customHeight="1" x14ac:dyDescent="0.3">
      <c r="A5" t="s">
        <v>19</v>
      </c>
      <c r="B5" s="34">
        <v>-0.1</v>
      </c>
      <c r="C5" s="8">
        <v>0.06</v>
      </c>
    </row>
    <row r="6" spans="1:3" x14ac:dyDescent="0.3">
      <c r="A6" t="s">
        <v>20</v>
      </c>
      <c r="C6" s="8">
        <v>0.03</v>
      </c>
    </row>
    <row r="7" spans="1:3" x14ac:dyDescent="0.3">
      <c r="A7" t="s">
        <v>1</v>
      </c>
      <c r="B7" s="3">
        <f>B40/B39</f>
        <v>0.31</v>
      </c>
      <c r="C7" s="8">
        <v>0.31</v>
      </c>
    </row>
    <row r="8" spans="1:3" x14ac:dyDescent="0.3">
      <c r="A8" t="s">
        <v>21</v>
      </c>
      <c r="B8" s="3">
        <f>B42/B39</f>
        <v>0.14000000000000001</v>
      </c>
      <c r="C8" s="8">
        <v>0.14000000000000001</v>
      </c>
    </row>
    <row r="9" spans="1:3" x14ac:dyDescent="0.3">
      <c r="A9" t="s">
        <v>22</v>
      </c>
      <c r="B9" s="3">
        <f>B43/B39</f>
        <v>0.38</v>
      </c>
      <c r="C9" s="8">
        <v>0.39</v>
      </c>
    </row>
    <row r="10" spans="1:3" x14ac:dyDescent="0.3">
      <c r="A10" t="s">
        <v>23</v>
      </c>
      <c r="B10" s="3">
        <f>B44/B39</f>
        <v>0.08</v>
      </c>
      <c r="C10" s="8">
        <v>0.08</v>
      </c>
    </row>
    <row r="11" spans="1:3" x14ac:dyDescent="0.3">
      <c r="A11" s="2" t="s">
        <v>17</v>
      </c>
      <c r="B11" s="35">
        <f>B14/B28</f>
        <v>5.3333333333333337E-2</v>
      </c>
      <c r="C11" s="30">
        <v>0.09</v>
      </c>
    </row>
    <row r="12" spans="1:3" x14ac:dyDescent="0.3">
      <c r="A12" s="2" t="s">
        <v>62</v>
      </c>
      <c r="B12" s="35">
        <f>B14/B28</f>
        <v>5.3333333333333337E-2</v>
      </c>
      <c r="C12" s="35">
        <f>B12</f>
        <v>5.3333333333333337E-2</v>
      </c>
    </row>
    <row r="13" spans="1:3" x14ac:dyDescent="0.3">
      <c r="A13" t="s">
        <v>24</v>
      </c>
      <c r="C13" s="8">
        <f>C12/C11</f>
        <v>0.59259259259259267</v>
      </c>
    </row>
    <row r="14" spans="1:3" x14ac:dyDescent="0.3">
      <c r="A14" t="s">
        <v>16</v>
      </c>
      <c r="B14" s="9">
        <f>B46</f>
        <v>8000</v>
      </c>
      <c r="C14" s="10">
        <f>C11*C28</f>
        <v>14850</v>
      </c>
    </row>
    <row r="15" spans="1:3" x14ac:dyDescent="0.3">
      <c r="A15" t="s">
        <v>2</v>
      </c>
      <c r="B15" s="3">
        <f>B49/B48</f>
        <v>0.2800060669385554</v>
      </c>
      <c r="C15" s="8">
        <v>0.25</v>
      </c>
    </row>
    <row r="16" spans="1:3" x14ac:dyDescent="0.3">
      <c r="A16" t="s">
        <v>3</v>
      </c>
      <c r="B16" s="9">
        <f>B51</f>
        <v>21800</v>
      </c>
      <c r="C16" s="10">
        <v>21800</v>
      </c>
    </row>
    <row r="17" spans="1:3" x14ac:dyDescent="0.3">
      <c r="A17" t="s">
        <v>25</v>
      </c>
      <c r="B17" s="3">
        <f>B60/B39</f>
        <v>0.12</v>
      </c>
      <c r="C17" s="8">
        <v>0.12</v>
      </c>
    </row>
    <row r="18" spans="1:3" x14ac:dyDescent="0.3">
      <c r="A18" t="s">
        <v>26</v>
      </c>
      <c r="B18" s="3">
        <f>B61/B39</f>
        <v>0.10037423148890671</v>
      </c>
      <c r="C18" s="8">
        <v>0.12</v>
      </c>
    </row>
    <row r="19" spans="1:3" x14ac:dyDescent="0.3">
      <c r="A19" t="s">
        <v>27</v>
      </c>
      <c r="B19" s="3">
        <f>B62/B39</f>
        <v>8.2651697407110397E-2</v>
      </c>
      <c r="C19" s="8">
        <v>0.1</v>
      </c>
    </row>
    <row r="20" spans="1:3" x14ac:dyDescent="0.3">
      <c r="A20" t="s">
        <v>28</v>
      </c>
      <c r="B20" s="3">
        <f>B63/B39</f>
        <v>2.028869286287089E-2</v>
      </c>
      <c r="C20" s="8">
        <v>0.02</v>
      </c>
    </row>
    <row r="21" spans="1:3" x14ac:dyDescent="0.3">
      <c r="A21" t="s">
        <v>29</v>
      </c>
      <c r="B21" s="9">
        <f>B64</f>
        <v>339150</v>
      </c>
      <c r="C21" s="10">
        <v>350000</v>
      </c>
    </row>
    <row r="22" spans="1:3" x14ac:dyDescent="0.3">
      <c r="A22" t="s">
        <v>30</v>
      </c>
      <c r="B22" s="9">
        <f>B65</f>
        <v>32324</v>
      </c>
      <c r="C22" s="10">
        <v>60000</v>
      </c>
    </row>
    <row r="23" spans="1:3" x14ac:dyDescent="0.3">
      <c r="A23" t="s">
        <v>31</v>
      </c>
      <c r="B23" s="3">
        <f>B69/B39</f>
        <v>0.13</v>
      </c>
      <c r="C23" s="8">
        <v>0.16</v>
      </c>
    </row>
    <row r="24" spans="1:3" x14ac:dyDescent="0.3">
      <c r="A24" t="s">
        <v>32</v>
      </c>
      <c r="B24" s="3">
        <f>B70/B39</f>
        <v>0.03</v>
      </c>
      <c r="C24" s="8">
        <v>0.03</v>
      </c>
    </row>
    <row r="25" spans="1:3" x14ac:dyDescent="0.3">
      <c r="A25" t="s">
        <v>33</v>
      </c>
      <c r="B25" s="3">
        <f>B71/B39</f>
        <v>0.02</v>
      </c>
      <c r="C25" s="8">
        <v>0.02</v>
      </c>
    </row>
    <row r="26" spans="1:3" x14ac:dyDescent="0.3">
      <c r="A26" t="s">
        <v>34</v>
      </c>
      <c r="B26" s="3">
        <f>B72/B39</f>
        <v>0.02</v>
      </c>
      <c r="C26" s="8">
        <v>0.02</v>
      </c>
    </row>
    <row r="27" spans="1:3" x14ac:dyDescent="0.3">
      <c r="A27" t="s">
        <v>35</v>
      </c>
      <c r="B27" s="3">
        <f>B73/B39</f>
        <v>2.8668805132317562E-2</v>
      </c>
      <c r="C27" s="8">
        <v>0.03</v>
      </c>
    </row>
    <row r="28" spans="1:3" x14ac:dyDescent="0.3">
      <c r="A28" t="s">
        <v>36</v>
      </c>
      <c r="B28" s="10">
        <v>150000</v>
      </c>
      <c r="C28" s="10">
        <v>165000</v>
      </c>
    </row>
    <row r="29" spans="1:3" x14ac:dyDescent="0.3">
      <c r="A29" t="s">
        <v>37</v>
      </c>
      <c r="B29" s="9">
        <f>B75</f>
        <v>0</v>
      </c>
      <c r="C29" s="10">
        <v>5000</v>
      </c>
    </row>
    <row r="30" spans="1:3" x14ac:dyDescent="0.3">
      <c r="A30" t="s">
        <v>38</v>
      </c>
      <c r="B30" s="3">
        <f>B81/B79</f>
        <v>0.51999963202148991</v>
      </c>
      <c r="C30" s="8">
        <v>0.52</v>
      </c>
    </row>
    <row r="31" spans="1:3" x14ac:dyDescent="0.3">
      <c r="A31" t="s">
        <v>39</v>
      </c>
      <c r="C31" s="34">
        <v>8.6999999999999994E-2</v>
      </c>
    </row>
    <row r="32" spans="1:3" x14ac:dyDescent="0.3">
      <c r="A32" t="s">
        <v>59</v>
      </c>
      <c r="C32" s="8">
        <v>0.02</v>
      </c>
    </row>
    <row r="33" spans="1:3" ht="5.25" customHeight="1" x14ac:dyDescent="0.3">
      <c r="C33" s="8"/>
    </row>
    <row r="34" spans="1:3" x14ac:dyDescent="0.3">
      <c r="B34" s="11"/>
      <c r="C34" s="12"/>
    </row>
    <row r="35" spans="1:3" x14ac:dyDescent="0.3">
      <c r="A35" s="1" t="s">
        <v>60</v>
      </c>
      <c r="B35" s="1"/>
      <c r="C35" s="1"/>
    </row>
    <row r="36" spans="1:3" x14ac:dyDescent="0.3">
      <c r="B36" s="11"/>
      <c r="C36" s="12"/>
    </row>
    <row r="37" spans="1:3" x14ac:dyDescent="0.3">
      <c r="A37" s="4" t="s">
        <v>4</v>
      </c>
      <c r="B37" s="11">
        <f>$B$3</f>
        <v>2022</v>
      </c>
      <c r="C37" s="13"/>
    </row>
    <row r="38" spans="1:3" x14ac:dyDescent="0.3">
      <c r="A38" s="4"/>
    </row>
    <row r="39" spans="1:3" x14ac:dyDescent="0.3">
      <c r="A39" s="14" t="s">
        <v>0</v>
      </c>
      <c r="B39" s="15">
        <v>748200</v>
      </c>
      <c r="C39" s="16">
        <f>B39*(1+C5)</f>
        <v>793092</v>
      </c>
    </row>
    <row r="40" spans="1:3" x14ac:dyDescent="0.3">
      <c r="A40" s="14" t="s">
        <v>5</v>
      </c>
      <c r="B40" s="15">
        <v>231942</v>
      </c>
      <c r="C40" s="16">
        <f>C39*C7</f>
        <v>245858.52</v>
      </c>
    </row>
    <row r="41" spans="1:3" x14ac:dyDescent="0.3">
      <c r="A41" s="17" t="s">
        <v>14</v>
      </c>
      <c r="B41" s="18">
        <f>B39-B40</f>
        <v>516258</v>
      </c>
      <c r="C41" s="18">
        <f>C39-C40</f>
        <v>547233.48</v>
      </c>
    </row>
    <row r="42" spans="1:3" x14ac:dyDescent="0.3">
      <c r="A42" s="14" t="s">
        <v>40</v>
      </c>
      <c r="B42" s="15">
        <v>104748</v>
      </c>
      <c r="C42" s="16">
        <f>$C$39*C8</f>
        <v>111032.88</v>
      </c>
    </row>
    <row r="43" spans="1:3" x14ac:dyDescent="0.3">
      <c r="A43" s="14" t="s">
        <v>41</v>
      </c>
      <c r="B43" s="15">
        <v>284316</v>
      </c>
      <c r="C43" s="16">
        <f t="shared" ref="C43:C44" si="0">$C$39*C9</f>
        <v>309305.88</v>
      </c>
    </row>
    <row r="44" spans="1:3" x14ac:dyDescent="0.3">
      <c r="A44" s="14" t="s">
        <v>42</v>
      </c>
      <c r="B44" s="15">
        <v>59856</v>
      </c>
      <c r="C44" s="16">
        <f t="shared" si="0"/>
        <v>63447.360000000001</v>
      </c>
    </row>
    <row r="45" spans="1:3" x14ac:dyDescent="0.3">
      <c r="A45" s="17" t="s">
        <v>15</v>
      </c>
      <c r="B45" s="18">
        <f>B41-B42-B43-B44</f>
        <v>67338</v>
      </c>
      <c r="C45" s="18">
        <f>C41-SUM(C42:C44)</f>
        <v>63447.359999999986</v>
      </c>
    </row>
    <row r="46" spans="1:3" x14ac:dyDescent="0.3">
      <c r="A46" s="14" t="s">
        <v>13</v>
      </c>
      <c r="B46" s="15">
        <v>8000</v>
      </c>
      <c r="C46" s="16">
        <f>C14</f>
        <v>14850</v>
      </c>
    </row>
    <row r="47" spans="1:3" ht="15" customHeight="1" x14ac:dyDescent="0.3">
      <c r="A47" s="31" t="s">
        <v>43</v>
      </c>
      <c r="B47" s="32"/>
      <c r="C47" s="32">
        <f ca="1">C68*C11</f>
        <v>1194.1943163538967</v>
      </c>
    </row>
    <row r="48" spans="1:3" x14ac:dyDescent="0.3">
      <c r="A48" s="17" t="s">
        <v>6</v>
      </c>
      <c r="B48" s="18">
        <f>B45-B46-B47</f>
        <v>59338</v>
      </c>
      <c r="C48" s="18">
        <f ca="1">C45-SUM(C46:C47)</f>
        <v>47403.16568364609</v>
      </c>
    </row>
    <row r="49" spans="1:3" x14ac:dyDescent="0.3">
      <c r="A49" s="19" t="s">
        <v>7</v>
      </c>
      <c r="B49" s="20">
        <v>16615</v>
      </c>
      <c r="C49" s="21">
        <f ca="1">C15*C48</f>
        <v>11850.791420911522</v>
      </c>
    </row>
    <row r="50" spans="1:3" ht="16.8" thickBot="1" x14ac:dyDescent="0.35">
      <c r="A50" s="22" t="s">
        <v>8</v>
      </c>
      <c r="B50" s="23">
        <f>B48-B49</f>
        <v>42723</v>
      </c>
      <c r="C50" s="23">
        <f ca="1">C48-C49</f>
        <v>35552.374262734564</v>
      </c>
    </row>
    <row r="51" spans="1:3" ht="16.8" thickTop="1" x14ac:dyDescent="0.3">
      <c r="A51" s="14" t="s">
        <v>3</v>
      </c>
      <c r="B51" s="15">
        <v>21800</v>
      </c>
      <c r="C51" s="16">
        <f>C16</f>
        <v>21800</v>
      </c>
    </row>
    <row r="52" spans="1:3" ht="15" customHeight="1" x14ac:dyDescent="0.3">
      <c r="A52" s="14" t="s">
        <v>44</v>
      </c>
      <c r="B52" s="24">
        <f>B50-B51</f>
        <v>20923</v>
      </c>
      <c r="C52" s="16">
        <f ca="1">C50-C51</f>
        <v>13752.374262734564</v>
      </c>
    </row>
    <row r="53" spans="1:3" ht="4.5" customHeight="1" x14ac:dyDescent="0.3">
      <c r="A53" s="25"/>
    </row>
    <row r="55" spans="1:3" x14ac:dyDescent="0.3">
      <c r="A55" s="1" t="s">
        <v>61</v>
      </c>
      <c r="B55" s="1"/>
      <c r="C55" s="1"/>
    </row>
    <row r="56" spans="1:3" x14ac:dyDescent="0.3">
      <c r="A56" s="14"/>
      <c r="B56" s="16"/>
      <c r="C56" s="16"/>
    </row>
    <row r="57" spans="1:3" x14ac:dyDescent="0.3">
      <c r="A57" s="4" t="s">
        <v>9</v>
      </c>
      <c r="B57" s="16"/>
      <c r="C57" s="16"/>
    </row>
    <row r="58" spans="1:3" x14ac:dyDescent="0.3">
      <c r="A58" s="14"/>
      <c r="B58" s="16"/>
      <c r="C58" s="16"/>
    </row>
    <row r="59" spans="1:3" x14ac:dyDescent="0.3">
      <c r="A59" s="14"/>
      <c r="B59" s="16"/>
      <c r="C59" s="16"/>
    </row>
    <row r="60" spans="1:3" x14ac:dyDescent="0.3">
      <c r="A60" s="14" t="s">
        <v>45</v>
      </c>
      <c r="B60" s="15">
        <v>89784</v>
      </c>
      <c r="C60" s="16">
        <f>$C$39*C17</f>
        <v>95171.04</v>
      </c>
    </row>
    <row r="61" spans="1:3" x14ac:dyDescent="0.3">
      <c r="A61" s="14" t="s">
        <v>46</v>
      </c>
      <c r="B61" s="15">
        <v>75100</v>
      </c>
      <c r="C61" s="16">
        <f>$C$39*C18</f>
        <v>95171.04</v>
      </c>
    </row>
    <row r="62" spans="1:3" x14ac:dyDescent="0.3">
      <c r="A62" s="14" t="s">
        <v>47</v>
      </c>
      <c r="B62" s="15">
        <v>61840</v>
      </c>
      <c r="C62" s="16">
        <f>$C$39*C19</f>
        <v>79309.200000000012</v>
      </c>
    </row>
    <row r="63" spans="1:3" x14ac:dyDescent="0.3">
      <c r="A63" s="14" t="s">
        <v>48</v>
      </c>
      <c r="B63" s="15">
        <v>15180</v>
      </c>
      <c r="C63" s="16">
        <f>$C$39*C20</f>
        <v>15861.84</v>
      </c>
    </row>
    <row r="64" spans="1:3" x14ac:dyDescent="0.3">
      <c r="A64" s="14" t="s">
        <v>49</v>
      </c>
      <c r="B64" s="15">
        <v>339150</v>
      </c>
      <c r="C64" s="16">
        <f>C21</f>
        <v>350000</v>
      </c>
    </row>
    <row r="65" spans="1:4" x14ac:dyDescent="0.3">
      <c r="A65" s="14" t="s">
        <v>30</v>
      </c>
      <c r="B65" s="15">
        <v>32324</v>
      </c>
      <c r="C65" s="16">
        <f>C22</f>
        <v>60000</v>
      </c>
    </row>
    <row r="66" spans="1:4" ht="16.8" thickBot="1" x14ac:dyDescent="0.35">
      <c r="A66" s="22" t="s">
        <v>10</v>
      </c>
      <c r="B66" s="23">
        <f>SUM(B60:B65)</f>
        <v>613378</v>
      </c>
      <c r="C66" s="23">
        <f>SUM(C60:C65)</f>
        <v>695513.12000000011</v>
      </c>
    </row>
    <row r="67" spans="1:4" ht="16.8" thickTop="1" x14ac:dyDescent="0.3">
      <c r="A67" s="25"/>
      <c r="B67" s="16"/>
      <c r="C67" s="16"/>
    </row>
    <row r="68" spans="1:4" x14ac:dyDescent="0.3">
      <c r="A68" s="14" t="s">
        <v>50</v>
      </c>
      <c r="B68" s="16"/>
      <c r="C68" s="16">
        <f ca="1">C66-SUM(C69:C76)</f>
        <v>13268.825737265521</v>
      </c>
    </row>
    <row r="69" spans="1:4" x14ac:dyDescent="0.3">
      <c r="A69" s="14" t="s">
        <v>51</v>
      </c>
      <c r="B69" s="15">
        <v>97266</v>
      </c>
      <c r="C69" s="16">
        <f>C23*$C$39</f>
        <v>126894.72</v>
      </c>
    </row>
    <row r="70" spans="1:4" x14ac:dyDescent="0.3">
      <c r="A70" s="14" t="s">
        <v>52</v>
      </c>
      <c r="B70" s="15">
        <v>22446</v>
      </c>
      <c r="C70" s="16">
        <f>C24*$C$39</f>
        <v>23792.76</v>
      </c>
    </row>
    <row r="71" spans="1:4" x14ac:dyDescent="0.3">
      <c r="A71" s="14" t="s">
        <v>53</v>
      </c>
      <c r="B71" s="15">
        <v>14964</v>
      </c>
      <c r="C71" s="16">
        <f>C25*$C$39</f>
        <v>15861.84</v>
      </c>
    </row>
    <row r="72" spans="1:4" x14ac:dyDescent="0.3">
      <c r="A72" s="14" t="s">
        <v>54</v>
      </c>
      <c r="B72" s="15">
        <v>14964</v>
      </c>
      <c r="C72" s="16">
        <f>C26*$C$39</f>
        <v>15861.84</v>
      </c>
    </row>
    <row r="73" spans="1:4" x14ac:dyDescent="0.3">
      <c r="A73" s="14" t="s">
        <v>55</v>
      </c>
      <c r="B73" s="15">
        <v>21450</v>
      </c>
      <c r="C73" s="16">
        <f>C27*$C$39</f>
        <v>23792.76</v>
      </c>
    </row>
    <row r="74" spans="1:4" x14ac:dyDescent="0.3">
      <c r="A74" s="14" t="s">
        <v>36</v>
      </c>
      <c r="B74" s="15">
        <v>150000</v>
      </c>
      <c r="C74" s="16">
        <f>C28</f>
        <v>165000</v>
      </c>
    </row>
    <row r="75" spans="1:4" x14ac:dyDescent="0.3">
      <c r="A75" s="14" t="s">
        <v>37</v>
      </c>
      <c r="B75" s="15">
        <v>0</v>
      </c>
      <c r="C75" s="16">
        <f>C29</f>
        <v>5000</v>
      </c>
    </row>
    <row r="76" spans="1:4" x14ac:dyDescent="0.3">
      <c r="A76" s="14" t="s">
        <v>11</v>
      </c>
      <c r="B76" s="15">
        <v>292288</v>
      </c>
      <c r="C76" s="16">
        <f ca="1">B76+C52</f>
        <v>306040.37426273455</v>
      </c>
    </row>
    <row r="77" spans="1:4" ht="16.8" thickBot="1" x14ac:dyDescent="0.35">
      <c r="A77" s="22" t="s">
        <v>12</v>
      </c>
      <c r="B77" s="23">
        <f>SUM(B69:B76)</f>
        <v>613378</v>
      </c>
      <c r="C77" s="23">
        <f ca="1">SUM(C68:C76)</f>
        <v>695513.12000000011</v>
      </c>
      <c r="D77" s="36">
        <f ca="1">C66-C77</f>
        <v>0</v>
      </c>
    </row>
    <row r="78" spans="1:4" ht="16.8" thickTop="1" x14ac:dyDescent="0.3"/>
    <row r="79" spans="1:4" x14ac:dyDescent="0.3">
      <c r="A79" t="s">
        <v>56</v>
      </c>
      <c r="B79" s="15">
        <v>706563</v>
      </c>
      <c r="C79" s="16"/>
    </row>
    <row r="80" spans="1:4" x14ac:dyDescent="0.3">
      <c r="A80" t="s">
        <v>49</v>
      </c>
      <c r="B80" s="26">
        <v>339150</v>
      </c>
      <c r="C80" s="27"/>
    </row>
    <row r="81" spans="1:3" x14ac:dyDescent="0.3">
      <c r="A81" s="28" t="s">
        <v>57</v>
      </c>
      <c r="B81" s="33">
        <v>367412.5</v>
      </c>
      <c r="C81" s="29"/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  <ignoredErrors>
    <ignoredError sqref="C5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313D-66CE-40E6-9EDA-7A2E848E4DD7}">
  <dimension ref="A1:F85"/>
  <sheetViews>
    <sheetView showGridLines="0" topLeftCell="A65" zoomScale="70" zoomScaleNormal="70" workbookViewId="0">
      <selection activeCell="E42" sqref="E42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3.69140625" bestFit="1" customWidth="1"/>
  </cols>
  <sheetData>
    <row r="1" spans="1:6" x14ac:dyDescent="0.3">
      <c r="A1" s="1" t="s">
        <v>58</v>
      </c>
      <c r="B1" s="1"/>
      <c r="C1" s="1"/>
    </row>
    <row r="3" spans="1:6" x14ac:dyDescent="0.3">
      <c r="A3" s="4" t="s">
        <v>18</v>
      </c>
      <c r="B3" s="5">
        <f>C3-1</f>
        <v>2022</v>
      </c>
      <c r="C3" s="6">
        <v>2023</v>
      </c>
    </row>
    <row r="4" spans="1:6" x14ac:dyDescent="0.3">
      <c r="A4" s="7"/>
      <c r="B4" s="7"/>
    </row>
    <row r="5" spans="1:6" ht="15" customHeight="1" x14ac:dyDescent="0.3">
      <c r="A5" t="s">
        <v>19</v>
      </c>
      <c r="B5" s="34">
        <v>-0.1</v>
      </c>
      <c r="C5" s="8">
        <v>7.0000000000000007E-2</v>
      </c>
      <c r="E5" s="37">
        <v>7.0000000000000007E-2</v>
      </c>
      <c r="F5" s="38">
        <v>0.06</v>
      </c>
    </row>
    <row r="6" spans="1:6" x14ac:dyDescent="0.3">
      <c r="A6" t="s">
        <v>20</v>
      </c>
      <c r="C6" s="8">
        <v>0.03</v>
      </c>
    </row>
    <row r="7" spans="1:6" x14ac:dyDescent="0.3">
      <c r="A7" t="s">
        <v>1</v>
      </c>
      <c r="B7" s="3">
        <f>B40/B39</f>
        <v>0.31</v>
      </c>
      <c r="C7" s="8">
        <v>0.28999999999999998</v>
      </c>
      <c r="E7" s="37">
        <v>0.28999999999999998</v>
      </c>
      <c r="F7" s="38">
        <v>0.31</v>
      </c>
    </row>
    <row r="8" spans="1:6" x14ac:dyDescent="0.3">
      <c r="A8" t="s">
        <v>21</v>
      </c>
      <c r="B8" s="3">
        <f>B42/B39</f>
        <v>0.14000000000000001</v>
      </c>
      <c r="C8" s="8">
        <v>0.14000000000000001</v>
      </c>
    </row>
    <row r="9" spans="1:6" x14ac:dyDescent="0.3">
      <c r="A9" t="s">
        <v>22</v>
      </c>
      <c r="B9" s="3">
        <f>B43/B39</f>
        <v>0.38</v>
      </c>
      <c r="C9" s="8">
        <v>0.39</v>
      </c>
    </row>
    <row r="10" spans="1:6" x14ac:dyDescent="0.3">
      <c r="A10" t="s">
        <v>23</v>
      </c>
      <c r="B10" s="3">
        <f>B44/B39</f>
        <v>0.08</v>
      </c>
      <c r="C10" s="8">
        <v>0.08</v>
      </c>
    </row>
    <row r="11" spans="1:6" x14ac:dyDescent="0.3">
      <c r="A11" s="2" t="s">
        <v>17</v>
      </c>
      <c r="B11" s="35">
        <f>B14/B28</f>
        <v>5.3333333333333337E-2</v>
      </c>
      <c r="C11" s="30">
        <v>0.09</v>
      </c>
    </row>
    <row r="12" spans="1:6" x14ac:dyDescent="0.3">
      <c r="A12" s="2" t="s">
        <v>62</v>
      </c>
      <c r="B12" s="35">
        <v>5.3999999999999999E-2</v>
      </c>
      <c r="C12" s="35">
        <v>5.3999999999999999E-2</v>
      </c>
    </row>
    <row r="13" spans="1:6" x14ac:dyDescent="0.3">
      <c r="A13" t="s">
        <v>24</v>
      </c>
      <c r="C13" s="8">
        <f>C12/C11</f>
        <v>0.6</v>
      </c>
    </row>
    <row r="14" spans="1:6" x14ac:dyDescent="0.3">
      <c r="A14" t="s">
        <v>16</v>
      </c>
      <c r="B14" s="9">
        <f>B46</f>
        <v>8000</v>
      </c>
      <c r="C14" s="10">
        <f>C11*C28</f>
        <v>14850</v>
      </c>
    </row>
    <row r="15" spans="1:6" x14ac:dyDescent="0.3">
      <c r="A15" t="s">
        <v>2</v>
      </c>
      <c r="B15" s="3">
        <f>B49/B48</f>
        <v>0.2800060669385554</v>
      </c>
      <c r="C15" s="8">
        <v>0.25</v>
      </c>
    </row>
    <row r="16" spans="1:6" x14ac:dyDescent="0.3">
      <c r="A16" t="s">
        <v>3</v>
      </c>
      <c r="B16" s="9">
        <f>B51</f>
        <v>21800</v>
      </c>
      <c r="C16" s="10">
        <v>21800</v>
      </c>
    </row>
    <row r="17" spans="1:6" x14ac:dyDescent="0.3">
      <c r="A17" t="s">
        <v>25</v>
      </c>
      <c r="B17" s="3">
        <f>B60/B39</f>
        <v>0.12</v>
      </c>
      <c r="C17" s="8">
        <v>0.12</v>
      </c>
    </row>
    <row r="18" spans="1:6" x14ac:dyDescent="0.3">
      <c r="A18" t="s">
        <v>26</v>
      </c>
      <c r="B18" s="3">
        <f>B61/B39</f>
        <v>0.10037423148890671</v>
      </c>
      <c r="C18" s="8">
        <v>0.12</v>
      </c>
    </row>
    <row r="19" spans="1:6" x14ac:dyDescent="0.3">
      <c r="A19" t="s">
        <v>27</v>
      </c>
      <c r="B19" s="3">
        <f>B62/B39</f>
        <v>8.2651697407110397E-2</v>
      </c>
      <c r="C19" s="8">
        <v>0.1</v>
      </c>
    </row>
    <row r="20" spans="1:6" x14ac:dyDescent="0.3">
      <c r="A20" t="s">
        <v>28</v>
      </c>
      <c r="B20" s="3">
        <f>B63/B39</f>
        <v>2.028869286287089E-2</v>
      </c>
      <c r="C20" s="8">
        <v>0.02</v>
      </c>
    </row>
    <row r="21" spans="1:6" x14ac:dyDescent="0.3">
      <c r="A21" t="s">
        <v>29</v>
      </c>
      <c r="B21" s="9">
        <f>B64</f>
        <v>339150</v>
      </c>
      <c r="C21" s="10">
        <v>350000</v>
      </c>
    </row>
    <row r="22" spans="1:6" x14ac:dyDescent="0.3">
      <c r="A22" t="s">
        <v>30</v>
      </c>
      <c r="B22" s="9">
        <f>B65</f>
        <v>32324</v>
      </c>
      <c r="C22" s="10">
        <v>55000</v>
      </c>
      <c r="E22" s="39">
        <v>55000</v>
      </c>
      <c r="F22" s="10">
        <v>60000</v>
      </c>
    </row>
    <row r="23" spans="1:6" x14ac:dyDescent="0.3">
      <c r="A23" t="s">
        <v>31</v>
      </c>
      <c r="B23" s="3">
        <f>B69/B39</f>
        <v>0.13</v>
      </c>
      <c r="C23" s="8">
        <v>0.16</v>
      </c>
    </row>
    <row r="24" spans="1:6" x14ac:dyDescent="0.3">
      <c r="A24" t="s">
        <v>32</v>
      </c>
      <c r="B24" s="3">
        <f>B70/B39</f>
        <v>0.03</v>
      </c>
      <c r="C24" s="8">
        <v>0.03</v>
      </c>
    </row>
    <row r="25" spans="1:6" x14ac:dyDescent="0.3">
      <c r="A25" t="s">
        <v>33</v>
      </c>
      <c r="B25" s="3">
        <f>B71/B39</f>
        <v>0.02</v>
      </c>
      <c r="C25" s="8">
        <v>0.02</v>
      </c>
    </row>
    <row r="26" spans="1:6" x14ac:dyDescent="0.3">
      <c r="A26" t="s">
        <v>34</v>
      </c>
      <c r="B26" s="3">
        <f>B72/B39</f>
        <v>0.02</v>
      </c>
      <c r="C26" s="8">
        <v>0.02</v>
      </c>
    </row>
    <row r="27" spans="1:6" x14ac:dyDescent="0.3">
      <c r="A27" t="s">
        <v>35</v>
      </c>
      <c r="B27" s="3">
        <f>B73/B39</f>
        <v>2.8668805132317562E-2</v>
      </c>
      <c r="C27" s="8">
        <v>0.03</v>
      </c>
    </row>
    <row r="28" spans="1:6" x14ac:dyDescent="0.3">
      <c r="A28" t="s">
        <v>36</v>
      </c>
      <c r="B28" s="10">
        <v>150000</v>
      </c>
      <c r="C28" s="10">
        <v>165000</v>
      </c>
    </row>
    <row r="29" spans="1:6" x14ac:dyDescent="0.3">
      <c r="A29" t="s">
        <v>37</v>
      </c>
      <c r="B29" s="9">
        <f>B75</f>
        <v>0</v>
      </c>
      <c r="C29" s="10">
        <v>5000</v>
      </c>
    </row>
    <row r="30" spans="1:6" x14ac:dyDescent="0.3">
      <c r="A30" t="s">
        <v>38</v>
      </c>
      <c r="B30" s="3">
        <f>B81/B79</f>
        <v>0.51999963202148991</v>
      </c>
      <c r="C30" s="8">
        <v>0.52</v>
      </c>
    </row>
    <row r="31" spans="1:6" x14ac:dyDescent="0.3">
      <c r="A31" t="s">
        <v>39</v>
      </c>
      <c r="C31" s="34">
        <v>8.6999999999999994E-2</v>
      </c>
    </row>
    <row r="32" spans="1:6" x14ac:dyDescent="0.3">
      <c r="A32" t="s">
        <v>59</v>
      </c>
      <c r="C32" s="8">
        <v>0.02</v>
      </c>
    </row>
    <row r="33" spans="1:3" ht="5.25" customHeight="1" x14ac:dyDescent="0.3">
      <c r="C33" s="8"/>
    </row>
    <row r="34" spans="1:3" x14ac:dyDescent="0.3">
      <c r="B34" s="11"/>
      <c r="C34" s="12"/>
    </row>
    <row r="35" spans="1:3" x14ac:dyDescent="0.3">
      <c r="A35" s="1" t="s">
        <v>60</v>
      </c>
      <c r="B35" s="1"/>
      <c r="C35" s="1"/>
    </row>
    <row r="36" spans="1:3" x14ac:dyDescent="0.3">
      <c r="B36" s="11"/>
      <c r="C36" s="12"/>
    </row>
    <row r="37" spans="1:3" x14ac:dyDescent="0.3">
      <c r="A37" s="4" t="s">
        <v>4</v>
      </c>
      <c r="B37" s="11">
        <f>$B$3</f>
        <v>2022</v>
      </c>
      <c r="C37" s="13"/>
    </row>
    <row r="38" spans="1:3" x14ac:dyDescent="0.3">
      <c r="A38" s="4"/>
    </row>
    <row r="39" spans="1:3" x14ac:dyDescent="0.3">
      <c r="A39" s="14" t="s">
        <v>0</v>
      </c>
      <c r="B39" s="15">
        <v>748200</v>
      </c>
      <c r="C39" s="16">
        <f>B39*(1+C5)</f>
        <v>800574</v>
      </c>
    </row>
    <row r="40" spans="1:3" x14ac:dyDescent="0.3">
      <c r="A40" s="14" t="s">
        <v>5</v>
      </c>
      <c r="B40" s="15">
        <v>231942</v>
      </c>
      <c r="C40" s="16">
        <f>C39*C7</f>
        <v>232166.46</v>
      </c>
    </row>
    <row r="41" spans="1:3" x14ac:dyDescent="0.3">
      <c r="A41" s="17" t="s">
        <v>14</v>
      </c>
      <c r="B41" s="18">
        <f>B39-B40</f>
        <v>516258</v>
      </c>
      <c r="C41" s="18">
        <f>C39-C40</f>
        <v>568407.54</v>
      </c>
    </row>
    <row r="42" spans="1:3" x14ac:dyDescent="0.3">
      <c r="A42" s="14" t="s">
        <v>40</v>
      </c>
      <c r="B42" s="15">
        <v>104748</v>
      </c>
      <c r="C42" s="16">
        <f>$C$39*C8</f>
        <v>112080.36000000002</v>
      </c>
    </row>
    <row r="43" spans="1:3" x14ac:dyDescent="0.3">
      <c r="A43" s="14" t="s">
        <v>41</v>
      </c>
      <c r="B43" s="15">
        <v>284316</v>
      </c>
      <c r="C43" s="16">
        <f>$C$39*C9</f>
        <v>312223.86</v>
      </c>
    </row>
    <row r="44" spans="1:3" x14ac:dyDescent="0.3">
      <c r="A44" s="14" t="s">
        <v>42</v>
      </c>
      <c r="B44" s="15">
        <v>59856</v>
      </c>
      <c r="C44" s="16">
        <f>$C$39*C10</f>
        <v>64045.919999999998</v>
      </c>
    </row>
    <row r="45" spans="1:3" x14ac:dyDescent="0.3">
      <c r="A45" s="17" t="s">
        <v>15</v>
      </c>
      <c r="B45" s="18">
        <f>B41-B42-B43-B44</f>
        <v>67338</v>
      </c>
      <c r="C45" s="18">
        <f>C41-SUM(C42:C44)</f>
        <v>80057.400000000081</v>
      </c>
    </row>
    <row r="46" spans="1:3" x14ac:dyDescent="0.3">
      <c r="A46" s="14" t="s">
        <v>13</v>
      </c>
      <c r="B46" s="15">
        <v>8000</v>
      </c>
      <c r="C46" s="16">
        <f>C14</f>
        <v>14850</v>
      </c>
    </row>
    <row r="47" spans="1:3" ht="15" customHeight="1" x14ac:dyDescent="0.3">
      <c r="A47" s="31" t="s">
        <v>43</v>
      </c>
      <c r="B47" s="32"/>
      <c r="C47" s="32">
        <f ca="1">C68*C11-C59*C11*C13</f>
        <v>-244.03553934341247</v>
      </c>
    </row>
    <row r="48" spans="1:3" x14ac:dyDescent="0.3">
      <c r="A48" s="17" t="s">
        <v>6</v>
      </c>
      <c r="B48" s="18">
        <f>B45-B46-B47</f>
        <v>59338</v>
      </c>
      <c r="C48" s="18">
        <f ca="1">C45-SUM(C46:C47)</f>
        <v>65451.435539343496</v>
      </c>
    </row>
    <row r="49" spans="1:4" x14ac:dyDescent="0.3">
      <c r="A49" s="19" t="s">
        <v>7</v>
      </c>
      <c r="B49" s="20">
        <v>16615</v>
      </c>
      <c r="C49" s="21">
        <f ca="1">C15*C48</f>
        <v>16362.858884835874</v>
      </c>
    </row>
    <row r="50" spans="1:4" ht="16.8" thickBot="1" x14ac:dyDescent="0.35">
      <c r="A50" s="22" t="s">
        <v>8</v>
      </c>
      <c r="B50" s="23">
        <f>B48-B49</f>
        <v>42723</v>
      </c>
      <c r="C50" s="23">
        <f ca="1">C48-C49</f>
        <v>49088.576654507619</v>
      </c>
      <c r="D50" s="23">
        <v>35552</v>
      </c>
    </row>
    <row r="51" spans="1:4" ht="16.8" thickTop="1" x14ac:dyDescent="0.3">
      <c r="A51" s="14" t="s">
        <v>3</v>
      </c>
      <c r="B51" s="15">
        <v>21800</v>
      </c>
      <c r="C51" s="16">
        <f>C16</f>
        <v>21800</v>
      </c>
    </row>
    <row r="52" spans="1:4" ht="15" customHeight="1" x14ac:dyDescent="0.3">
      <c r="A52" s="14" t="s">
        <v>44</v>
      </c>
      <c r="B52" s="24">
        <f>B50-B51</f>
        <v>20923</v>
      </c>
      <c r="C52" s="16">
        <f ca="1">C50-C51</f>
        <v>27288.576654507619</v>
      </c>
    </row>
    <row r="53" spans="1:4" ht="4.5" customHeight="1" x14ac:dyDescent="0.3">
      <c r="A53" s="25"/>
    </row>
    <row r="55" spans="1:4" x14ac:dyDescent="0.3">
      <c r="A55" s="1" t="s">
        <v>61</v>
      </c>
      <c r="B55" s="1"/>
      <c r="C55" s="1"/>
    </row>
    <row r="56" spans="1:4" x14ac:dyDescent="0.3">
      <c r="A56" s="14"/>
      <c r="B56" s="16"/>
      <c r="C56" s="16"/>
    </row>
    <row r="57" spans="1:4" x14ac:dyDescent="0.3">
      <c r="A57" s="4" t="s">
        <v>9</v>
      </c>
      <c r="B57" s="16"/>
      <c r="C57" s="16"/>
    </row>
    <row r="58" spans="1:4" x14ac:dyDescent="0.3">
      <c r="A58" s="14"/>
      <c r="B58" s="16"/>
      <c r="C58" s="16"/>
    </row>
    <row r="59" spans="1:4" x14ac:dyDescent="0.3">
      <c r="A59" s="14" t="s">
        <v>64</v>
      </c>
      <c r="B59" s="16">
        <v>0</v>
      </c>
      <c r="C59" s="16">
        <f ca="1">IF(C85&lt;0,-C85,)</f>
        <v>4519.1766545076389</v>
      </c>
    </row>
    <row r="60" spans="1:4" x14ac:dyDescent="0.3">
      <c r="A60" s="14" t="s">
        <v>45</v>
      </c>
      <c r="B60" s="15">
        <v>89784</v>
      </c>
      <c r="C60" s="16">
        <f>$C$39*C17</f>
        <v>96068.87999999999</v>
      </c>
    </row>
    <row r="61" spans="1:4" x14ac:dyDescent="0.3">
      <c r="A61" s="14" t="s">
        <v>46</v>
      </c>
      <c r="B61" s="15">
        <v>75100</v>
      </c>
      <c r="C61" s="16">
        <f>$C$39*C18</f>
        <v>96068.87999999999</v>
      </c>
    </row>
    <row r="62" spans="1:4" x14ac:dyDescent="0.3">
      <c r="A62" s="14" t="s">
        <v>47</v>
      </c>
      <c r="B62" s="15">
        <v>61840</v>
      </c>
      <c r="C62" s="16">
        <f>$C$39*C19</f>
        <v>80057.400000000009</v>
      </c>
    </row>
    <row r="63" spans="1:4" x14ac:dyDescent="0.3">
      <c r="A63" s="14" t="s">
        <v>48</v>
      </c>
      <c r="B63" s="15">
        <v>15180</v>
      </c>
      <c r="C63" s="16">
        <f>$C$39*C20</f>
        <v>16011.48</v>
      </c>
    </row>
    <row r="64" spans="1:4" x14ac:dyDescent="0.3">
      <c r="A64" s="14" t="s">
        <v>49</v>
      </c>
      <c r="B64" s="15">
        <v>339150</v>
      </c>
      <c r="C64" s="16">
        <f>C21</f>
        <v>350000</v>
      </c>
    </row>
    <row r="65" spans="1:4" x14ac:dyDescent="0.3">
      <c r="A65" s="14" t="s">
        <v>30</v>
      </c>
      <c r="B65" s="15">
        <v>32324</v>
      </c>
      <c r="C65" s="16">
        <f>C22</f>
        <v>55000</v>
      </c>
    </row>
    <row r="66" spans="1:4" ht="16.8" thickBot="1" x14ac:dyDescent="0.35">
      <c r="A66" s="22" t="s">
        <v>10</v>
      </c>
      <c r="B66" s="23">
        <f>SUM(B59:B65)</f>
        <v>613378</v>
      </c>
      <c r="C66" s="23">
        <f ca="1">SUM(C59:C65)</f>
        <v>697725.81665450754</v>
      </c>
      <c r="D66" s="23">
        <f>SUM(D60:D65)</f>
        <v>0</v>
      </c>
    </row>
    <row r="67" spans="1:4" ht="16.8" thickTop="1" x14ac:dyDescent="0.3">
      <c r="A67" s="25"/>
      <c r="B67" s="16"/>
      <c r="C67" s="16"/>
    </row>
    <row r="68" spans="1:4" x14ac:dyDescent="0.3">
      <c r="A68" s="14" t="s">
        <v>50</v>
      </c>
      <c r="B68" s="16"/>
      <c r="C68" s="16">
        <f ca="1">IF(C85&gt;0,C85,)</f>
        <v>0</v>
      </c>
    </row>
    <row r="69" spans="1:4" x14ac:dyDescent="0.3">
      <c r="A69" s="14" t="s">
        <v>51</v>
      </c>
      <c r="B69" s="15">
        <v>97266</v>
      </c>
      <c r="C69" s="16">
        <f>C23*$C$39</f>
        <v>128091.84</v>
      </c>
    </row>
    <row r="70" spans="1:4" x14ac:dyDescent="0.3">
      <c r="A70" s="14" t="s">
        <v>52</v>
      </c>
      <c r="B70" s="15">
        <v>22446</v>
      </c>
      <c r="C70" s="16">
        <f>C24*$C$39</f>
        <v>24017.219999999998</v>
      </c>
    </row>
    <row r="71" spans="1:4" x14ac:dyDescent="0.3">
      <c r="A71" s="14" t="s">
        <v>53</v>
      </c>
      <c r="B71" s="15">
        <v>14964</v>
      </c>
      <c r="C71" s="16">
        <f>C25*$C$39</f>
        <v>16011.48</v>
      </c>
    </row>
    <row r="72" spans="1:4" x14ac:dyDescent="0.3">
      <c r="A72" s="14" t="s">
        <v>54</v>
      </c>
      <c r="B72" s="15">
        <v>14964</v>
      </c>
      <c r="C72" s="16">
        <f>C26*$C$39</f>
        <v>16011.48</v>
      </c>
    </row>
    <row r="73" spans="1:4" x14ac:dyDescent="0.3">
      <c r="A73" s="14" t="s">
        <v>55</v>
      </c>
      <c r="B73" s="15">
        <v>21450</v>
      </c>
      <c r="C73" s="16">
        <f>C27*$C$39</f>
        <v>24017.219999999998</v>
      </c>
    </row>
    <row r="74" spans="1:4" x14ac:dyDescent="0.3">
      <c r="A74" s="14" t="s">
        <v>36</v>
      </c>
      <c r="B74" s="15">
        <v>150000</v>
      </c>
      <c r="C74" s="16">
        <f>C28</f>
        <v>165000</v>
      </c>
    </row>
    <row r="75" spans="1:4" x14ac:dyDescent="0.3">
      <c r="A75" s="14" t="s">
        <v>37</v>
      </c>
      <c r="B75" s="15">
        <v>0</v>
      </c>
      <c r="C75" s="16">
        <f>C29</f>
        <v>5000</v>
      </c>
    </row>
    <row r="76" spans="1:4" x14ac:dyDescent="0.3">
      <c r="A76" s="14" t="s">
        <v>11</v>
      </c>
      <c r="B76" s="15">
        <v>292288</v>
      </c>
      <c r="C76" s="16">
        <f ca="1">B76+C52</f>
        <v>319576.5766545076</v>
      </c>
    </row>
    <row r="77" spans="1:4" ht="16.8" thickBot="1" x14ac:dyDescent="0.35">
      <c r="A77" s="22" t="s">
        <v>12</v>
      </c>
      <c r="B77" s="23">
        <f>SUM(B69:B76)</f>
        <v>613378</v>
      </c>
      <c r="C77" s="23">
        <f ca="1">SUM(C68:C76)</f>
        <v>697725.81665450754</v>
      </c>
      <c r="D77" s="36">
        <f ca="1">C66-C77</f>
        <v>0</v>
      </c>
    </row>
    <row r="78" spans="1:4" ht="16.8" thickTop="1" x14ac:dyDescent="0.3"/>
    <row r="79" spans="1:4" x14ac:dyDescent="0.3">
      <c r="A79" t="s">
        <v>56</v>
      </c>
      <c r="B79" s="15">
        <v>706563</v>
      </c>
      <c r="C79" s="16"/>
    </row>
    <row r="80" spans="1:4" x14ac:dyDescent="0.3">
      <c r="A80" t="s">
        <v>49</v>
      </c>
      <c r="B80" s="26">
        <v>339150</v>
      </c>
      <c r="C80" s="27"/>
    </row>
    <row r="81" spans="1:3" x14ac:dyDescent="0.3">
      <c r="A81" s="28" t="s">
        <v>57</v>
      </c>
      <c r="B81" s="33">
        <v>367412.5</v>
      </c>
      <c r="C81" s="29"/>
    </row>
    <row r="83" spans="1:3" x14ac:dyDescent="0.3">
      <c r="A83" t="s">
        <v>63</v>
      </c>
      <c r="C83" s="27">
        <f>SUM(C60:C65)</f>
        <v>693206.6399999999</v>
      </c>
    </row>
    <row r="84" spans="1:3" x14ac:dyDescent="0.3">
      <c r="A84" t="s">
        <v>66</v>
      </c>
      <c r="C84" s="27">
        <f ca="1">SUM(C69:C76)</f>
        <v>697725.81665450754</v>
      </c>
    </row>
    <row r="85" spans="1:3" x14ac:dyDescent="0.3">
      <c r="A85" t="s">
        <v>65</v>
      </c>
      <c r="C85" s="27">
        <f ca="1">C83-C84</f>
        <v>-4519.1766545076389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2286-6FBF-4B58-B89C-4CE06ACC2A89}">
  <dimension ref="A1:F85"/>
  <sheetViews>
    <sheetView showGridLines="0" zoomScale="70" zoomScaleNormal="70" workbookViewId="0">
      <selection activeCell="C14" sqref="C14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3.69140625" bestFit="1" customWidth="1"/>
  </cols>
  <sheetData>
    <row r="1" spans="1:6" x14ac:dyDescent="0.3">
      <c r="A1" s="1" t="s">
        <v>58</v>
      </c>
      <c r="B1" s="1"/>
      <c r="C1" s="1"/>
    </row>
    <row r="3" spans="1:6" x14ac:dyDescent="0.3">
      <c r="A3" s="4" t="s">
        <v>18</v>
      </c>
      <c r="B3" s="5">
        <f>C3-1</f>
        <v>2022</v>
      </c>
      <c r="C3" s="6">
        <v>2023</v>
      </c>
    </row>
    <row r="4" spans="1:6" x14ac:dyDescent="0.3">
      <c r="A4" s="7"/>
      <c r="B4" s="7"/>
    </row>
    <row r="5" spans="1:6" ht="15" customHeight="1" x14ac:dyDescent="0.3">
      <c r="A5" t="s">
        <v>19</v>
      </c>
      <c r="B5" s="34">
        <v>-0.1</v>
      </c>
      <c r="C5" s="8">
        <v>0.06</v>
      </c>
      <c r="E5" s="37">
        <v>7.0000000000000007E-2</v>
      </c>
      <c r="F5" s="38">
        <v>0.06</v>
      </c>
    </row>
    <row r="6" spans="1:6" x14ac:dyDescent="0.3">
      <c r="A6" t="s">
        <v>20</v>
      </c>
      <c r="C6" s="8">
        <v>0.03</v>
      </c>
    </row>
    <row r="7" spans="1:6" x14ac:dyDescent="0.3">
      <c r="A7" t="s">
        <v>1</v>
      </c>
      <c r="B7" s="3">
        <f>B40/B39</f>
        <v>0.31</v>
      </c>
      <c r="C7" s="8">
        <v>0.31</v>
      </c>
      <c r="E7" s="37">
        <v>0.28999999999999998</v>
      </c>
      <c r="F7" s="38">
        <v>0.31</v>
      </c>
    </row>
    <row r="8" spans="1:6" x14ac:dyDescent="0.3">
      <c r="A8" t="s">
        <v>21</v>
      </c>
      <c r="B8" s="3">
        <f>B42/B39</f>
        <v>0.14000000000000001</v>
      </c>
      <c r="C8" s="8">
        <v>0.14000000000000001</v>
      </c>
    </row>
    <row r="9" spans="1:6" x14ac:dyDescent="0.3">
      <c r="A9" t="s">
        <v>22</v>
      </c>
      <c r="B9" s="3">
        <f>B43/B39</f>
        <v>0.38</v>
      </c>
      <c r="C9" s="8">
        <v>0.39</v>
      </c>
    </row>
    <row r="10" spans="1:6" x14ac:dyDescent="0.3">
      <c r="A10" t="s">
        <v>23</v>
      </c>
      <c r="B10" s="3">
        <f>B44/B39</f>
        <v>0.08</v>
      </c>
      <c r="C10" s="8">
        <v>0.08</v>
      </c>
    </row>
    <row r="11" spans="1:6" x14ac:dyDescent="0.3">
      <c r="A11" s="2" t="s">
        <v>17</v>
      </c>
      <c r="B11" s="35">
        <f>B14/B28</f>
        <v>5.3333333333333337E-2</v>
      </c>
      <c r="C11" s="30">
        <v>0.09</v>
      </c>
    </row>
    <row r="12" spans="1:6" x14ac:dyDescent="0.3">
      <c r="A12" s="2" t="s">
        <v>62</v>
      </c>
      <c r="B12" s="35">
        <v>5.3999999999999999E-2</v>
      </c>
      <c r="C12" s="35">
        <v>5.3999999999999999E-2</v>
      </c>
    </row>
    <row r="13" spans="1:6" x14ac:dyDescent="0.3">
      <c r="A13" t="s">
        <v>24</v>
      </c>
      <c r="C13" s="8">
        <f>C12/C11</f>
        <v>0.6</v>
      </c>
    </row>
    <row r="14" spans="1:6" x14ac:dyDescent="0.3">
      <c r="A14" t="s">
        <v>16</v>
      </c>
      <c r="B14" s="9">
        <f>B46</f>
        <v>8000</v>
      </c>
      <c r="C14" s="10">
        <f>C11*C28</f>
        <v>14850</v>
      </c>
    </row>
    <row r="15" spans="1:6" x14ac:dyDescent="0.3">
      <c r="A15" t="s">
        <v>2</v>
      </c>
      <c r="B15" s="3">
        <f>B49/B48</f>
        <v>0.2800060669385554</v>
      </c>
      <c r="C15" s="8">
        <v>0.25</v>
      </c>
    </row>
    <row r="16" spans="1:6" x14ac:dyDescent="0.3">
      <c r="A16" t="s">
        <v>3</v>
      </c>
      <c r="B16" s="9">
        <f>B51</f>
        <v>21800</v>
      </c>
      <c r="C16" s="10">
        <v>21800</v>
      </c>
    </row>
    <row r="17" spans="1:6" x14ac:dyDescent="0.3">
      <c r="A17" t="s">
        <v>25</v>
      </c>
      <c r="B17" s="3">
        <f>B60/B39</f>
        <v>0.12</v>
      </c>
      <c r="C17" s="8">
        <v>0.12</v>
      </c>
    </row>
    <row r="18" spans="1:6" x14ac:dyDescent="0.3">
      <c r="A18" t="s">
        <v>26</v>
      </c>
      <c r="B18" s="3">
        <f>B61/B39</f>
        <v>0.10037423148890671</v>
      </c>
      <c r="C18" s="8">
        <v>0.12</v>
      </c>
    </row>
    <row r="19" spans="1:6" x14ac:dyDescent="0.3">
      <c r="A19" t="s">
        <v>27</v>
      </c>
      <c r="B19" s="3">
        <f>B62/B39</f>
        <v>8.2651697407110397E-2</v>
      </c>
      <c r="C19" s="8">
        <v>0.1</v>
      </c>
    </row>
    <row r="20" spans="1:6" x14ac:dyDescent="0.3">
      <c r="A20" t="s">
        <v>28</v>
      </c>
      <c r="B20" s="3">
        <f>B63/B39</f>
        <v>2.028869286287089E-2</v>
      </c>
      <c r="C20" s="8">
        <v>0.02</v>
      </c>
    </row>
    <row r="21" spans="1:6" x14ac:dyDescent="0.3">
      <c r="A21" t="s">
        <v>29</v>
      </c>
      <c r="B21" s="9">
        <f>B64</f>
        <v>339150</v>
      </c>
      <c r="C21" s="10">
        <v>350000</v>
      </c>
    </row>
    <row r="22" spans="1:6" x14ac:dyDescent="0.3">
      <c r="A22" t="s">
        <v>30</v>
      </c>
      <c r="B22" s="9">
        <f>B65</f>
        <v>32324</v>
      </c>
      <c r="C22" s="10">
        <v>60000</v>
      </c>
      <c r="E22" s="39">
        <v>55000</v>
      </c>
      <c r="F22" s="10">
        <v>60000</v>
      </c>
    </row>
    <row r="23" spans="1:6" x14ac:dyDescent="0.3">
      <c r="A23" t="s">
        <v>31</v>
      </c>
      <c r="B23" s="3">
        <f>B69/B39</f>
        <v>0.13</v>
      </c>
      <c r="C23" s="8">
        <v>0.16</v>
      </c>
    </row>
    <row r="24" spans="1:6" x14ac:dyDescent="0.3">
      <c r="A24" t="s">
        <v>32</v>
      </c>
      <c r="B24" s="3">
        <f>B70/B39</f>
        <v>0.03</v>
      </c>
      <c r="C24" s="8">
        <v>0.03</v>
      </c>
    </row>
    <row r="25" spans="1:6" x14ac:dyDescent="0.3">
      <c r="A25" t="s">
        <v>33</v>
      </c>
      <c r="B25" s="3">
        <f>B71/B39</f>
        <v>0.02</v>
      </c>
      <c r="C25" s="8">
        <v>0.02</v>
      </c>
    </row>
    <row r="26" spans="1:6" x14ac:dyDescent="0.3">
      <c r="A26" t="s">
        <v>34</v>
      </c>
      <c r="B26" s="3">
        <f>B72/B39</f>
        <v>0.02</v>
      </c>
      <c r="C26" s="8">
        <v>0.02</v>
      </c>
    </row>
    <row r="27" spans="1:6" x14ac:dyDescent="0.3">
      <c r="A27" t="s">
        <v>35</v>
      </c>
      <c r="B27" s="3">
        <f>B73/B39</f>
        <v>2.8668805132317562E-2</v>
      </c>
      <c r="C27" s="8">
        <v>0.03</v>
      </c>
    </row>
    <row r="28" spans="1:6" x14ac:dyDescent="0.3">
      <c r="A28" t="s">
        <v>36</v>
      </c>
      <c r="B28" s="10">
        <v>150000</v>
      </c>
      <c r="C28" s="10">
        <v>165000</v>
      </c>
    </row>
    <row r="29" spans="1:6" x14ac:dyDescent="0.3">
      <c r="A29" t="s">
        <v>37</v>
      </c>
      <c r="B29" s="9">
        <f>B75</f>
        <v>0</v>
      </c>
      <c r="C29" s="10">
        <v>5000</v>
      </c>
    </row>
    <row r="30" spans="1:6" x14ac:dyDescent="0.3">
      <c r="A30" t="s">
        <v>38</v>
      </c>
      <c r="B30" s="3">
        <f>B81/B79</f>
        <v>0.51999963202148991</v>
      </c>
      <c r="C30" s="8">
        <v>0.52</v>
      </c>
    </row>
    <row r="31" spans="1:6" x14ac:dyDescent="0.3">
      <c r="A31" t="s">
        <v>39</v>
      </c>
      <c r="C31" s="34">
        <v>8.6999999999999994E-2</v>
      </c>
    </row>
    <row r="32" spans="1:6" x14ac:dyDescent="0.3">
      <c r="A32" t="s">
        <v>59</v>
      </c>
      <c r="C32" s="8">
        <v>0.02</v>
      </c>
    </row>
    <row r="33" spans="1:3" ht="5.25" customHeight="1" x14ac:dyDescent="0.3">
      <c r="C33" s="8"/>
    </row>
    <row r="34" spans="1:3" x14ac:dyDescent="0.3">
      <c r="B34" s="11"/>
      <c r="C34" s="12"/>
    </row>
    <row r="35" spans="1:3" x14ac:dyDescent="0.3">
      <c r="A35" s="1" t="s">
        <v>60</v>
      </c>
      <c r="B35" s="1"/>
      <c r="C35" s="1"/>
    </row>
    <row r="36" spans="1:3" x14ac:dyDescent="0.3">
      <c r="B36" s="11"/>
      <c r="C36" s="12"/>
    </row>
    <row r="37" spans="1:3" x14ac:dyDescent="0.3">
      <c r="A37" s="4" t="s">
        <v>4</v>
      </c>
      <c r="B37" s="11">
        <f>$B$3</f>
        <v>2022</v>
      </c>
      <c r="C37" s="13"/>
    </row>
    <row r="38" spans="1:3" x14ac:dyDescent="0.3">
      <c r="A38" s="4"/>
    </row>
    <row r="39" spans="1:3" x14ac:dyDescent="0.3">
      <c r="A39" s="14" t="s">
        <v>0</v>
      </c>
      <c r="B39" s="15">
        <v>748200</v>
      </c>
      <c r="C39" s="16">
        <f>B39*(1+C5)</f>
        <v>793092</v>
      </c>
    </row>
    <row r="40" spans="1:3" x14ac:dyDescent="0.3">
      <c r="A40" s="14" t="s">
        <v>5</v>
      </c>
      <c r="B40" s="15">
        <v>231942</v>
      </c>
      <c r="C40" s="16">
        <f>C39*C7</f>
        <v>245858.52</v>
      </c>
    </row>
    <row r="41" spans="1:3" x14ac:dyDescent="0.3">
      <c r="A41" s="17" t="s">
        <v>14</v>
      </c>
      <c r="B41" s="18">
        <f>B39-B40</f>
        <v>516258</v>
      </c>
      <c r="C41" s="18">
        <f>C39-C40</f>
        <v>547233.48</v>
      </c>
    </row>
    <row r="42" spans="1:3" x14ac:dyDescent="0.3">
      <c r="A42" s="14" t="s">
        <v>40</v>
      </c>
      <c r="B42" s="15">
        <v>104748</v>
      </c>
      <c r="C42" s="16">
        <f>$C$39*C8</f>
        <v>111032.88</v>
      </c>
    </row>
    <row r="43" spans="1:3" x14ac:dyDescent="0.3">
      <c r="A43" s="14" t="s">
        <v>41</v>
      </c>
      <c r="B43" s="15">
        <v>284316</v>
      </c>
      <c r="C43" s="16">
        <f>$C$39*C9</f>
        <v>309305.88</v>
      </c>
    </row>
    <row r="44" spans="1:3" x14ac:dyDescent="0.3">
      <c r="A44" s="14" t="s">
        <v>42</v>
      </c>
      <c r="B44" s="15">
        <v>59856</v>
      </c>
      <c r="C44" s="16">
        <f>$C$39*C10</f>
        <v>63447.360000000001</v>
      </c>
    </row>
    <row r="45" spans="1:3" x14ac:dyDescent="0.3">
      <c r="A45" s="17" t="s">
        <v>15</v>
      </c>
      <c r="B45" s="18">
        <f>B41-B42-B43-B44</f>
        <v>67338</v>
      </c>
      <c r="C45" s="18">
        <f>C41-SUM(C42:C44)</f>
        <v>63447.359999999986</v>
      </c>
    </row>
    <row r="46" spans="1:3" x14ac:dyDescent="0.3">
      <c r="A46" s="14" t="s">
        <v>13</v>
      </c>
      <c r="B46" s="15">
        <v>8000</v>
      </c>
      <c r="C46" s="16">
        <f>C14</f>
        <v>14850</v>
      </c>
    </row>
    <row r="47" spans="1:3" ht="15" customHeight="1" x14ac:dyDescent="0.3">
      <c r="A47" s="31" t="s">
        <v>43</v>
      </c>
      <c r="B47" s="32"/>
      <c r="C47" s="32">
        <f ca="1">C68*C11-C59*C11*C13</f>
        <v>1194.1943163538967</v>
      </c>
    </row>
    <row r="48" spans="1:3" x14ac:dyDescent="0.3">
      <c r="A48" s="17" t="s">
        <v>6</v>
      </c>
      <c r="B48" s="18">
        <f>B45-B46-B47</f>
        <v>59338</v>
      </c>
      <c r="C48" s="18">
        <f ca="1">C45-SUM(C46:C47)</f>
        <v>47403.16568364609</v>
      </c>
    </row>
    <row r="49" spans="1:4" x14ac:dyDescent="0.3">
      <c r="A49" s="19" t="s">
        <v>7</v>
      </c>
      <c r="B49" s="20">
        <v>16615</v>
      </c>
      <c r="C49" s="21">
        <f ca="1">C15*C48</f>
        <v>11850.791420911522</v>
      </c>
    </row>
    <row r="50" spans="1:4" ht="16.8" thickBot="1" x14ac:dyDescent="0.35">
      <c r="A50" s="22" t="s">
        <v>8</v>
      </c>
      <c r="B50" s="23">
        <f>B48-B49</f>
        <v>42723</v>
      </c>
      <c r="C50" s="23">
        <f ca="1">C48-C49</f>
        <v>35552.374262734564</v>
      </c>
      <c r="D50" s="23">
        <v>35552</v>
      </c>
    </row>
    <row r="51" spans="1:4" ht="16.8" thickTop="1" x14ac:dyDescent="0.3">
      <c r="A51" s="14" t="s">
        <v>3</v>
      </c>
      <c r="B51" s="15">
        <v>21800</v>
      </c>
      <c r="C51" s="16">
        <f>C16</f>
        <v>21800</v>
      </c>
    </row>
    <row r="52" spans="1:4" ht="15" customHeight="1" x14ac:dyDescent="0.3">
      <c r="A52" s="14" t="s">
        <v>44</v>
      </c>
      <c r="B52" s="24">
        <f>B50-B51</f>
        <v>20923</v>
      </c>
      <c r="C52" s="16">
        <f ca="1">C50-C51</f>
        <v>13752.374262734564</v>
      </c>
    </row>
    <row r="53" spans="1:4" ht="4.5" customHeight="1" x14ac:dyDescent="0.3">
      <c r="A53" s="25"/>
    </row>
    <row r="55" spans="1:4" x14ac:dyDescent="0.3">
      <c r="A55" s="1" t="s">
        <v>61</v>
      </c>
      <c r="B55" s="1"/>
      <c r="C55" s="1"/>
    </row>
    <row r="56" spans="1:4" x14ac:dyDescent="0.3">
      <c r="A56" s="14"/>
      <c r="B56" s="16"/>
      <c r="C56" s="16"/>
    </row>
    <row r="57" spans="1:4" x14ac:dyDescent="0.3">
      <c r="A57" s="4" t="s">
        <v>9</v>
      </c>
      <c r="B57" s="16"/>
      <c r="C57" s="16"/>
    </row>
    <row r="58" spans="1:4" x14ac:dyDescent="0.3">
      <c r="A58" s="14"/>
      <c r="B58" s="16"/>
      <c r="C58" s="16"/>
    </row>
    <row r="59" spans="1:4" x14ac:dyDescent="0.3">
      <c r="A59" s="14" t="s">
        <v>64</v>
      </c>
      <c r="B59" s="16">
        <v>0</v>
      </c>
      <c r="C59" s="16">
        <f ca="1">IF(C85&lt;0,-C85,)</f>
        <v>0</v>
      </c>
    </row>
    <row r="60" spans="1:4" x14ac:dyDescent="0.3">
      <c r="A60" s="14" t="s">
        <v>45</v>
      </c>
      <c r="B60" s="15">
        <v>89784</v>
      </c>
      <c r="C60" s="16">
        <f>$C$39*C17</f>
        <v>95171.04</v>
      </c>
    </row>
    <row r="61" spans="1:4" x14ac:dyDescent="0.3">
      <c r="A61" s="14" t="s">
        <v>46</v>
      </c>
      <c r="B61" s="15">
        <v>75100</v>
      </c>
      <c r="C61" s="16">
        <f>$C$39*C18</f>
        <v>95171.04</v>
      </c>
    </row>
    <row r="62" spans="1:4" x14ac:dyDescent="0.3">
      <c r="A62" s="14" t="s">
        <v>47</v>
      </c>
      <c r="B62" s="15">
        <v>61840</v>
      </c>
      <c r="C62" s="16">
        <f>$C$39*C19</f>
        <v>79309.200000000012</v>
      </c>
    </row>
    <row r="63" spans="1:4" x14ac:dyDescent="0.3">
      <c r="A63" s="14" t="s">
        <v>48</v>
      </c>
      <c r="B63" s="15">
        <v>15180</v>
      </c>
      <c r="C63" s="16">
        <f>$C$39*C20</f>
        <v>15861.84</v>
      </c>
    </row>
    <row r="64" spans="1:4" x14ac:dyDescent="0.3">
      <c r="A64" s="14" t="s">
        <v>49</v>
      </c>
      <c r="B64" s="15">
        <v>339150</v>
      </c>
      <c r="C64" s="16">
        <f>C21</f>
        <v>350000</v>
      </c>
    </row>
    <row r="65" spans="1:4" x14ac:dyDescent="0.3">
      <c r="A65" s="14" t="s">
        <v>30</v>
      </c>
      <c r="B65" s="15">
        <v>32324</v>
      </c>
      <c r="C65" s="16">
        <f>C22</f>
        <v>60000</v>
      </c>
    </row>
    <row r="66" spans="1:4" ht="16.8" thickBot="1" x14ac:dyDescent="0.35">
      <c r="A66" s="22" t="s">
        <v>10</v>
      </c>
      <c r="B66" s="23">
        <f>SUM(B59:B65)</f>
        <v>613378</v>
      </c>
      <c r="C66" s="23">
        <f ca="1">SUM(C59:C65)</f>
        <v>695513.12000000011</v>
      </c>
      <c r="D66" s="23">
        <f>SUM(D60:D65)</f>
        <v>0</v>
      </c>
    </row>
    <row r="67" spans="1:4" ht="16.8" thickTop="1" x14ac:dyDescent="0.3">
      <c r="A67" s="25"/>
      <c r="B67" s="16"/>
      <c r="C67" s="16"/>
    </row>
    <row r="68" spans="1:4" x14ac:dyDescent="0.3">
      <c r="A68" s="14" t="s">
        <v>50</v>
      </c>
      <c r="B68" s="16"/>
      <c r="C68" s="16">
        <f ca="1">IF(C85&gt;0,C85,)</f>
        <v>13268.825737265521</v>
      </c>
    </row>
    <row r="69" spans="1:4" x14ac:dyDescent="0.3">
      <c r="A69" s="14" t="s">
        <v>51</v>
      </c>
      <c r="B69" s="15">
        <v>97266</v>
      </c>
      <c r="C69" s="16">
        <f>C23*$C$39</f>
        <v>126894.72</v>
      </c>
    </row>
    <row r="70" spans="1:4" x14ac:dyDescent="0.3">
      <c r="A70" s="14" t="s">
        <v>52</v>
      </c>
      <c r="B70" s="15">
        <v>22446</v>
      </c>
      <c r="C70" s="16">
        <f>C24*$C$39</f>
        <v>23792.76</v>
      </c>
    </row>
    <row r="71" spans="1:4" x14ac:dyDescent="0.3">
      <c r="A71" s="14" t="s">
        <v>53</v>
      </c>
      <c r="B71" s="15">
        <v>14964</v>
      </c>
      <c r="C71" s="16">
        <f>C25*$C$39</f>
        <v>15861.84</v>
      </c>
    </row>
    <row r="72" spans="1:4" x14ac:dyDescent="0.3">
      <c r="A72" s="14" t="s">
        <v>54</v>
      </c>
      <c r="B72" s="15">
        <v>14964</v>
      </c>
      <c r="C72" s="16">
        <f>C26*$C$39</f>
        <v>15861.84</v>
      </c>
    </row>
    <row r="73" spans="1:4" x14ac:dyDescent="0.3">
      <c r="A73" s="14" t="s">
        <v>55</v>
      </c>
      <c r="B73" s="15">
        <v>21450</v>
      </c>
      <c r="C73" s="16">
        <f>C27*$C$39</f>
        <v>23792.76</v>
      </c>
    </row>
    <row r="74" spans="1:4" x14ac:dyDescent="0.3">
      <c r="A74" s="14" t="s">
        <v>36</v>
      </c>
      <c r="B74" s="15">
        <v>150000</v>
      </c>
      <c r="C74" s="16">
        <f>C28</f>
        <v>165000</v>
      </c>
    </row>
    <row r="75" spans="1:4" x14ac:dyDescent="0.3">
      <c r="A75" s="14" t="s">
        <v>37</v>
      </c>
      <c r="B75" s="15">
        <v>0</v>
      </c>
      <c r="C75" s="16">
        <f>C29</f>
        <v>5000</v>
      </c>
    </row>
    <row r="76" spans="1:4" x14ac:dyDescent="0.3">
      <c r="A76" s="14" t="s">
        <v>11</v>
      </c>
      <c r="B76" s="15">
        <v>292288</v>
      </c>
      <c r="C76" s="16">
        <f ca="1">B76+C52</f>
        <v>306040.37426273455</v>
      </c>
    </row>
    <row r="77" spans="1:4" ht="16.8" thickBot="1" x14ac:dyDescent="0.35">
      <c r="A77" s="22" t="s">
        <v>12</v>
      </c>
      <c r="B77" s="23">
        <f>SUM(B69:B76)</f>
        <v>613378</v>
      </c>
      <c r="C77" s="23">
        <f ca="1">SUM(C68:C76)</f>
        <v>695513.12000000011</v>
      </c>
      <c r="D77" s="36">
        <f ca="1">C66-C77</f>
        <v>0</v>
      </c>
    </row>
    <row r="78" spans="1:4" ht="16.8" thickTop="1" x14ac:dyDescent="0.3"/>
    <row r="79" spans="1:4" x14ac:dyDescent="0.3">
      <c r="A79" t="s">
        <v>56</v>
      </c>
      <c r="B79" s="15">
        <v>706563</v>
      </c>
      <c r="C79" s="16">
        <f>C80/(1-C30)</f>
        <v>729166.66666666674</v>
      </c>
    </row>
    <row r="80" spans="1:4" x14ac:dyDescent="0.3">
      <c r="A80" t="s">
        <v>49</v>
      </c>
      <c r="B80" s="26">
        <v>339150</v>
      </c>
      <c r="C80" s="27">
        <f>C64</f>
        <v>350000</v>
      </c>
    </row>
    <row r="81" spans="1:3" x14ac:dyDescent="0.3">
      <c r="A81" s="28" t="s">
        <v>57</v>
      </c>
      <c r="B81" s="33">
        <v>367412.5</v>
      </c>
      <c r="C81" s="29">
        <f>C79-C80</f>
        <v>379166.66666666674</v>
      </c>
    </row>
    <row r="83" spans="1:3" x14ac:dyDescent="0.3">
      <c r="A83" t="s">
        <v>63</v>
      </c>
      <c r="C83" s="27">
        <f>SUM(C60:C65)</f>
        <v>695513.12000000011</v>
      </c>
    </row>
    <row r="84" spans="1:3" x14ac:dyDescent="0.3">
      <c r="A84" t="s">
        <v>66</v>
      </c>
      <c r="C84" s="27">
        <f ca="1">SUM(C69:C76)</f>
        <v>682244.29426273459</v>
      </c>
    </row>
    <row r="85" spans="1:3" x14ac:dyDescent="0.3">
      <c r="A85" t="s">
        <v>65</v>
      </c>
      <c r="C85" s="27">
        <f ca="1">C83-C84</f>
        <v>13268.825737265521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F024-1C0C-48EB-8066-A851A864E71F}">
  <dimension ref="A1:F85"/>
  <sheetViews>
    <sheetView showGridLines="0" topLeftCell="A28" zoomScale="70" zoomScaleNormal="70" workbookViewId="0">
      <selection activeCell="C54" sqref="C54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3.69140625" bestFit="1" customWidth="1"/>
  </cols>
  <sheetData>
    <row r="1" spans="1:6" x14ac:dyDescent="0.3">
      <c r="A1" s="1" t="s">
        <v>58</v>
      </c>
      <c r="B1" s="1"/>
      <c r="C1" s="1"/>
    </row>
    <row r="3" spans="1:6" x14ac:dyDescent="0.3">
      <c r="A3" s="4" t="s">
        <v>18</v>
      </c>
      <c r="B3" s="5">
        <f>C3-1</f>
        <v>2022</v>
      </c>
      <c r="C3" s="6">
        <v>2023</v>
      </c>
    </row>
    <row r="4" spans="1:6" x14ac:dyDescent="0.3">
      <c r="A4" s="7"/>
      <c r="B4" s="7"/>
    </row>
    <row r="5" spans="1:6" ht="15" customHeight="1" x14ac:dyDescent="0.3">
      <c r="A5" t="s">
        <v>19</v>
      </c>
      <c r="B5" s="34">
        <v>-0.1</v>
      </c>
      <c r="C5" s="8">
        <v>0.06</v>
      </c>
      <c r="E5" s="37">
        <v>7.0000000000000007E-2</v>
      </c>
      <c r="F5" s="38">
        <v>0.06</v>
      </c>
    </row>
    <row r="6" spans="1:6" x14ac:dyDescent="0.3">
      <c r="A6" t="s">
        <v>20</v>
      </c>
      <c r="C6" s="8">
        <v>0.03</v>
      </c>
    </row>
    <row r="7" spans="1:6" x14ac:dyDescent="0.3">
      <c r="A7" t="s">
        <v>1</v>
      </c>
      <c r="B7" s="3">
        <f>B40/B39</f>
        <v>0.31</v>
      </c>
      <c r="C7" s="8">
        <v>0.31</v>
      </c>
      <c r="E7" s="37">
        <v>0.28999999999999998</v>
      </c>
      <c r="F7" s="38">
        <v>0.31</v>
      </c>
    </row>
    <row r="8" spans="1:6" x14ac:dyDescent="0.3">
      <c r="A8" t="s">
        <v>21</v>
      </c>
      <c r="B8" s="3">
        <f>B42/B39</f>
        <v>0.14000000000000001</v>
      </c>
      <c r="C8" s="8">
        <v>0.14000000000000001</v>
      </c>
    </row>
    <row r="9" spans="1:6" x14ac:dyDescent="0.3">
      <c r="A9" t="s">
        <v>22</v>
      </c>
      <c r="B9" s="3">
        <f>B43/B39</f>
        <v>0.38</v>
      </c>
      <c r="C9" s="8">
        <v>0.39</v>
      </c>
    </row>
    <row r="10" spans="1:6" x14ac:dyDescent="0.3">
      <c r="A10" t="s">
        <v>23</v>
      </c>
      <c r="B10" s="3">
        <f>B44/B39</f>
        <v>0.08</v>
      </c>
      <c r="C10" s="8">
        <v>0.08</v>
      </c>
    </row>
    <row r="11" spans="1:6" x14ac:dyDescent="0.3">
      <c r="A11" s="2" t="s">
        <v>17</v>
      </c>
      <c r="B11" s="35">
        <f>B14/B28</f>
        <v>5.3333333333333337E-2</v>
      </c>
      <c r="C11" s="30">
        <v>0.09</v>
      </c>
    </row>
    <row r="12" spans="1:6" x14ac:dyDescent="0.3">
      <c r="A12" s="2" t="s">
        <v>62</v>
      </c>
      <c r="B12" s="35">
        <v>5.3999999999999999E-2</v>
      </c>
      <c r="C12" s="35">
        <v>5.3999999999999999E-2</v>
      </c>
    </row>
    <row r="13" spans="1:6" x14ac:dyDescent="0.3">
      <c r="A13" t="s">
        <v>24</v>
      </c>
      <c r="C13" s="8">
        <f>C12/C11</f>
        <v>0.6</v>
      </c>
    </row>
    <row r="14" spans="1:6" x14ac:dyDescent="0.3">
      <c r="A14" t="s">
        <v>16</v>
      </c>
      <c r="B14" s="9">
        <f>B46</f>
        <v>8000</v>
      </c>
      <c r="C14" s="10">
        <f>C28*$B$11</f>
        <v>8800</v>
      </c>
    </row>
    <row r="15" spans="1:6" x14ac:dyDescent="0.3">
      <c r="A15" t="s">
        <v>2</v>
      </c>
      <c r="B15" s="3">
        <f>B49/B48</f>
        <v>0.2800060669385554</v>
      </c>
      <c r="C15" s="8">
        <v>0.25</v>
      </c>
    </row>
    <row r="16" spans="1:6" x14ac:dyDescent="0.3">
      <c r="A16" t="s">
        <v>3</v>
      </c>
      <c r="B16" s="9">
        <f>B51</f>
        <v>21800</v>
      </c>
      <c r="C16" s="10">
        <v>21800</v>
      </c>
    </row>
    <row r="17" spans="1:6" x14ac:dyDescent="0.3">
      <c r="A17" t="s">
        <v>25</v>
      </c>
      <c r="B17" s="3">
        <f>B60/B39</f>
        <v>0.12</v>
      </c>
      <c r="C17" s="8">
        <v>0.12</v>
      </c>
    </row>
    <row r="18" spans="1:6" x14ac:dyDescent="0.3">
      <c r="A18" t="s">
        <v>26</v>
      </c>
      <c r="B18" s="3">
        <f>B61/B39</f>
        <v>0.10037423148890671</v>
      </c>
      <c r="C18" s="8">
        <v>0.12</v>
      </c>
    </row>
    <row r="19" spans="1:6" x14ac:dyDescent="0.3">
      <c r="A19" t="s">
        <v>27</v>
      </c>
      <c r="B19" s="3">
        <f>B62/B39</f>
        <v>8.2651697407110397E-2</v>
      </c>
      <c r="C19" s="8">
        <v>0.1</v>
      </c>
    </row>
    <row r="20" spans="1:6" x14ac:dyDescent="0.3">
      <c r="A20" t="s">
        <v>28</v>
      </c>
      <c r="B20" s="3">
        <f>B63/B39</f>
        <v>2.028869286287089E-2</v>
      </c>
      <c r="C20" s="8">
        <v>0.02</v>
      </c>
    </row>
    <row r="21" spans="1:6" x14ac:dyDescent="0.3">
      <c r="A21" t="s">
        <v>29</v>
      </c>
      <c r="B21" s="9">
        <f>B64</f>
        <v>339150</v>
      </c>
      <c r="C21" s="10">
        <v>350000</v>
      </c>
    </row>
    <row r="22" spans="1:6" x14ac:dyDescent="0.3">
      <c r="A22" t="s">
        <v>30</v>
      </c>
      <c r="B22" s="9">
        <f>B65</f>
        <v>32324</v>
      </c>
      <c r="C22" s="10">
        <v>60000</v>
      </c>
      <c r="E22" s="39">
        <v>55000</v>
      </c>
      <c r="F22" s="10">
        <v>60000</v>
      </c>
    </row>
    <row r="23" spans="1:6" x14ac:dyDescent="0.3">
      <c r="A23" t="s">
        <v>31</v>
      </c>
      <c r="B23" s="3">
        <f>B69/B39</f>
        <v>0.13</v>
      </c>
      <c r="C23" s="8">
        <v>0.16</v>
      </c>
    </row>
    <row r="24" spans="1:6" x14ac:dyDescent="0.3">
      <c r="A24" t="s">
        <v>32</v>
      </c>
      <c r="B24" s="3">
        <f>B70/B39</f>
        <v>0.03</v>
      </c>
      <c r="C24" s="8">
        <v>0.03</v>
      </c>
    </row>
    <row r="25" spans="1:6" x14ac:dyDescent="0.3">
      <c r="A25" t="s">
        <v>33</v>
      </c>
      <c r="B25" s="3">
        <f>B71/B39</f>
        <v>0.02</v>
      </c>
      <c r="C25" s="8">
        <v>0.02</v>
      </c>
    </row>
    <row r="26" spans="1:6" x14ac:dyDescent="0.3">
      <c r="A26" t="s">
        <v>34</v>
      </c>
      <c r="B26" s="3">
        <f>B72/B39</f>
        <v>0.02</v>
      </c>
      <c r="C26" s="8">
        <v>0.02</v>
      </c>
    </row>
    <row r="27" spans="1:6" x14ac:dyDescent="0.3">
      <c r="A27" t="s">
        <v>35</v>
      </c>
      <c r="B27" s="3">
        <f>B73/B39</f>
        <v>2.8668805132317562E-2</v>
      </c>
      <c r="C27" s="8">
        <v>0.03</v>
      </c>
    </row>
    <row r="28" spans="1:6" x14ac:dyDescent="0.3">
      <c r="A28" t="s">
        <v>36</v>
      </c>
      <c r="B28" s="10">
        <v>150000</v>
      </c>
      <c r="C28" s="10">
        <v>165000</v>
      </c>
    </row>
    <row r="29" spans="1:6" x14ac:dyDescent="0.3">
      <c r="A29" t="s">
        <v>37</v>
      </c>
      <c r="B29" s="9">
        <f>B75</f>
        <v>0</v>
      </c>
      <c r="C29" s="10">
        <v>5000</v>
      </c>
    </row>
    <row r="30" spans="1:6" x14ac:dyDescent="0.3">
      <c r="A30" t="s">
        <v>38</v>
      </c>
      <c r="B30" s="3">
        <f>B81/B79</f>
        <v>0.51999963202148991</v>
      </c>
      <c r="C30" s="8">
        <v>0.52</v>
      </c>
    </row>
    <row r="31" spans="1:6" x14ac:dyDescent="0.3">
      <c r="A31" t="s">
        <v>39</v>
      </c>
      <c r="C31" s="34">
        <v>8.6999999999999994E-2</v>
      </c>
    </row>
    <row r="32" spans="1:6" x14ac:dyDescent="0.3">
      <c r="A32" t="s">
        <v>59</v>
      </c>
      <c r="C32" s="8">
        <v>0.02</v>
      </c>
    </row>
    <row r="33" spans="1:3" ht="5.25" customHeight="1" x14ac:dyDescent="0.3">
      <c r="C33" s="8"/>
    </row>
    <row r="34" spans="1:3" x14ac:dyDescent="0.3">
      <c r="B34" s="11"/>
      <c r="C34" s="12"/>
    </row>
    <row r="35" spans="1:3" x14ac:dyDescent="0.3">
      <c r="A35" s="1" t="s">
        <v>60</v>
      </c>
      <c r="B35" s="1"/>
      <c r="C35" s="1"/>
    </row>
    <row r="36" spans="1:3" x14ac:dyDescent="0.3">
      <c r="B36" s="11"/>
      <c r="C36" s="12"/>
    </row>
    <row r="37" spans="1:3" x14ac:dyDescent="0.3">
      <c r="A37" s="4" t="s">
        <v>4</v>
      </c>
      <c r="B37" s="11">
        <f>$B$3</f>
        <v>2022</v>
      </c>
      <c r="C37" s="13"/>
    </row>
    <row r="38" spans="1:3" x14ac:dyDescent="0.3">
      <c r="A38" s="4"/>
    </row>
    <row r="39" spans="1:3" x14ac:dyDescent="0.3">
      <c r="A39" s="14" t="s">
        <v>0</v>
      </c>
      <c r="B39" s="15">
        <v>748200</v>
      </c>
      <c r="C39" s="16">
        <f>B39*(1+C5)</f>
        <v>793092</v>
      </c>
    </row>
    <row r="40" spans="1:3" x14ac:dyDescent="0.3">
      <c r="A40" s="14" t="s">
        <v>5</v>
      </c>
      <c r="B40" s="15">
        <v>231942</v>
      </c>
      <c r="C40" s="16">
        <f>C39*C7</f>
        <v>245858.52</v>
      </c>
    </row>
    <row r="41" spans="1:3" x14ac:dyDescent="0.3">
      <c r="A41" s="17" t="s">
        <v>14</v>
      </c>
      <c r="B41" s="18">
        <f>B39-B40</f>
        <v>516258</v>
      </c>
      <c r="C41" s="18">
        <f>C39-C40</f>
        <v>547233.48</v>
      </c>
    </row>
    <row r="42" spans="1:3" x14ac:dyDescent="0.3">
      <c r="A42" s="14" t="s">
        <v>40</v>
      </c>
      <c r="B42" s="15">
        <v>104748</v>
      </c>
      <c r="C42" s="16">
        <f>C$39*C8</f>
        <v>111032.88</v>
      </c>
    </row>
    <row r="43" spans="1:3" x14ac:dyDescent="0.3">
      <c r="A43" s="14" t="s">
        <v>41</v>
      </c>
      <c r="B43" s="15">
        <v>284316</v>
      </c>
      <c r="C43" s="16">
        <f>C$39*C9</f>
        <v>309305.88</v>
      </c>
    </row>
    <row r="44" spans="1:3" x14ac:dyDescent="0.3">
      <c r="A44" s="14" t="s">
        <v>42</v>
      </c>
      <c r="B44" s="15">
        <v>59856</v>
      </c>
      <c r="C44" s="16">
        <f>C$39*C10</f>
        <v>63447.360000000001</v>
      </c>
    </row>
    <row r="45" spans="1:3" x14ac:dyDescent="0.3">
      <c r="A45" s="17" t="s">
        <v>15</v>
      </c>
      <c r="B45" s="18">
        <f>B41-B42-B43-B44</f>
        <v>67338</v>
      </c>
      <c r="C45" s="18">
        <f>C41-SUM(C42:C44)</f>
        <v>63447.359999999986</v>
      </c>
    </row>
    <row r="46" spans="1:3" x14ac:dyDescent="0.3">
      <c r="A46" s="14" t="s">
        <v>13</v>
      </c>
      <c r="B46" s="15">
        <v>8000</v>
      </c>
      <c r="C46" s="16">
        <f>C14</f>
        <v>8800</v>
      </c>
    </row>
    <row r="47" spans="1:3" ht="15" customHeight="1" x14ac:dyDescent="0.3">
      <c r="A47" s="31" t="s">
        <v>43</v>
      </c>
      <c r="B47" s="32"/>
      <c r="C47" s="32">
        <f ca="1">C68*C11-C59*C11*C13</f>
        <v>756.25865951743901</v>
      </c>
    </row>
    <row r="48" spans="1:3" x14ac:dyDescent="0.3">
      <c r="A48" s="17" t="s">
        <v>6</v>
      </c>
      <c r="B48" s="18">
        <f>B45-B46-B47</f>
        <v>59338</v>
      </c>
      <c r="C48" s="18">
        <f ca="1">C45-SUM(C46:C47)</f>
        <v>53891.10134048255</v>
      </c>
    </row>
    <row r="49" spans="1:4" x14ac:dyDescent="0.3">
      <c r="A49" s="19" t="s">
        <v>7</v>
      </c>
      <c r="B49" s="20">
        <v>16615</v>
      </c>
      <c r="C49" s="21">
        <f ca="1">C15*C48</f>
        <v>13472.775335120637</v>
      </c>
    </row>
    <row r="50" spans="1:4" ht="16.8" thickBot="1" x14ac:dyDescent="0.35">
      <c r="A50" s="22" t="s">
        <v>8</v>
      </c>
      <c r="B50" s="23">
        <f>B48-B49</f>
        <v>42723</v>
      </c>
      <c r="C50" s="23">
        <f ca="1">C48-C49</f>
        <v>40418.326005361916</v>
      </c>
      <c r="D50" s="23">
        <v>35552</v>
      </c>
    </row>
    <row r="51" spans="1:4" ht="16.8" thickTop="1" x14ac:dyDescent="0.3">
      <c r="A51" s="14" t="s">
        <v>3</v>
      </c>
      <c r="B51" s="15">
        <v>21800</v>
      </c>
      <c r="C51" s="16">
        <f>C16</f>
        <v>21800</v>
      </c>
    </row>
    <row r="52" spans="1:4" ht="15" customHeight="1" x14ac:dyDescent="0.3">
      <c r="A52" s="14" t="s">
        <v>44</v>
      </c>
      <c r="B52" s="24">
        <f>B50-B51</f>
        <v>20923</v>
      </c>
      <c r="C52" s="16">
        <f ca="1">C50-C51</f>
        <v>18618.326005361916</v>
      </c>
    </row>
    <row r="53" spans="1:4" ht="4.5" customHeight="1" x14ac:dyDescent="0.3">
      <c r="A53" s="25"/>
    </row>
    <row r="55" spans="1:4" x14ac:dyDescent="0.3">
      <c r="A55" s="1" t="s">
        <v>61</v>
      </c>
      <c r="B55" s="1"/>
      <c r="C55" s="1"/>
    </row>
    <row r="56" spans="1:4" x14ac:dyDescent="0.3">
      <c r="A56" s="14"/>
      <c r="B56" s="16"/>
      <c r="C56" s="16"/>
    </row>
    <row r="57" spans="1:4" x14ac:dyDescent="0.3">
      <c r="A57" s="4" t="s">
        <v>9</v>
      </c>
      <c r="B57" s="16"/>
      <c r="C57" s="16"/>
    </row>
    <row r="58" spans="1:4" x14ac:dyDescent="0.3">
      <c r="A58" s="14"/>
      <c r="B58" s="16"/>
      <c r="C58" s="16"/>
    </row>
    <row r="59" spans="1:4" x14ac:dyDescent="0.3">
      <c r="A59" s="14" t="s">
        <v>64</v>
      </c>
      <c r="B59" s="16">
        <v>0</v>
      </c>
      <c r="C59" s="16">
        <f ca="1">IF(C85&lt;0,-C85,)</f>
        <v>0</v>
      </c>
    </row>
    <row r="60" spans="1:4" x14ac:dyDescent="0.3">
      <c r="A60" s="14" t="s">
        <v>45</v>
      </c>
      <c r="B60" s="15">
        <v>89784</v>
      </c>
      <c r="C60" s="16">
        <f>C$39*C17</f>
        <v>95171.04</v>
      </c>
    </row>
    <row r="61" spans="1:4" x14ac:dyDescent="0.3">
      <c r="A61" s="14" t="s">
        <v>46</v>
      </c>
      <c r="B61" s="15">
        <v>75100</v>
      </c>
      <c r="C61" s="16">
        <f>C$39*C18</f>
        <v>95171.04</v>
      </c>
    </row>
    <row r="62" spans="1:4" x14ac:dyDescent="0.3">
      <c r="A62" s="14" t="s">
        <v>47</v>
      </c>
      <c r="B62" s="15">
        <v>61840</v>
      </c>
      <c r="C62" s="16">
        <f>C$39*C19</f>
        <v>79309.200000000012</v>
      </c>
    </row>
    <row r="63" spans="1:4" x14ac:dyDescent="0.3">
      <c r="A63" s="14" t="s">
        <v>48</v>
      </c>
      <c r="B63" s="15">
        <v>15180</v>
      </c>
      <c r="C63" s="16">
        <f>C$39*C20</f>
        <v>15861.84</v>
      </c>
    </row>
    <row r="64" spans="1:4" x14ac:dyDescent="0.3">
      <c r="A64" s="14" t="s">
        <v>49</v>
      </c>
      <c r="B64" s="15">
        <v>339150</v>
      </c>
      <c r="C64" s="16">
        <f>C21</f>
        <v>350000</v>
      </c>
    </row>
    <row r="65" spans="1:4" x14ac:dyDescent="0.3">
      <c r="A65" s="14" t="s">
        <v>30</v>
      </c>
      <c r="B65" s="15">
        <v>32324</v>
      </c>
      <c r="C65" s="16">
        <f>C22</f>
        <v>60000</v>
      </c>
    </row>
    <row r="66" spans="1:4" ht="16.8" thickBot="1" x14ac:dyDescent="0.35">
      <c r="A66" s="22" t="s">
        <v>10</v>
      </c>
      <c r="B66" s="23">
        <f>SUM(B59:B65)</f>
        <v>613378</v>
      </c>
      <c r="C66" s="23">
        <f ca="1">SUM(C59:C65)</f>
        <v>695513.12000000011</v>
      </c>
      <c r="D66" s="23">
        <f>SUM(D60:D65)</f>
        <v>0</v>
      </c>
    </row>
    <row r="67" spans="1:4" ht="16.8" thickTop="1" x14ac:dyDescent="0.3">
      <c r="A67" s="25"/>
      <c r="B67" s="16"/>
      <c r="C67" s="16"/>
    </row>
    <row r="68" spans="1:4" x14ac:dyDescent="0.3">
      <c r="A68" s="14" t="s">
        <v>50</v>
      </c>
      <c r="B68" s="16"/>
      <c r="C68" s="16">
        <f ca="1">IF(C85&gt;0,C85,)</f>
        <v>8402.873994638212</v>
      </c>
    </row>
    <row r="69" spans="1:4" x14ac:dyDescent="0.3">
      <c r="A69" s="14" t="s">
        <v>51</v>
      </c>
      <c r="B69" s="15">
        <v>97266</v>
      </c>
      <c r="C69" s="16">
        <f>C23*$C$39</f>
        <v>126894.72</v>
      </c>
    </row>
    <row r="70" spans="1:4" x14ac:dyDescent="0.3">
      <c r="A70" s="14" t="s">
        <v>52</v>
      </c>
      <c r="B70" s="15">
        <v>22446</v>
      </c>
      <c r="C70" s="16">
        <f>C24*$C$39</f>
        <v>23792.76</v>
      </c>
    </row>
    <row r="71" spans="1:4" x14ac:dyDescent="0.3">
      <c r="A71" s="14" t="s">
        <v>53</v>
      </c>
      <c r="B71" s="15">
        <v>14964</v>
      </c>
      <c r="C71" s="16">
        <f>C25*$C$39</f>
        <v>15861.84</v>
      </c>
    </row>
    <row r="72" spans="1:4" x14ac:dyDescent="0.3">
      <c r="A72" s="14" t="s">
        <v>54</v>
      </c>
      <c r="B72" s="15">
        <v>14964</v>
      </c>
      <c r="C72" s="16">
        <f>C26*$C$39</f>
        <v>15861.84</v>
      </c>
    </row>
    <row r="73" spans="1:4" x14ac:dyDescent="0.3">
      <c r="A73" s="14" t="s">
        <v>55</v>
      </c>
      <c r="B73" s="15">
        <v>21450</v>
      </c>
      <c r="C73" s="16">
        <f>C27*$C$39</f>
        <v>23792.76</v>
      </c>
    </row>
    <row r="74" spans="1:4" x14ac:dyDescent="0.3">
      <c r="A74" s="14" t="s">
        <v>36</v>
      </c>
      <c r="B74" s="15">
        <v>150000</v>
      </c>
      <c r="C74" s="16">
        <f>C28</f>
        <v>165000</v>
      </c>
    </row>
    <row r="75" spans="1:4" x14ac:dyDescent="0.3">
      <c r="A75" s="14" t="s">
        <v>37</v>
      </c>
      <c r="B75" s="15">
        <v>0</v>
      </c>
      <c r="C75" s="16">
        <f>C29</f>
        <v>5000</v>
      </c>
    </row>
    <row r="76" spans="1:4" x14ac:dyDescent="0.3">
      <c r="A76" s="14" t="s">
        <v>11</v>
      </c>
      <c r="B76" s="15">
        <v>292288</v>
      </c>
      <c r="C76" s="16">
        <f ca="1">B76+C52</f>
        <v>310906.32600536192</v>
      </c>
    </row>
    <row r="77" spans="1:4" ht="16.8" thickBot="1" x14ac:dyDescent="0.35">
      <c r="A77" s="22" t="s">
        <v>12</v>
      </c>
      <c r="B77" s="23">
        <f>SUM(B69:B76)</f>
        <v>613378</v>
      </c>
      <c r="C77" s="23">
        <f ca="1">SUM(C68:C76)</f>
        <v>695513.12000000011</v>
      </c>
      <c r="D77" s="36">
        <f ca="1">C66-C77</f>
        <v>0</v>
      </c>
    </row>
    <row r="78" spans="1:4" ht="16.8" thickTop="1" x14ac:dyDescent="0.3"/>
    <row r="79" spans="1:4" x14ac:dyDescent="0.3">
      <c r="A79" t="s">
        <v>56</v>
      </c>
      <c r="B79" s="15">
        <v>706563</v>
      </c>
      <c r="C79" s="16">
        <f>C80/(1-C30)</f>
        <v>729166.66666666674</v>
      </c>
    </row>
    <row r="80" spans="1:4" x14ac:dyDescent="0.3">
      <c r="A80" t="s">
        <v>49</v>
      </c>
      <c r="B80" s="26">
        <v>339150</v>
      </c>
      <c r="C80" s="27">
        <f>C64</f>
        <v>350000</v>
      </c>
    </row>
    <row r="81" spans="1:3" x14ac:dyDescent="0.3">
      <c r="A81" s="28" t="s">
        <v>57</v>
      </c>
      <c r="B81" s="33">
        <v>367412.5</v>
      </c>
      <c r="C81" s="29">
        <f>C79-C80</f>
        <v>379166.66666666674</v>
      </c>
    </row>
    <row r="83" spans="1:3" x14ac:dyDescent="0.3">
      <c r="A83" t="s">
        <v>63</v>
      </c>
      <c r="C83" s="27">
        <f>SUM(C60:C65)</f>
        <v>695513.12000000011</v>
      </c>
    </row>
    <row r="84" spans="1:3" x14ac:dyDescent="0.3">
      <c r="A84" t="s">
        <v>66</v>
      </c>
      <c r="C84" s="27">
        <f ca="1">SUM(C69:C76)</f>
        <v>687110.2460053619</v>
      </c>
    </row>
    <row r="85" spans="1:3" x14ac:dyDescent="0.3">
      <c r="A85" t="s">
        <v>65</v>
      </c>
      <c r="C85" s="27">
        <f ca="1">C83-C84</f>
        <v>8402.873994638212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EF5C-500B-4B5C-B63D-0F4585EC9458}">
  <dimension ref="A1:G85"/>
  <sheetViews>
    <sheetView showGridLines="0" topLeftCell="A11" zoomScale="70" zoomScaleNormal="70" workbookViewId="0">
      <selection activeCell="I18" sqref="I18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7" width="13.69140625" bestFit="1" customWidth="1"/>
  </cols>
  <sheetData>
    <row r="1" spans="1:7" x14ac:dyDescent="0.3">
      <c r="A1" s="1" t="s">
        <v>58</v>
      </c>
      <c r="B1" s="1"/>
      <c r="C1" s="1"/>
      <c r="D1" s="1"/>
      <c r="E1" s="1"/>
      <c r="F1" s="1"/>
      <c r="G1" s="1"/>
    </row>
    <row r="3" spans="1:7" x14ac:dyDescent="0.3">
      <c r="A3" s="4" t="s">
        <v>18</v>
      </c>
      <c r="B3" s="5">
        <f>C3-1</f>
        <v>2022</v>
      </c>
      <c r="C3" s="6">
        <v>2023</v>
      </c>
      <c r="D3" s="6">
        <f>C3+1</f>
        <v>2024</v>
      </c>
      <c r="E3" s="6">
        <f t="shared" ref="E3:G3" si="0">D3+1</f>
        <v>2025</v>
      </c>
      <c r="F3" s="6">
        <f t="shared" si="0"/>
        <v>2026</v>
      </c>
      <c r="G3" s="6">
        <f t="shared" si="0"/>
        <v>2027</v>
      </c>
    </row>
    <row r="4" spans="1:7" x14ac:dyDescent="0.3">
      <c r="A4" s="7"/>
      <c r="B4" s="7"/>
    </row>
    <row r="5" spans="1:7" ht="15" customHeight="1" x14ac:dyDescent="0.3">
      <c r="A5" t="s">
        <v>19</v>
      </c>
      <c r="B5" s="34">
        <v>-0.1</v>
      </c>
      <c r="C5" s="8">
        <v>0.06</v>
      </c>
      <c r="D5" s="8">
        <v>0.06</v>
      </c>
      <c r="E5" s="8">
        <v>0.06</v>
      </c>
      <c r="F5" s="8">
        <v>0.06</v>
      </c>
      <c r="G5" s="8">
        <v>0.06</v>
      </c>
    </row>
    <row r="6" spans="1:7" x14ac:dyDescent="0.3">
      <c r="A6" t="s">
        <v>20</v>
      </c>
      <c r="C6" s="8">
        <v>0.03</v>
      </c>
      <c r="D6" s="8">
        <v>0.03</v>
      </c>
      <c r="E6" s="8">
        <v>0.03</v>
      </c>
      <c r="F6" s="8">
        <v>0.03</v>
      </c>
      <c r="G6" s="8">
        <v>0.03</v>
      </c>
    </row>
    <row r="7" spans="1:7" x14ac:dyDescent="0.3">
      <c r="A7" t="s">
        <v>1</v>
      </c>
      <c r="B7" s="3">
        <f>B40/B39</f>
        <v>0.31</v>
      </c>
      <c r="C7" s="8">
        <v>0.31</v>
      </c>
      <c r="D7" s="8">
        <v>0.31</v>
      </c>
      <c r="E7" s="8">
        <v>0.31</v>
      </c>
      <c r="F7" s="8">
        <v>0.31</v>
      </c>
      <c r="G7" s="8">
        <v>0.31</v>
      </c>
    </row>
    <row r="8" spans="1:7" x14ac:dyDescent="0.3">
      <c r="A8" t="s">
        <v>21</v>
      </c>
      <c r="B8" s="3">
        <f>B42/B39</f>
        <v>0.14000000000000001</v>
      </c>
      <c r="C8" s="8">
        <v>0.14000000000000001</v>
      </c>
      <c r="D8" s="8">
        <v>0.14000000000000001</v>
      </c>
      <c r="E8" s="8">
        <v>0.14000000000000001</v>
      </c>
      <c r="F8" s="8">
        <v>0.14000000000000001</v>
      </c>
      <c r="G8" s="8">
        <v>0.14000000000000001</v>
      </c>
    </row>
    <row r="9" spans="1:7" x14ac:dyDescent="0.3">
      <c r="A9" t="s">
        <v>22</v>
      </c>
      <c r="B9" s="3">
        <f>B43/B39</f>
        <v>0.38</v>
      </c>
      <c r="C9" s="8">
        <v>0.39</v>
      </c>
      <c r="D9" s="8">
        <v>0.39</v>
      </c>
      <c r="E9" s="8">
        <v>0.39</v>
      </c>
      <c r="F9" s="8">
        <v>0.39</v>
      </c>
      <c r="G9" s="8">
        <v>0.39</v>
      </c>
    </row>
    <row r="10" spans="1:7" x14ac:dyDescent="0.3">
      <c r="A10" t="s">
        <v>23</v>
      </c>
      <c r="B10" s="3">
        <f>B44/B39</f>
        <v>0.08</v>
      </c>
      <c r="C10" s="8">
        <v>0.08</v>
      </c>
      <c r="D10" s="8">
        <v>0.08</v>
      </c>
      <c r="E10" s="8">
        <v>0.08</v>
      </c>
      <c r="F10" s="8">
        <v>0.08</v>
      </c>
      <c r="G10" s="8">
        <v>0.08</v>
      </c>
    </row>
    <row r="11" spans="1:7" x14ac:dyDescent="0.3">
      <c r="A11" s="2" t="s">
        <v>17</v>
      </c>
      <c r="B11" s="35">
        <f>B14/B28</f>
        <v>5.3333333333333337E-2</v>
      </c>
      <c r="C11" s="30">
        <v>0.09</v>
      </c>
      <c r="D11" s="30">
        <v>0.09</v>
      </c>
      <c r="E11" s="30">
        <v>0.09</v>
      </c>
      <c r="F11" s="30">
        <v>0.09</v>
      </c>
      <c r="G11" s="30">
        <v>0.09</v>
      </c>
    </row>
    <row r="12" spans="1:7" x14ac:dyDescent="0.3">
      <c r="A12" s="2" t="s">
        <v>62</v>
      </c>
      <c r="B12" s="35">
        <v>5.3999999999999999E-2</v>
      </c>
      <c r="C12" s="35">
        <v>5.3999999999999999E-2</v>
      </c>
      <c r="D12" s="35">
        <v>5.3999999999999999E-2</v>
      </c>
      <c r="E12" s="35">
        <v>5.3999999999999999E-2</v>
      </c>
      <c r="F12" s="35">
        <v>5.3999999999999999E-2</v>
      </c>
      <c r="G12" s="35">
        <v>5.3999999999999999E-2</v>
      </c>
    </row>
    <row r="13" spans="1:7" x14ac:dyDescent="0.3">
      <c r="A13" t="s">
        <v>24</v>
      </c>
      <c r="C13" s="8">
        <f>C12/C11</f>
        <v>0.6</v>
      </c>
      <c r="D13" s="8">
        <f t="shared" ref="D13:G13" si="1">D12/D11</f>
        <v>0.6</v>
      </c>
      <c r="E13" s="8">
        <f t="shared" si="1"/>
        <v>0.6</v>
      </c>
      <c r="F13" s="8">
        <f t="shared" si="1"/>
        <v>0.6</v>
      </c>
      <c r="G13" s="8">
        <f t="shared" si="1"/>
        <v>0.6</v>
      </c>
    </row>
    <row r="14" spans="1:7" x14ac:dyDescent="0.3">
      <c r="A14" t="s">
        <v>16</v>
      </c>
      <c r="B14" s="9">
        <f>B46</f>
        <v>8000</v>
      </c>
      <c r="C14" s="10">
        <f>C28*$B$11</f>
        <v>8800</v>
      </c>
      <c r="D14" s="10">
        <f t="shared" ref="D14:G14" si="2">D28*$B$11</f>
        <v>8800</v>
      </c>
      <c r="E14" s="10">
        <f t="shared" si="2"/>
        <v>8800</v>
      </c>
      <c r="F14" s="10">
        <f t="shared" si="2"/>
        <v>8800</v>
      </c>
      <c r="G14" s="10">
        <f t="shared" si="2"/>
        <v>8800</v>
      </c>
    </row>
    <row r="15" spans="1:7" x14ac:dyDescent="0.3">
      <c r="A15" t="s">
        <v>2</v>
      </c>
      <c r="B15" s="3">
        <f>B49/B48</f>
        <v>0.2800060669385554</v>
      </c>
      <c r="C15" s="8">
        <v>0.25</v>
      </c>
      <c r="D15" s="8">
        <v>0.25</v>
      </c>
      <c r="E15" s="8">
        <v>0.25</v>
      </c>
      <c r="F15" s="8">
        <v>0.25</v>
      </c>
      <c r="G15" s="8">
        <v>0.25</v>
      </c>
    </row>
    <row r="16" spans="1:7" x14ac:dyDescent="0.3">
      <c r="A16" t="s">
        <v>3</v>
      </c>
      <c r="B16" s="9">
        <f>B51</f>
        <v>21800</v>
      </c>
      <c r="C16" s="10">
        <v>21800</v>
      </c>
      <c r="D16" s="10">
        <v>21800</v>
      </c>
      <c r="E16" s="10">
        <v>21800</v>
      </c>
      <c r="F16" s="10">
        <v>21800</v>
      </c>
      <c r="G16" s="10">
        <v>21800</v>
      </c>
    </row>
    <row r="17" spans="1:7" x14ac:dyDescent="0.3">
      <c r="A17" t="s">
        <v>25</v>
      </c>
      <c r="B17" s="3">
        <f>B60/B39</f>
        <v>0.12</v>
      </c>
      <c r="C17" s="8">
        <v>0.12</v>
      </c>
      <c r="D17" s="8">
        <v>0.12</v>
      </c>
      <c r="E17" s="8">
        <v>0.12</v>
      </c>
      <c r="F17" s="8">
        <v>0.12</v>
      </c>
      <c r="G17" s="8">
        <v>0.12</v>
      </c>
    </row>
    <row r="18" spans="1:7" x14ac:dyDescent="0.3">
      <c r="A18" t="s">
        <v>26</v>
      </c>
      <c r="B18" s="3">
        <f>B61/B39</f>
        <v>0.10037423148890671</v>
      </c>
      <c r="C18" s="8">
        <v>0.12</v>
      </c>
      <c r="D18" s="8">
        <v>0.12</v>
      </c>
      <c r="E18" s="8">
        <v>0.12</v>
      </c>
      <c r="F18" s="8">
        <v>0.12</v>
      </c>
      <c r="G18" s="8">
        <v>0.12</v>
      </c>
    </row>
    <row r="19" spans="1:7" x14ac:dyDescent="0.3">
      <c r="A19" t="s">
        <v>27</v>
      </c>
      <c r="B19" s="3">
        <f>B62/B39</f>
        <v>8.2651697407110397E-2</v>
      </c>
      <c r="C19" s="8">
        <v>0.1</v>
      </c>
      <c r="D19" s="8">
        <v>0.1</v>
      </c>
      <c r="E19" s="8">
        <v>0.1</v>
      </c>
      <c r="F19" s="8">
        <v>0.1</v>
      </c>
      <c r="G19" s="8">
        <v>0.1</v>
      </c>
    </row>
    <row r="20" spans="1:7" x14ac:dyDescent="0.3">
      <c r="A20" t="s">
        <v>28</v>
      </c>
      <c r="B20" s="3">
        <f>B63/B39</f>
        <v>2.028869286287089E-2</v>
      </c>
      <c r="C20" s="8">
        <v>0.02</v>
      </c>
      <c r="D20" s="8">
        <v>0.02</v>
      </c>
      <c r="E20" s="8">
        <v>0.02</v>
      </c>
      <c r="F20" s="8">
        <v>0.02</v>
      </c>
      <c r="G20" s="8">
        <v>0.02</v>
      </c>
    </row>
    <row r="21" spans="1:7" x14ac:dyDescent="0.3">
      <c r="A21" t="s">
        <v>29</v>
      </c>
      <c r="B21" s="9">
        <f>B64</f>
        <v>339150</v>
      </c>
      <c r="C21" s="10">
        <v>350000</v>
      </c>
      <c r="D21" s="10">
        <v>350000</v>
      </c>
      <c r="E21" s="10">
        <v>350000</v>
      </c>
      <c r="F21" s="10">
        <v>350000</v>
      </c>
      <c r="G21" s="10">
        <v>350000</v>
      </c>
    </row>
    <row r="22" spans="1:7" x14ac:dyDescent="0.3">
      <c r="A22" t="s">
        <v>30</v>
      </c>
      <c r="B22" s="9">
        <f>B65</f>
        <v>32324</v>
      </c>
      <c r="C22" s="10">
        <v>60000</v>
      </c>
      <c r="D22" s="10">
        <v>60000</v>
      </c>
      <c r="E22" s="10">
        <v>60000</v>
      </c>
      <c r="F22" s="10">
        <v>60000</v>
      </c>
      <c r="G22" s="10">
        <v>60000</v>
      </c>
    </row>
    <row r="23" spans="1:7" x14ac:dyDescent="0.3">
      <c r="A23" t="s">
        <v>31</v>
      </c>
      <c r="B23" s="3">
        <f>B69/B39</f>
        <v>0.13</v>
      </c>
      <c r="C23" s="8">
        <v>0.16</v>
      </c>
      <c r="D23" s="8">
        <v>0.16</v>
      </c>
      <c r="E23" s="8">
        <v>0.16</v>
      </c>
      <c r="F23" s="8">
        <v>0.16</v>
      </c>
      <c r="G23" s="8">
        <v>0.16</v>
      </c>
    </row>
    <row r="24" spans="1:7" x14ac:dyDescent="0.3">
      <c r="A24" t="s">
        <v>32</v>
      </c>
      <c r="B24" s="3">
        <f>B70/B39</f>
        <v>0.03</v>
      </c>
      <c r="C24" s="8">
        <v>0.03</v>
      </c>
      <c r="D24" s="8">
        <v>0.03</v>
      </c>
      <c r="E24" s="8">
        <v>0.03</v>
      </c>
      <c r="F24" s="8">
        <v>0.03</v>
      </c>
      <c r="G24" s="8">
        <v>0.03</v>
      </c>
    </row>
    <row r="25" spans="1:7" x14ac:dyDescent="0.3">
      <c r="A25" t="s">
        <v>33</v>
      </c>
      <c r="B25" s="3">
        <f>B71/B39</f>
        <v>0.02</v>
      </c>
      <c r="C25" s="8">
        <v>0.02</v>
      </c>
      <c r="D25" s="8">
        <v>0.02</v>
      </c>
      <c r="E25" s="8">
        <v>0.02</v>
      </c>
      <c r="F25" s="8">
        <v>0.02</v>
      </c>
      <c r="G25" s="8">
        <v>0.02</v>
      </c>
    </row>
    <row r="26" spans="1:7" x14ac:dyDescent="0.3">
      <c r="A26" t="s">
        <v>34</v>
      </c>
      <c r="B26" s="3">
        <f>B72/B39</f>
        <v>0.02</v>
      </c>
      <c r="C26" s="8">
        <v>0.02</v>
      </c>
      <c r="D26" s="8">
        <v>0.02</v>
      </c>
      <c r="E26" s="8">
        <v>0.02</v>
      </c>
      <c r="F26" s="8">
        <v>0.02</v>
      </c>
      <c r="G26" s="8">
        <v>0.02</v>
      </c>
    </row>
    <row r="27" spans="1:7" x14ac:dyDescent="0.3">
      <c r="A27" t="s">
        <v>35</v>
      </c>
      <c r="B27" s="3">
        <f>B73/B39</f>
        <v>2.8668805132317562E-2</v>
      </c>
      <c r="C27" s="8">
        <v>0.03</v>
      </c>
      <c r="D27" s="8">
        <v>0.03</v>
      </c>
      <c r="E27" s="8">
        <v>0.03</v>
      </c>
      <c r="F27" s="8">
        <v>0.03</v>
      </c>
      <c r="G27" s="8">
        <v>0.03</v>
      </c>
    </row>
    <row r="28" spans="1:7" x14ac:dyDescent="0.3">
      <c r="A28" t="s">
        <v>36</v>
      </c>
      <c r="B28" s="10">
        <v>150000</v>
      </c>
      <c r="C28" s="10">
        <v>165000</v>
      </c>
      <c r="D28" s="10">
        <v>165000</v>
      </c>
      <c r="E28" s="10">
        <v>165000</v>
      </c>
      <c r="F28" s="10">
        <v>165000</v>
      </c>
      <c r="G28" s="10">
        <v>165000</v>
      </c>
    </row>
    <row r="29" spans="1:7" x14ac:dyDescent="0.3">
      <c r="A29" t="s">
        <v>37</v>
      </c>
      <c r="B29" s="9">
        <f>B75</f>
        <v>0</v>
      </c>
      <c r="C29" s="10">
        <v>5000</v>
      </c>
      <c r="D29" s="10">
        <v>5000</v>
      </c>
      <c r="E29" s="10">
        <v>5000</v>
      </c>
      <c r="F29" s="10">
        <v>5000</v>
      </c>
      <c r="G29" s="10">
        <v>5000</v>
      </c>
    </row>
    <row r="30" spans="1:7" x14ac:dyDescent="0.3">
      <c r="A30" t="s">
        <v>38</v>
      </c>
      <c r="B30" s="3">
        <f>B81/B79</f>
        <v>0.51999963202148991</v>
      </c>
      <c r="C30" s="8">
        <v>0.52</v>
      </c>
      <c r="D30" s="8">
        <v>0.52</v>
      </c>
      <c r="E30" s="8">
        <v>0.52</v>
      </c>
      <c r="F30" s="8">
        <v>0.52</v>
      </c>
      <c r="G30" s="8">
        <v>0.52</v>
      </c>
    </row>
    <row r="31" spans="1:7" x14ac:dyDescent="0.3">
      <c r="A31" t="s">
        <v>39</v>
      </c>
      <c r="C31" s="34">
        <v>8.6999999999999994E-2</v>
      </c>
      <c r="D31" s="34">
        <v>8.6999999999999994E-2</v>
      </c>
      <c r="E31" s="34">
        <v>8.6999999999999994E-2</v>
      </c>
      <c r="F31" s="34">
        <v>8.6999999999999994E-2</v>
      </c>
      <c r="G31" s="34">
        <v>8.6999999999999994E-2</v>
      </c>
    </row>
    <row r="32" spans="1:7" x14ac:dyDescent="0.3">
      <c r="A32" t="s">
        <v>59</v>
      </c>
      <c r="C32" s="8">
        <v>0.02</v>
      </c>
      <c r="D32" s="8">
        <v>0.02</v>
      </c>
      <c r="E32" s="8">
        <v>0.02</v>
      </c>
      <c r="F32" s="8">
        <v>0.02</v>
      </c>
      <c r="G32" s="8">
        <v>0.02</v>
      </c>
    </row>
    <row r="33" spans="1:7" ht="5.25" customHeight="1" x14ac:dyDescent="0.3">
      <c r="C33" s="8"/>
      <c r="D33" s="8"/>
      <c r="E33" s="8"/>
      <c r="F33" s="8"/>
      <c r="G33" s="8"/>
    </row>
    <row r="34" spans="1:7" x14ac:dyDescent="0.3">
      <c r="B34" s="11"/>
      <c r="C34" s="12"/>
      <c r="D34" s="12"/>
      <c r="E34" s="12"/>
      <c r="F34" s="12"/>
      <c r="G34" s="12"/>
    </row>
    <row r="35" spans="1:7" x14ac:dyDescent="0.3">
      <c r="A35" s="1" t="s">
        <v>60</v>
      </c>
      <c r="B35" s="1"/>
      <c r="C35" s="1"/>
      <c r="D35" s="1"/>
      <c r="E35" s="1"/>
      <c r="F35" s="1"/>
      <c r="G35" s="1"/>
    </row>
    <row r="36" spans="1:7" x14ac:dyDescent="0.3">
      <c r="B36" s="11"/>
      <c r="C36" s="12"/>
      <c r="D36" s="12"/>
      <c r="E36" s="12"/>
      <c r="F36" s="12"/>
      <c r="G36" s="12"/>
    </row>
    <row r="37" spans="1:7" x14ac:dyDescent="0.3">
      <c r="A37" s="4" t="s">
        <v>4</v>
      </c>
      <c r="B37" s="11">
        <f>$B$3</f>
        <v>2022</v>
      </c>
      <c r="C37" s="13"/>
      <c r="D37" s="13"/>
      <c r="E37" s="13"/>
      <c r="F37" s="13"/>
      <c r="G37" s="13"/>
    </row>
    <row r="38" spans="1:7" x14ac:dyDescent="0.3">
      <c r="A38" s="4"/>
    </row>
    <row r="39" spans="1:7" x14ac:dyDescent="0.3">
      <c r="A39" s="14" t="s">
        <v>0</v>
      </c>
      <c r="B39" s="15">
        <v>748200</v>
      </c>
      <c r="C39" s="16">
        <f>B39*(1+C5)</f>
        <v>793092</v>
      </c>
      <c r="D39" s="16">
        <f t="shared" ref="D39:G39" si="3">C39*(1+D5)</f>
        <v>840677.52</v>
      </c>
      <c r="E39" s="16">
        <f t="shared" si="3"/>
        <v>891118.1712000001</v>
      </c>
      <c r="F39" s="16">
        <f t="shared" si="3"/>
        <v>944585.26147200016</v>
      </c>
      <c r="G39" s="16">
        <f t="shared" si="3"/>
        <v>1001260.3771603202</v>
      </c>
    </row>
    <row r="40" spans="1:7" x14ac:dyDescent="0.3">
      <c r="A40" s="14" t="s">
        <v>5</v>
      </c>
      <c r="B40" s="15">
        <v>231942</v>
      </c>
      <c r="C40" s="16">
        <f>C39*C7</f>
        <v>245858.52</v>
      </c>
      <c r="D40" s="16">
        <f t="shared" ref="D40:G40" si="4">D39*D7</f>
        <v>260610.0312</v>
      </c>
      <c r="E40" s="16">
        <f t="shared" si="4"/>
        <v>276246.63307200006</v>
      </c>
      <c r="F40" s="16">
        <f t="shared" si="4"/>
        <v>292821.43105632003</v>
      </c>
      <c r="G40" s="16">
        <f t="shared" si="4"/>
        <v>310390.71691969928</v>
      </c>
    </row>
    <row r="41" spans="1:7" x14ac:dyDescent="0.3">
      <c r="A41" s="17" t="s">
        <v>14</v>
      </c>
      <c r="B41" s="18">
        <f>B39-B40</f>
        <v>516258</v>
      </c>
      <c r="C41" s="18">
        <f>C39-C40</f>
        <v>547233.48</v>
      </c>
      <c r="D41" s="18">
        <f t="shared" ref="D41:G41" si="5">D39-D40</f>
        <v>580067.48880000005</v>
      </c>
      <c r="E41" s="18">
        <f t="shared" si="5"/>
        <v>614871.53812799999</v>
      </c>
      <c r="F41" s="18">
        <f t="shared" si="5"/>
        <v>651763.83041568007</v>
      </c>
      <c r="G41" s="18">
        <f t="shared" si="5"/>
        <v>690869.66024062084</v>
      </c>
    </row>
    <row r="42" spans="1:7" x14ac:dyDescent="0.3">
      <c r="A42" s="14" t="s">
        <v>40</v>
      </c>
      <c r="B42" s="15">
        <v>104748</v>
      </c>
      <c r="C42" s="16">
        <f>C$39*C8</f>
        <v>111032.88</v>
      </c>
      <c r="D42" s="16">
        <f t="shared" ref="D42:G42" si="6">D$39*D8</f>
        <v>117694.85280000001</v>
      </c>
      <c r="E42" s="16">
        <f t="shared" si="6"/>
        <v>124756.54396800003</v>
      </c>
      <c r="F42" s="16">
        <f t="shared" si="6"/>
        <v>132241.93660608004</v>
      </c>
      <c r="G42" s="16">
        <f t="shared" si="6"/>
        <v>140176.45280244484</v>
      </c>
    </row>
    <row r="43" spans="1:7" x14ac:dyDescent="0.3">
      <c r="A43" s="14" t="s">
        <v>41</v>
      </c>
      <c r="B43" s="15">
        <v>284316</v>
      </c>
      <c r="C43" s="16">
        <f>C$39*C9</f>
        <v>309305.88</v>
      </c>
      <c r="D43" s="16">
        <f t="shared" ref="D43:G43" si="7">D$39*D9</f>
        <v>327864.2328</v>
      </c>
      <c r="E43" s="16">
        <f t="shared" si="7"/>
        <v>347536.08676800004</v>
      </c>
      <c r="F43" s="16">
        <f t="shared" si="7"/>
        <v>368388.25197408005</v>
      </c>
      <c r="G43" s="16">
        <f t="shared" si="7"/>
        <v>390491.54709252488</v>
      </c>
    </row>
    <row r="44" spans="1:7" x14ac:dyDescent="0.3">
      <c r="A44" s="14" t="s">
        <v>42</v>
      </c>
      <c r="B44" s="15">
        <v>59856</v>
      </c>
      <c r="C44" s="16">
        <f>C$39*C10</f>
        <v>63447.360000000001</v>
      </c>
      <c r="D44" s="16">
        <f t="shared" ref="D44:G44" si="8">D$39*D10</f>
        <v>67254.2016</v>
      </c>
      <c r="E44" s="16">
        <f t="shared" si="8"/>
        <v>71289.453696000011</v>
      </c>
      <c r="F44" s="16">
        <f t="shared" si="8"/>
        <v>75566.820917760007</v>
      </c>
      <c r="G44" s="16">
        <f t="shared" si="8"/>
        <v>80100.830172825619</v>
      </c>
    </row>
    <row r="45" spans="1:7" x14ac:dyDescent="0.3">
      <c r="A45" s="17" t="s">
        <v>15</v>
      </c>
      <c r="B45" s="18">
        <f>B41-B42-B43-B44</f>
        <v>67338</v>
      </c>
      <c r="C45" s="18">
        <f>C41-SUM(C42:C44)</f>
        <v>63447.359999999986</v>
      </c>
      <c r="D45" s="18">
        <f t="shared" ref="D45:G45" si="9">D41-SUM(D42:D44)</f>
        <v>67254.201600000029</v>
      </c>
      <c r="E45" s="18">
        <f t="shared" si="9"/>
        <v>71289.453695999924</v>
      </c>
      <c r="F45" s="18">
        <f t="shared" si="9"/>
        <v>75566.820917760022</v>
      </c>
      <c r="G45" s="18">
        <f t="shared" si="9"/>
        <v>80100.830172825488</v>
      </c>
    </row>
    <row r="46" spans="1:7" x14ac:dyDescent="0.3">
      <c r="A46" s="14" t="s">
        <v>13</v>
      </c>
      <c r="B46" s="15">
        <v>8000</v>
      </c>
      <c r="C46" s="16">
        <f>C14</f>
        <v>8800</v>
      </c>
      <c r="D46" s="16">
        <f t="shared" ref="D46:G46" si="10">D14</f>
        <v>8800</v>
      </c>
      <c r="E46" s="16">
        <f t="shared" si="10"/>
        <v>8800</v>
      </c>
      <c r="F46" s="16">
        <f t="shared" si="10"/>
        <v>8800</v>
      </c>
      <c r="G46" s="16">
        <f t="shared" si="10"/>
        <v>8800</v>
      </c>
    </row>
    <row r="47" spans="1:7" ht="15" customHeight="1" x14ac:dyDescent="0.3">
      <c r="A47" s="31" t="s">
        <v>43</v>
      </c>
      <c r="B47" s="32"/>
      <c r="C47" s="32">
        <f ca="1">C68*C11-C59*C11*C13</f>
        <v>756.25865951743901</v>
      </c>
      <c r="D47" s="32">
        <f ca="1">D68*D11-D59*D11*D13</f>
        <v>-499.71668690937634</v>
      </c>
      <c r="E47" s="32">
        <f t="shared" ref="D47:G47" ca="1" si="11">E68*E11-E59*E11*E13</f>
        <v>-1647.691553014464</v>
      </c>
      <c r="F47" s="32">
        <f t="shared" ca="1" si="11"/>
        <v>-3007.6347188274494</v>
      </c>
      <c r="G47" s="32">
        <f ca="1">G68*G11-G59*G11*G13</f>
        <v>-4598.3040292964597</v>
      </c>
    </row>
    <row r="48" spans="1:7" x14ac:dyDescent="0.3">
      <c r="A48" s="17" t="s">
        <v>6</v>
      </c>
      <c r="B48" s="18">
        <f>B45-B46-B47</f>
        <v>59338</v>
      </c>
      <c r="C48" s="18">
        <f ca="1">C45-SUM(C46:C47)</f>
        <v>53891.10134048255</v>
      </c>
      <c r="D48" s="18">
        <f t="shared" ref="D48:G48" ca="1" si="12">D45-SUM(D46:D47)</f>
        <v>58953.918286909407</v>
      </c>
      <c r="E48" s="18">
        <f t="shared" ca="1" si="12"/>
        <v>64137.145249014386</v>
      </c>
      <c r="F48" s="18">
        <f t="shared" ca="1" si="12"/>
        <v>69774.455636587474</v>
      </c>
      <c r="G48" s="18">
        <f t="shared" ca="1" si="12"/>
        <v>75899.134202121946</v>
      </c>
    </row>
    <row r="49" spans="1:7" x14ac:dyDescent="0.3">
      <c r="A49" s="19" t="s">
        <v>7</v>
      </c>
      <c r="B49" s="20">
        <v>16615</v>
      </c>
      <c r="C49" s="21">
        <f ca="1">C15*C48</f>
        <v>13472.775335120637</v>
      </c>
      <c r="D49" s="21">
        <f t="shared" ref="D49:G49" ca="1" si="13">D15*D48</f>
        <v>14738.479571727352</v>
      </c>
      <c r="E49" s="21">
        <f t="shared" ca="1" si="13"/>
        <v>16034.286312253596</v>
      </c>
      <c r="F49" s="21">
        <f t="shared" ca="1" si="13"/>
        <v>17443.613909146869</v>
      </c>
      <c r="G49" s="21">
        <f t="shared" ca="1" si="13"/>
        <v>18974.783550530487</v>
      </c>
    </row>
    <row r="50" spans="1:7" ht="16.8" thickBot="1" x14ac:dyDescent="0.35">
      <c r="A50" s="22" t="s">
        <v>8</v>
      </c>
      <c r="B50" s="23">
        <f>B48-B49</f>
        <v>42723</v>
      </c>
      <c r="C50" s="23">
        <f ca="1">C48-C49</f>
        <v>40418.326005361916</v>
      </c>
      <c r="D50" s="23">
        <f t="shared" ref="D50:G50" ca="1" si="14">D48-D49</f>
        <v>44215.438715182056</v>
      </c>
      <c r="E50" s="23">
        <f t="shared" ca="1" si="14"/>
        <v>48102.858936760793</v>
      </c>
      <c r="F50" s="23">
        <f t="shared" ca="1" si="14"/>
        <v>52330.841727440609</v>
      </c>
      <c r="G50" s="23">
        <f t="shared" ca="1" si="14"/>
        <v>56924.350651591463</v>
      </c>
    </row>
    <row r="51" spans="1:7" ht="16.8" thickTop="1" x14ac:dyDescent="0.3">
      <c r="A51" s="14" t="s">
        <v>3</v>
      </c>
      <c r="B51" s="15">
        <v>21800</v>
      </c>
      <c r="C51" s="16">
        <f>C16</f>
        <v>21800</v>
      </c>
      <c r="D51" s="16">
        <f t="shared" ref="D51:G51" si="15">D16</f>
        <v>21800</v>
      </c>
      <c r="E51" s="16">
        <f t="shared" si="15"/>
        <v>21800</v>
      </c>
      <c r="F51" s="16">
        <f t="shared" si="15"/>
        <v>21800</v>
      </c>
      <c r="G51" s="16">
        <f t="shared" si="15"/>
        <v>21800</v>
      </c>
    </row>
    <row r="52" spans="1:7" ht="15" customHeight="1" x14ac:dyDescent="0.3">
      <c r="A52" s="14" t="s">
        <v>44</v>
      </c>
      <c r="B52" s="24">
        <f>B50-B51</f>
        <v>20923</v>
      </c>
      <c r="C52" s="16">
        <f ca="1">C50-C51</f>
        <v>18618.326005361916</v>
      </c>
      <c r="D52" s="16">
        <f t="shared" ref="D52:G52" ca="1" si="16">D50-D51</f>
        <v>22415.438715182056</v>
      </c>
      <c r="E52" s="16">
        <f t="shared" ca="1" si="16"/>
        <v>26302.858936760793</v>
      </c>
      <c r="F52" s="16">
        <f t="shared" ca="1" si="16"/>
        <v>30530.841727440609</v>
      </c>
      <c r="G52" s="16">
        <f t="shared" ca="1" si="16"/>
        <v>35124.350651591463</v>
      </c>
    </row>
    <row r="53" spans="1:7" ht="4.5" customHeight="1" x14ac:dyDescent="0.3">
      <c r="A53" s="25"/>
    </row>
    <row r="55" spans="1:7" x14ac:dyDescent="0.3">
      <c r="A55" s="1" t="s">
        <v>61</v>
      </c>
      <c r="B55" s="1"/>
      <c r="C55" s="1"/>
      <c r="D55" s="1"/>
      <c r="E55" s="1"/>
      <c r="F55" s="1"/>
      <c r="G55" s="1"/>
    </row>
    <row r="56" spans="1:7" x14ac:dyDescent="0.3">
      <c r="A56" s="14"/>
      <c r="B56" s="16"/>
      <c r="C56" s="16"/>
      <c r="D56" s="16"/>
      <c r="E56" s="16"/>
      <c r="F56" s="16"/>
      <c r="G56" s="16"/>
    </row>
    <row r="57" spans="1:7" x14ac:dyDescent="0.3">
      <c r="A57" s="4" t="s">
        <v>9</v>
      </c>
      <c r="B57" s="16"/>
      <c r="C57" s="16"/>
      <c r="D57" s="16"/>
      <c r="E57" s="16"/>
      <c r="F57" s="16"/>
      <c r="G57" s="16"/>
    </row>
    <row r="58" spans="1:7" x14ac:dyDescent="0.3">
      <c r="A58" s="14"/>
      <c r="B58" s="16"/>
      <c r="C58" s="16"/>
      <c r="D58" s="16"/>
      <c r="E58" s="16"/>
      <c r="F58" s="16"/>
      <c r="G58" s="16"/>
    </row>
    <row r="59" spans="1:7" x14ac:dyDescent="0.3">
      <c r="A59" s="14" t="s">
        <v>64</v>
      </c>
      <c r="B59" s="16">
        <v>0</v>
      </c>
      <c r="C59" s="16">
        <f ca="1">IF(C85&lt;0,-C85,)</f>
        <v>0</v>
      </c>
      <c r="D59" s="16">
        <f t="shared" ref="D59:G59" ca="1" si="17">IF(D85&lt;0,-D85,)</f>
        <v>9254.0127205440076</v>
      </c>
      <c r="E59" s="16">
        <f t="shared" ca="1" si="17"/>
        <v>30512.806537304888</v>
      </c>
      <c r="F59" s="16">
        <f t="shared" ca="1" si="17"/>
        <v>55696.939237545361</v>
      </c>
      <c r="G59" s="16">
        <f t="shared" ca="1" si="17"/>
        <v>85153.778320304817</v>
      </c>
    </row>
    <row r="60" spans="1:7" x14ac:dyDescent="0.3">
      <c r="A60" s="14" t="s">
        <v>45</v>
      </c>
      <c r="B60" s="15">
        <v>89784</v>
      </c>
      <c r="C60" s="16">
        <f>C$39*C17</f>
        <v>95171.04</v>
      </c>
      <c r="D60" s="16">
        <f t="shared" ref="D60:G60" si="18">D$39*D17</f>
        <v>100881.3024</v>
      </c>
      <c r="E60" s="16">
        <f t="shared" si="18"/>
        <v>106934.180544</v>
      </c>
      <c r="F60" s="16">
        <f t="shared" si="18"/>
        <v>113350.23137664002</v>
      </c>
      <c r="G60" s="16">
        <f t="shared" si="18"/>
        <v>120151.24525923842</v>
      </c>
    </row>
    <row r="61" spans="1:7" x14ac:dyDescent="0.3">
      <c r="A61" s="14" t="s">
        <v>46</v>
      </c>
      <c r="B61" s="15">
        <v>75100</v>
      </c>
      <c r="C61" s="16">
        <f>C$39*C18</f>
        <v>95171.04</v>
      </c>
      <c r="D61" s="16">
        <f t="shared" ref="D61:G61" si="19">D$39*D18</f>
        <v>100881.3024</v>
      </c>
      <c r="E61" s="16">
        <f t="shared" si="19"/>
        <v>106934.180544</v>
      </c>
      <c r="F61" s="16">
        <f t="shared" si="19"/>
        <v>113350.23137664002</v>
      </c>
      <c r="G61" s="16">
        <f t="shared" si="19"/>
        <v>120151.24525923842</v>
      </c>
    </row>
    <row r="62" spans="1:7" x14ac:dyDescent="0.3">
      <c r="A62" s="14" t="s">
        <v>47</v>
      </c>
      <c r="B62" s="15">
        <v>61840</v>
      </c>
      <c r="C62" s="16">
        <f>C$39*C19</f>
        <v>79309.200000000012</v>
      </c>
      <c r="D62" s="16">
        <f t="shared" ref="D62:G62" si="20">D$39*D19</f>
        <v>84067.752000000008</v>
      </c>
      <c r="E62" s="16">
        <f t="shared" si="20"/>
        <v>89111.817120000022</v>
      </c>
      <c r="F62" s="16">
        <f t="shared" si="20"/>
        <v>94458.526147200027</v>
      </c>
      <c r="G62" s="16">
        <f t="shared" si="20"/>
        <v>100126.03771603202</v>
      </c>
    </row>
    <row r="63" spans="1:7" x14ac:dyDescent="0.3">
      <c r="A63" s="14" t="s">
        <v>48</v>
      </c>
      <c r="B63" s="15">
        <v>15180</v>
      </c>
      <c r="C63" s="16">
        <f>C$39*C20</f>
        <v>15861.84</v>
      </c>
      <c r="D63" s="16">
        <f t="shared" ref="D63:G63" si="21">D$39*D20</f>
        <v>16813.5504</v>
      </c>
      <c r="E63" s="16">
        <f t="shared" si="21"/>
        <v>17822.363424000003</v>
      </c>
      <c r="F63" s="16">
        <f t="shared" si="21"/>
        <v>18891.705229440002</v>
      </c>
      <c r="G63" s="16">
        <f t="shared" si="21"/>
        <v>20025.207543206405</v>
      </c>
    </row>
    <row r="64" spans="1:7" x14ac:dyDescent="0.3">
      <c r="A64" s="14" t="s">
        <v>49</v>
      </c>
      <c r="B64" s="15">
        <v>339150</v>
      </c>
      <c r="C64" s="16">
        <f>C21</f>
        <v>350000</v>
      </c>
      <c r="D64" s="16">
        <f t="shared" ref="D64:G64" si="22">D21</f>
        <v>350000</v>
      </c>
      <c r="E64" s="16">
        <f t="shared" si="22"/>
        <v>350000</v>
      </c>
      <c r="F64" s="16">
        <f t="shared" si="22"/>
        <v>350000</v>
      </c>
      <c r="G64" s="16">
        <f t="shared" si="22"/>
        <v>350000</v>
      </c>
    </row>
    <row r="65" spans="1:7" x14ac:dyDescent="0.3">
      <c r="A65" s="14" t="s">
        <v>30</v>
      </c>
      <c r="B65" s="15">
        <v>32324</v>
      </c>
      <c r="C65" s="16">
        <f>C22</f>
        <v>60000</v>
      </c>
      <c r="D65" s="16">
        <f t="shared" ref="D65:G65" si="23">D22</f>
        <v>60000</v>
      </c>
      <c r="E65" s="16">
        <f t="shared" si="23"/>
        <v>60000</v>
      </c>
      <c r="F65" s="16">
        <f t="shared" si="23"/>
        <v>60000</v>
      </c>
      <c r="G65" s="16">
        <f t="shared" si="23"/>
        <v>60000</v>
      </c>
    </row>
    <row r="66" spans="1:7" ht="16.8" thickBot="1" x14ac:dyDescent="0.35">
      <c r="A66" s="22" t="s">
        <v>10</v>
      </c>
      <c r="B66" s="23">
        <f>SUM(B59:B65)</f>
        <v>613378</v>
      </c>
      <c r="C66" s="23">
        <f ca="1">SUM(C59:C65)</f>
        <v>695513.12000000011</v>
      </c>
      <c r="D66" s="23">
        <f t="shared" ref="D66:G66" ca="1" si="24">SUM(D59:D65)</f>
        <v>721897.91992054402</v>
      </c>
      <c r="E66" s="23">
        <f t="shared" ca="1" si="24"/>
        <v>761315.3481693049</v>
      </c>
      <c r="F66" s="23">
        <f t="shared" ca="1" si="24"/>
        <v>805747.63336746546</v>
      </c>
      <c r="G66" s="23">
        <f t="shared" ca="1" si="24"/>
        <v>855607.51409802004</v>
      </c>
    </row>
    <row r="67" spans="1:7" ht="16.8" thickTop="1" x14ac:dyDescent="0.3">
      <c r="A67" s="25"/>
      <c r="B67" s="16"/>
      <c r="C67" s="16"/>
      <c r="D67" s="16"/>
      <c r="E67" s="16"/>
      <c r="F67" s="16"/>
      <c r="G67" s="16"/>
    </row>
    <row r="68" spans="1:7" x14ac:dyDescent="0.3">
      <c r="A68" s="14" t="s">
        <v>50</v>
      </c>
      <c r="B68" s="16"/>
      <c r="C68" s="16">
        <f ca="1">IF(C85&gt;0,C85,)</f>
        <v>8402.873994638212</v>
      </c>
      <c r="D68" s="16">
        <f t="shared" ref="D68:G68" ca="1" si="25">IF(D85&gt;0,D85,)</f>
        <v>0</v>
      </c>
      <c r="E68" s="16">
        <f t="shared" ca="1" si="25"/>
        <v>0</v>
      </c>
      <c r="F68" s="16">
        <f t="shared" ca="1" si="25"/>
        <v>0</v>
      </c>
      <c r="G68" s="16">
        <f t="shared" ca="1" si="25"/>
        <v>0</v>
      </c>
    </row>
    <row r="69" spans="1:7" x14ac:dyDescent="0.3">
      <c r="A69" s="14" t="s">
        <v>51</v>
      </c>
      <c r="B69" s="15">
        <v>97266</v>
      </c>
      <c r="C69" s="16">
        <f>C23*C$39</f>
        <v>126894.72</v>
      </c>
      <c r="D69" s="16">
        <f t="shared" ref="D69:G69" si="26">D23*D$39</f>
        <v>134508.4032</v>
      </c>
      <c r="E69" s="16">
        <f t="shared" si="26"/>
        <v>142578.90739200002</v>
      </c>
      <c r="F69" s="16">
        <f t="shared" si="26"/>
        <v>151133.64183552001</v>
      </c>
      <c r="G69" s="16">
        <f t="shared" si="26"/>
        <v>160201.66034565124</v>
      </c>
    </row>
    <row r="70" spans="1:7" x14ac:dyDescent="0.3">
      <c r="A70" s="14" t="s">
        <v>52</v>
      </c>
      <c r="B70" s="15">
        <v>22446</v>
      </c>
      <c r="C70" s="16">
        <f>C24*C$39</f>
        <v>23792.76</v>
      </c>
      <c r="D70" s="16">
        <f t="shared" ref="D70:G70" si="27">D24*D$39</f>
        <v>25220.3256</v>
      </c>
      <c r="E70" s="16">
        <f t="shared" si="27"/>
        <v>26733.545136000001</v>
      </c>
      <c r="F70" s="16">
        <f t="shared" si="27"/>
        <v>28337.557844160005</v>
      </c>
      <c r="G70" s="16">
        <f t="shared" si="27"/>
        <v>30037.811314809605</v>
      </c>
    </row>
    <row r="71" spans="1:7" x14ac:dyDescent="0.3">
      <c r="A71" s="14" t="s">
        <v>53</v>
      </c>
      <c r="B71" s="15">
        <v>14964</v>
      </c>
      <c r="C71" s="16">
        <f>C25*C$39</f>
        <v>15861.84</v>
      </c>
      <c r="D71" s="16">
        <f t="shared" ref="D71:G71" si="28">D25*D$39</f>
        <v>16813.5504</v>
      </c>
      <c r="E71" s="16">
        <f t="shared" si="28"/>
        <v>17822.363424000003</v>
      </c>
      <c r="F71" s="16">
        <f t="shared" si="28"/>
        <v>18891.705229440002</v>
      </c>
      <c r="G71" s="16">
        <f t="shared" si="28"/>
        <v>20025.207543206405</v>
      </c>
    </row>
    <row r="72" spans="1:7" x14ac:dyDescent="0.3">
      <c r="A72" s="14" t="s">
        <v>54</v>
      </c>
      <c r="B72" s="15">
        <v>14964</v>
      </c>
      <c r="C72" s="16">
        <f>C26*C$39</f>
        <v>15861.84</v>
      </c>
      <c r="D72" s="16">
        <f t="shared" ref="D72:G72" si="29">D26*D$39</f>
        <v>16813.5504</v>
      </c>
      <c r="E72" s="16">
        <f t="shared" si="29"/>
        <v>17822.363424000003</v>
      </c>
      <c r="F72" s="16">
        <f t="shared" si="29"/>
        <v>18891.705229440002</v>
      </c>
      <c r="G72" s="16">
        <f t="shared" si="29"/>
        <v>20025.207543206405</v>
      </c>
    </row>
    <row r="73" spans="1:7" x14ac:dyDescent="0.3">
      <c r="A73" s="14" t="s">
        <v>55</v>
      </c>
      <c r="B73" s="15">
        <v>21450</v>
      </c>
      <c r="C73" s="16">
        <f>C27*C$39</f>
        <v>23792.76</v>
      </c>
      <c r="D73" s="16">
        <f t="shared" ref="D73:G73" si="30">D27*D$39</f>
        <v>25220.3256</v>
      </c>
      <c r="E73" s="16">
        <f t="shared" si="30"/>
        <v>26733.545136000001</v>
      </c>
      <c r="F73" s="16">
        <f t="shared" si="30"/>
        <v>28337.557844160005</v>
      </c>
      <c r="G73" s="16">
        <f t="shared" si="30"/>
        <v>30037.811314809605</v>
      </c>
    </row>
    <row r="74" spans="1:7" x14ac:dyDescent="0.3">
      <c r="A74" s="14" t="s">
        <v>36</v>
      </c>
      <c r="B74" s="15">
        <v>150000</v>
      </c>
      <c r="C74" s="16">
        <f>C28</f>
        <v>165000</v>
      </c>
      <c r="D74" s="16">
        <f t="shared" ref="D74:G74" si="31">D28</f>
        <v>165000</v>
      </c>
      <c r="E74" s="16">
        <f t="shared" si="31"/>
        <v>165000</v>
      </c>
      <c r="F74" s="16">
        <f t="shared" si="31"/>
        <v>165000</v>
      </c>
      <c r="G74" s="16">
        <f t="shared" si="31"/>
        <v>165000</v>
      </c>
    </row>
    <row r="75" spans="1:7" x14ac:dyDescent="0.3">
      <c r="A75" s="14" t="s">
        <v>37</v>
      </c>
      <c r="B75" s="15">
        <v>0</v>
      </c>
      <c r="C75" s="16">
        <f>C29</f>
        <v>5000</v>
      </c>
      <c r="D75" s="16">
        <f t="shared" ref="D75:G75" si="32">D29</f>
        <v>5000</v>
      </c>
      <c r="E75" s="16">
        <f t="shared" si="32"/>
        <v>5000</v>
      </c>
      <c r="F75" s="16">
        <f t="shared" si="32"/>
        <v>5000</v>
      </c>
      <c r="G75" s="16">
        <f t="shared" si="32"/>
        <v>5000</v>
      </c>
    </row>
    <row r="76" spans="1:7" x14ac:dyDescent="0.3">
      <c r="A76" s="14" t="s">
        <v>11</v>
      </c>
      <c r="B76" s="15">
        <v>292288</v>
      </c>
      <c r="C76" s="16">
        <f ca="1">B76+C52</f>
        <v>310906.32600536192</v>
      </c>
      <c r="D76" s="16">
        <f t="shared" ref="D76:G76" ca="1" si="33">C76+D52</f>
        <v>333321.76472054399</v>
      </c>
      <c r="E76" s="16">
        <f t="shared" ca="1" si="33"/>
        <v>359624.62365730479</v>
      </c>
      <c r="F76" s="16">
        <f t="shared" ca="1" si="33"/>
        <v>390155.46538474539</v>
      </c>
      <c r="G76" s="16">
        <f t="shared" ca="1" si="33"/>
        <v>425279.81603633682</v>
      </c>
    </row>
    <row r="77" spans="1:7" ht="16.8" thickBot="1" x14ac:dyDescent="0.35">
      <c r="A77" s="22" t="s">
        <v>12</v>
      </c>
      <c r="B77" s="23">
        <f>SUM(B69:B76)</f>
        <v>613378</v>
      </c>
      <c r="C77" s="23">
        <f ca="1">SUM(C68:C76)</f>
        <v>695513.12000000011</v>
      </c>
      <c r="D77" s="23">
        <f t="shared" ref="D77:G77" ca="1" si="34">SUM(D68:D76)</f>
        <v>721897.91992054402</v>
      </c>
      <c r="E77" s="23">
        <f t="shared" ca="1" si="34"/>
        <v>761315.3481693049</v>
      </c>
      <c r="F77" s="23">
        <f t="shared" ca="1" si="34"/>
        <v>805747.63336746546</v>
      </c>
      <c r="G77" s="23">
        <f t="shared" ca="1" si="34"/>
        <v>855607.51409802004</v>
      </c>
    </row>
    <row r="78" spans="1:7" ht="16.8" thickTop="1" x14ac:dyDescent="0.3"/>
    <row r="79" spans="1:7" x14ac:dyDescent="0.3">
      <c r="A79" t="s">
        <v>56</v>
      </c>
      <c r="B79" s="15">
        <v>706563</v>
      </c>
      <c r="C79" s="16">
        <f>C80/(1-C30)</f>
        <v>729166.66666666674</v>
      </c>
      <c r="D79" s="16">
        <f t="shared" ref="D79:G79" si="35">D80/(1-D30)</f>
        <v>729166.66666666674</v>
      </c>
      <c r="E79" s="16">
        <f t="shared" si="35"/>
        <v>729166.66666666674</v>
      </c>
      <c r="F79" s="16">
        <f t="shared" si="35"/>
        <v>729166.66666666674</v>
      </c>
      <c r="G79" s="16">
        <f t="shared" si="35"/>
        <v>729166.66666666674</v>
      </c>
    </row>
    <row r="80" spans="1:7" x14ac:dyDescent="0.3">
      <c r="A80" t="s">
        <v>49</v>
      </c>
      <c r="B80" s="26">
        <v>339150</v>
      </c>
      <c r="C80" s="27">
        <f>C64</f>
        <v>350000</v>
      </c>
      <c r="D80" s="27">
        <f t="shared" ref="D80:G80" si="36">D64</f>
        <v>350000</v>
      </c>
      <c r="E80" s="27">
        <f t="shared" si="36"/>
        <v>350000</v>
      </c>
      <c r="F80" s="27">
        <f t="shared" si="36"/>
        <v>350000</v>
      </c>
      <c r="G80" s="27">
        <f t="shared" si="36"/>
        <v>350000</v>
      </c>
    </row>
    <row r="81" spans="1:7" x14ac:dyDescent="0.3">
      <c r="A81" s="28" t="s">
        <v>57</v>
      </c>
      <c r="B81" s="33">
        <v>367412.5</v>
      </c>
      <c r="C81" s="29">
        <f>C79-C80</f>
        <v>379166.66666666674</v>
      </c>
      <c r="D81" s="29">
        <f t="shared" ref="D81:G81" si="37">D79-D80</f>
        <v>379166.66666666674</v>
      </c>
      <c r="E81" s="29">
        <f t="shared" si="37"/>
        <v>379166.66666666674</v>
      </c>
      <c r="F81" s="29">
        <f t="shared" si="37"/>
        <v>379166.66666666674</v>
      </c>
      <c r="G81" s="29">
        <f t="shared" si="37"/>
        <v>379166.66666666674</v>
      </c>
    </row>
    <row r="83" spans="1:7" x14ac:dyDescent="0.3">
      <c r="A83" t="s">
        <v>63</v>
      </c>
      <c r="C83" s="27">
        <f>SUM(C60:C65)</f>
        <v>695513.12000000011</v>
      </c>
      <c r="D83" s="27">
        <f t="shared" ref="D83:G83" si="38">SUM(D60:D65)</f>
        <v>712643.90720000002</v>
      </c>
      <c r="E83" s="27">
        <f t="shared" si="38"/>
        <v>730802.54163200001</v>
      </c>
      <c r="F83" s="27">
        <f t="shared" si="38"/>
        <v>750050.6941299201</v>
      </c>
      <c r="G83" s="27">
        <f t="shared" si="38"/>
        <v>770453.73577771522</v>
      </c>
    </row>
    <row r="84" spans="1:7" x14ac:dyDescent="0.3">
      <c r="A84" t="s">
        <v>66</v>
      </c>
      <c r="C84" s="27">
        <f ca="1">SUM(C69:C76)</f>
        <v>687110.2460053619</v>
      </c>
      <c r="D84" s="27">
        <f t="shared" ref="D84:G84" ca="1" si="39">SUM(D69:D76)</f>
        <v>721897.91992054402</v>
      </c>
      <c r="E84" s="27">
        <f t="shared" ca="1" si="39"/>
        <v>761315.3481693049</v>
      </c>
      <c r="F84" s="27">
        <f t="shared" ca="1" si="39"/>
        <v>805747.63336746546</v>
      </c>
      <c r="G84" s="27">
        <f t="shared" ca="1" si="39"/>
        <v>855607.51409802004</v>
      </c>
    </row>
    <row r="85" spans="1:7" x14ac:dyDescent="0.3">
      <c r="A85" t="s">
        <v>65</v>
      </c>
      <c r="C85" s="27">
        <f ca="1">C83-C84</f>
        <v>8402.873994638212</v>
      </c>
      <c r="D85" s="27">
        <f t="shared" ref="D85:G85" ca="1" si="40">D83-D84</f>
        <v>-9254.0127205440076</v>
      </c>
      <c r="E85" s="27">
        <f t="shared" ca="1" si="40"/>
        <v>-30512.806537304888</v>
      </c>
      <c r="F85" s="27">
        <f t="shared" ca="1" si="40"/>
        <v>-55696.939237545361</v>
      </c>
      <c r="G85" s="27">
        <f t="shared" ca="1" si="40"/>
        <v>-85153.778320304817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5E29-64AE-4571-AE9F-10701A96AD5B}">
  <dimension ref="A1:G85"/>
  <sheetViews>
    <sheetView showGridLines="0" tabSelected="1" zoomScale="70" zoomScaleNormal="70" workbookViewId="0">
      <pane ySplit="1" topLeftCell="A3" activePane="bottomLeft" state="frozen"/>
      <selection pane="bottomLeft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7" width="13.69140625" bestFit="1" customWidth="1"/>
  </cols>
  <sheetData>
    <row r="1" spans="1:7" x14ac:dyDescent="0.3">
      <c r="A1" s="1" t="s">
        <v>58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</row>
    <row r="3" spans="1:7" x14ac:dyDescent="0.3">
      <c r="A3" s="4" t="s">
        <v>18</v>
      </c>
      <c r="B3" s="5">
        <v>2022</v>
      </c>
      <c r="C3" s="6">
        <f>B3+1</f>
        <v>2023</v>
      </c>
      <c r="D3" s="6">
        <f t="shared" ref="D1:G3" si="0">C3+1</f>
        <v>2024</v>
      </c>
      <c r="E3" s="6">
        <f t="shared" si="0"/>
        <v>2025</v>
      </c>
      <c r="F3" s="6">
        <f t="shared" si="0"/>
        <v>2026</v>
      </c>
      <c r="G3" s="6">
        <f t="shared" si="0"/>
        <v>2027</v>
      </c>
    </row>
    <row r="4" spans="1:7" x14ac:dyDescent="0.3">
      <c r="A4" s="7"/>
      <c r="B4" s="7"/>
    </row>
    <row r="5" spans="1:7" ht="15" customHeight="1" x14ac:dyDescent="0.3">
      <c r="A5" t="s">
        <v>19</v>
      </c>
      <c r="B5" s="34">
        <v>-0.1</v>
      </c>
      <c r="C5" s="8">
        <v>0.06</v>
      </c>
      <c r="D5" s="40">
        <v>0.08</v>
      </c>
      <c r="E5" s="40">
        <v>0.08</v>
      </c>
      <c r="F5" s="40">
        <v>7.0000000000000007E-2</v>
      </c>
      <c r="G5" s="41">
        <v>0.06</v>
      </c>
    </row>
    <row r="6" spans="1:7" x14ac:dyDescent="0.3">
      <c r="A6" t="s">
        <v>20</v>
      </c>
      <c r="C6" s="8">
        <v>0.03</v>
      </c>
      <c r="D6" s="8">
        <v>0.03</v>
      </c>
      <c r="E6" s="8">
        <v>0.03</v>
      </c>
      <c r="F6" s="8">
        <v>0.03</v>
      </c>
      <c r="G6" s="8">
        <v>0.03</v>
      </c>
    </row>
    <row r="7" spans="1:7" x14ac:dyDescent="0.3">
      <c r="A7" t="s">
        <v>1</v>
      </c>
      <c r="B7" s="3">
        <f>B40/B39</f>
        <v>0.31</v>
      </c>
      <c r="C7" s="8">
        <v>0.31</v>
      </c>
      <c r="D7" s="41">
        <v>0.31</v>
      </c>
      <c r="E7" s="40">
        <v>0.3</v>
      </c>
      <c r="F7" s="41">
        <v>0.28999999999999998</v>
      </c>
      <c r="G7" s="40">
        <v>0.28999999999999998</v>
      </c>
    </row>
    <row r="8" spans="1:7" x14ac:dyDescent="0.3">
      <c r="A8" t="s">
        <v>21</v>
      </c>
      <c r="B8" s="3">
        <f>B42/B39</f>
        <v>0.14000000000000001</v>
      </c>
      <c r="C8" s="40">
        <v>0.13</v>
      </c>
      <c r="D8" s="41">
        <v>0.13</v>
      </c>
      <c r="E8" s="40">
        <v>0.13</v>
      </c>
      <c r="F8" s="41">
        <v>0.12</v>
      </c>
      <c r="G8" s="40">
        <v>0.12</v>
      </c>
    </row>
    <row r="9" spans="1:7" x14ac:dyDescent="0.3">
      <c r="A9" t="s">
        <v>22</v>
      </c>
      <c r="B9" s="3">
        <f>B43/B39</f>
        <v>0.38</v>
      </c>
      <c r="C9" s="8">
        <v>0.39</v>
      </c>
      <c r="D9" s="42">
        <v>0.39</v>
      </c>
      <c r="E9" s="40">
        <v>0.38</v>
      </c>
      <c r="F9" s="41">
        <v>0.36</v>
      </c>
      <c r="G9" s="41">
        <v>0.35</v>
      </c>
    </row>
    <row r="10" spans="1:7" x14ac:dyDescent="0.3">
      <c r="A10" t="s">
        <v>23</v>
      </c>
      <c r="B10" s="3">
        <f>B44/B39</f>
        <v>0.08</v>
      </c>
      <c r="C10" s="40">
        <v>0.09</v>
      </c>
      <c r="D10" s="40">
        <v>0.09</v>
      </c>
      <c r="E10" s="40">
        <v>0.08</v>
      </c>
      <c r="F10" s="41">
        <v>7.0000000000000007E-2</v>
      </c>
      <c r="G10" s="41">
        <v>0.06</v>
      </c>
    </row>
    <row r="11" spans="1:7" x14ac:dyDescent="0.3">
      <c r="A11" s="2" t="s">
        <v>17</v>
      </c>
      <c r="B11" s="35">
        <f>B14/B28</f>
        <v>5.3333333333333337E-2</v>
      </c>
      <c r="C11" s="30">
        <v>0.09</v>
      </c>
      <c r="D11" s="30">
        <v>0.09</v>
      </c>
      <c r="E11" s="40">
        <v>0.08</v>
      </c>
      <c r="F11" s="40">
        <v>7.0000000000000007E-2</v>
      </c>
      <c r="G11" s="41">
        <v>0.06</v>
      </c>
    </row>
    <row r="12" spans="1:7" x14ac:dyDescent="0.3">
      <c r="A12" s="2" t="s">
        <v>62</v>
      </c>
      <c r="B12" s="35">
        <v>5.3999999999999999E-2</v>
      </c>
      <c r="C12" s="35">
        <v>5.3999999999999999E-2</v>
      </c>
      <c r="D12" s="35">
        <v>5.3999999999999999E-2</v>
      </c>
      <c r="E12" s="35">
        <v>5.3999999999999999E-2</v>
      </c>
      <c r="F12" s="35">
        <v>5.3999999999999999E-2</v>
      </c>
      <c r="G12" s="35">
        <v>5.3999999999999999E-2</v>
      </c>
    </row>
    <row r="13" spans="1:7" x14ac:dyDescent="0.3">
      <c r="A13" t="s">
        <v>24</v>
      </c>
      <c r="C13" s="8">
        <f>C12/C11</f>
        <v>0.6</v>
      </c>
      <c r="D13" s="8">
        <v>0.6</v>
      </c>
      <c r="E13" s="8">
        <v>0.6</v>
      </c>
      <c r="F13" s="8">
        <v>0.6</v>
      </c>
      <c r="G13" s="8">
        <v>0.6</v>
      </c>
    </row>
    <row r="14" spans="1:7" x14ac:dyDescent="0.3">
      <c r="A14" t="s">
        <v>16</v>
      </c>
      <c r="B14" s="9">
        <f>B46</f>
        <v>8000</v>
      </c>
      <c r="C14" s="10">
        <f>C28*$B$11</f>
        <v>8800</v>
      </c>
      <c r="D14" s="10">
        <f t="shared" ref="D14:G14" si="1">D28*$B$11</f>
        <v>8800</v>
      </c>
      <c r="E14" s="10">
        <f t="shared" si="1"/>
        <v>8800</v>
      </c>
      <c r="F14" s="10">
        <f t="shared" si="1"/>
        <v>8800</v>
      </c>
      <c r="G14" s="10">
        <f t="shared" si="1"/>
        <v>8800</v>
      </c>
    </row>
    <row r="15" spans="1:7" x14ac:dyDescent="0.3">
      <c r="A15" t="s">
        <v>2</v>
      </c>
      <c r="B15" s="3">
        <f>B49/B48</f>
        <v>0.2800060669385554</v>
      </c>
      <c r="C15" s="8">
        <v>0.25</v>
      </c>
      <c r="D15" s="8">
        <v>0.25</v>
      </c>
      <c r="E15" s="8">
        <v>0.25</v>
      </c>
      <c r="F15" s="8">
        <v>0.25</v>
      </c>
      <c r="G15" s="8">
        <v>0.25</v>
      </c>
    </row>
    <row r="16" spans="1:7" x14ac:dyDescent="0.3">
      <c r="A16" t="s">
        <v>3</v>
      </c>
      <c r="B16" s="9">
        <f>B51</f>
        <v>21800</v>
      </c>
      <c r="C16" s="10">
        <v>21800</v>
      </c>
      <c r="D16" s="10">
        <v>21800</v>
      </c>
      <c r="E16" s="10">
        <v>21800</v>
      </c>
      <c r="F16" s="10">
        <v>21800</v>
      </c>
      <c r="G16" s="10">
        <v>21800</v>
      </c>
    </row>
    <row r="17" spans="1:7" x14ac:dyDescent="0.3">
      <c r="A17" t="s">
        <v>25</v>
      </c>
      <c r="B17" s="3">
        <f>B60/B39</f>
        <v>0.12</v>
      </c>
      <c r="C17" s="8">
        <v>0.12</v>
      </c>
      <c r="D17" s="40">
        <v>0.13</v>
      </c>
      <c r="E17" s="41">
        <v>0.14000000000000001</v>
      </c>
      <c r="F17" s="40">
        <v>0.14000000000000001</v>
      </c>
      <c r="G17" s="40">
        <v>0.14000000000000001</v>
      </c>
    </row>
    <row r="18" spans="1:7" x14ac:dyDescent="0.3">
      <c r="A18" t="s">
        <v>26</v>
      </c>
      <c r="B18" s="3">
        <f>B61/B39</f>
        <v>0.10037423148890671</v>
      </c>
      <c r="C18" s="8">
        <v>0.12</v>
      </c>
      <c r="D18" s="41">
        <v>0.14000000000000001</v>
      </c>
      <c r="E18" s="40">
        <v>0.14000000000000001</v>
      </c>
      <c r="F18" s="40">
        <v>0.14000000000000001</v>
      </c>
      <c r="G18" s="40">
        <v>0.14000000000000001</v>
      </c>
    </row>
    <row r="19" spans="1:7" x14ac:dyDescent="0.3">
      <c r="A19" t="s">
        <v>27</v>
      </c>
      <c r="B19" s="3">
        <f>B62/B39</f>
        <v>8.2651697407110397E-2</v>
      </c>
      <c r="C19" s="8">
        <v>0.1</v>
      </c>
      <c r="D19" s="41">
        <v>0.12</v>
      </c>
      <c r="E19" s="40">
        <v>0.12</v>
      </c>
      <c r="F19" s="40">
        <v>0.12</v>
      </c>
      <c r="G19" s="40">
        <v>0.12</v>
      </c>
    </row>
    <row r="20" spans="1:7" x14ac:dyDescent="0.3">
      <c r="A20" t="s">
        <v>28</v>
      </c>
      <c r="B20" s="3">
        <f>B63/B39</f>
        <v>2.028869286287089E-2</v>
      </c>
      <c r="C20" s="8">
        <v>0.02</v>
      </c>
      <c r="D20" s="8">
        <v>0.02</v>
      </c>
      <c r="E20" s="8">
        <v>0.02</v>
      </c>
      <c r="F20" s="8">
        <v>0.02</v>
      </c>
      <c r="G20" s="8">
        <v>0.02</v>
      </c>
    </row>
    <row r="21" spans="1:7" x14ac:dyDescent="0.3">
      <c r="A21" t="s">
        <v>29</v>
      </c>
      <c r="B21" s="9">
        <f>B64</f>
        <v>339150</v>
      </c>
      <c r="C21" s="10">
        <v>350000</v>
      </c>
      <c r="D21" s="10">
        <v>350000</v>
      </c>
      <c r="E21" s="10">
        <v>350000</v>
      </c>
      <c r="F21" s="44">
        <v>393730</v>
      </c>
      <c r="G21" s="44">
        <v>409795</v>
      </c>
    </row>
    <row r="22" spans="1:7" x14ac:dyDescent="0.3">
      <c r="A22" t="s">
        <v>30</v>
      </c>
      <c r="B22" s="9">
        <f>B65</f>
        <v>32324</v>
      </c>
      <c r="C22" s="10">
        <v>60000</v>
      </c>
      <c r="D22" s="44">
        <v>34000</v>
      </c>
      <c r="E22" s="43">
        <v>34000</v>
      </c>
      <c r="F22" s="43">
        <v>34000</v>
      </c>
      <c r="G22" s="43">
        <v>34000</v>
      </c>
    </row>
    <row r="23" spans="1:7" x14ac:dyDescent="0.3">
      <c r="A23" t="s">
        <v>31</v>
      </c>
      <c r="B23" s="3">
        <f>B69/B39</f>
        <v>0.13</v>
      </c>
      <c r="C23" s="8">
        <v>0.16</v>
      </c>
      <c r="D23" s="8">
        <v>0.16</v>
      </c>
      <c r="E23" s="8">
        <v>0.16</v>
      </c>
      <c r="F23" s="8">
        <v>0.16</v>
      </c>
      <c r="G23" s="8">
        <v>0.16</v>
      </c>
    </row>
    <row r="24" spans="1:7" x14ac:dyDescent="0.3">
      <c r="A24" t="s">
        <v>32</v>
      </c>
      <c r="B24" s="3">
        <f>B70/B39</f>
        <v>0.03</v>
      </c>
      <c r="C24" s="8">
        <v>0.03</v>
      </c>
      <c r="D24" s="40">
        <v>0.05</v>
      </c>
      <c r="E24" s="41">
        <v>7.0000000000000007E-2</v>
      </c>
      <c r="F24" s="40">
        <v>7.0000000000000007E-2</v>
      </c>
      <c r="G24" s="40">
        <v>7.0000000000000007E-2</v>
      </c>
    </row>
    <row r="25" spans="1:7" x14ac:dyDescent="0.3">
      <c r="A25" t="s">
        <v>33</v>
      </c>
      <c r="B25" s="3">
        <f>B71/B39</f>
        <v>0.02</v>
      </c>
      <c r="C25" s="8">
        <v>0.02</v>
      </c>
      <c r="D25" s="8">
        <v>0.02</v>
      </c>
      <c r="E25" s="8">
        <v>0.02</v>
      </c>
      <c r="F25" s="8">
        <v>0.02</v>
      </c>
      <c r="G25" s="8">
        <v>0.02</v>
      </c>
    </row>
    <row r="26" spans="1:7" x14ac:dyDescent="0.3">
      <c r="A26" t="s">
        <v>34</v>
      </c>
      <c r="B26" s="3">
        <f>B72/B39</f>
        <v>0.02</v>
      </c>
      <c r="C26" s="8">
        <v>0.02</v>
      </c>
      <c r="D26" s="8">
        <v>0.02</v>
      </c>
      <c r="E26" s="8">
        <v>0.02</v>
      </c>
      <c r="F26" s="8">
        <v>0.02</v>
      </c>
      <c r="G26" s="8">
        <v>0.02</v>
      </c>
    </row>
    <row r="27" spans="1:7" x14ac:dyDescent="0.3">
      <c r="A27" t="s">
        <v>35</v>
      </c>
      <c r="B27" s="3">
        <f>B73/B39</f>
        <v>2.8668805132317562E-2</v>
      </c>
      <c r="C27" s="8">
        <v>0.03</v>
      </c>
      <c r="D27" s="8">
        <v>0.03</v>
      </c>
      <c r="E27" s="8">
        <v>0.03</v>
      </c>
      <c r="F27" s="8">
        <v>0.03</v>
      </c>
      <c r="G27" s="8">
        <v>0.03</v>
      </c>
    </row>
    <row r="28" spans="1:7" x14ac:dyDescent="0.3">
      <c r="A28" t="s">
        <v>36</v>
      </c>
      <c r="B28" s="10">
        <v>150000</v>
      </c>
      <c r="C28" s="10">
        <v>165000</v>
      </c>
      <c r="D28" s="10">
        <v>165000</v>
      </c>
      <c r="E28" s="10">
        <v>165000</v>
      </c>
      <c r="F28" s="10">
        <v>165000</v>
      </c>
      <c r="G28" s="10">
        <v>165000</v>
      </c>
    </row>
    <row r="29" spans="1:7" x14ac:dyDescent="0.3">
      <c r="A29" t="s">
        <v>37</v>
      </c>
      <c r="B29" s="9">
        <f>B75</f>
        <v>0</v>
      </c>
      <c r="C29" s="10">
        <v>5000</v>
      </c>
      <c r="D29" s="43">
        <v>0</v>
      </c>
      <c r="E29" s="43">
        <v>0</v>
      </c>
      <c r="F29" s="43">
        <v>0</v>
      </c>
      <c r="G29" s="43">
        <v>0</v>
      </c>
    </row>
    <row r="30" spans="1:7" x14ac:dyDescent="0.3">
      <c r="A30" t="s">
        <v>38</v>
      </c>
      <c r="B30" s="3">
        <f>B81/B79</f>
        <v>0.51999963202148991</v>
      </c>
      <c r="C30" s="8">
        <v>0.52</v>
      </c>
      <c r="D30" s="8">
        <v>0.52</v>
      </c>
      <c r="E30" s="8">
        <v>0.52</v>
      </c>
      <c r="F30" s="8">
        <v>0.52</v>
      </c>
      <c r="G30" s="8">
        <v>0.52</v>
      </c>
    </row>
    <row r="31" spans="1:7" x14ac:dyDescent="0.3">
      <c r="A31" t="s">
        <v>39</v>
      </c>
      <c r="C31" s="34">
        <v>8.6999999999999994E-2</v>
      </c>
      <c r="D31" s="34">
        <v>8.6999999999999994E-2</v>
      </c>
      <c r="E31" s="34">
        <v>8.6999999999999994E-2</v>
      </c>
      <c r="F31" s="34">
        <v>8.6999999999999994E-2</v>
      </c>
      <c r="G31" s="34">
        <v>8.6999999999999994E-2</v>
      </c>
    </row>
    <row r="32" spans="1:7" x14ac:dyDescent="0.3">
      <c r="A32" t="s">
        <v>59</v>
      </c>
      <c r="C32" s="8">
        <v>0.02</v>
      </c>
      <c r="D32" s="8">
        <v>0.02</v>
      </c>
      <c r="E32" s="8">
        <v>0.02</v>
      </c>
      <c r="F32" s="8">
        <v>0.02</v>
      </c>
      <c r="G32" s="8">
        <v>0.02</v>
      </c>
    </row>
    <row r="33" spans="1:7" ht="5.25" customHeight="1" x14ac:dyDescent="0.3">
      <c r="C33" s="8"/>
      <c r="D33" s="8"/>
      <c r="E33" s="8"/>
      <c r="F33" s="8"/>
      <c r="G33" s="8"/>
    </row>
    <row r="34" spans="1:7" x14ac:dyDescent="0.3">
      <c r="B34" s="11"/>
      <c r="C34" s="12"/>
      <c r="D34" s="12"/>
      <c r="E34" s="12"/>
      <c r="F34" s="12"/>
      <c r="G34" s="12"/>
    </row>
    <row r="35" spans="1:7" x14ac:dyDescent="0.3">
      <c r="A35" s="1" t="s">
        <v>60</v>
      </c>
      <c r="B35" s="1"/>
      <c r="C35" s="1"/>
      <c r="D35" s="1"/>
      <c r="E35" s="1"/>
      <c r="F35" s="1"/>
      <c r="G35" s="1"/>
    </row>
    <row r="36" spans="1:7" x14ac:dyDescent="0.3">
      <c r="B36" s="11"/>
      <c r="C36" s="12"/>
      <c r="D36" s="12"/>
      <c r="E36" s="12"/>
      <c r="F36" s="12"/>
      <c r="G36" s="12"/>
    </row>
    <row r="37" spans="1:7" x14ac:dyDescent="0.3">
      <c r="A37" s="4" t="s">
        <v>4</v>
      </c>
      <c r="B37" s="11">
        <f>$B$3</f>
        <v>2022</v>
      </c>
      <c r="C37" s="13"/>
      <c r="D37" s="13"/>
      <c r="E37" s="13"/>
      <c r="F37" s="13"/>
      <c r="G37" s="13"/>
    </row>
    <row r="38" spans="1:7" x14ac:dyDescent="0.3">
      <c r="A38" s="4"/>
    </row>
    <row r="39" spans="1:7" x14ac:dyDescent="0.3">
      <c r="A39" s="14" t="s">
        <v>0</v>
      </c>
      <c r="B39" s="15">
        <v>748200</v>
      </c>
      <c r="C39" s="16">
        <f>B39*(1+C5)</f>
        <v>793092</v>
      </c>
      <c r="D39" s="16">
        <f t="shared" ref="D39:G39" si="2">C39*(1+D5)</f>
        <v>856539.3600000001</v>
      </c>
      <c r="E39" s="16">
        <f t="shared" si="2"/>
        <v>925062.50880000019</v>
      </c>
      <c r="F39" s="16">
        <f t="shared" si="2"/>
        <v>989816.88441600022</v>
      </c>
      <c r="G39" s="16">
        <f t="shared" si="2"/>
        <v>1049205.8974809602</v>
      </c>
    </row>
    <row r="40" spans="1:7" x14ac:dyDescent="0.3">
      <c r="A40" s="14" t="s">
        <v>5</v>
      </c>
      <c r="B40" s="15">
        <v>231942</v>
      </c>
      <c r="C40" s="16">
        <f>C39*C7</f>
        <v>245858.52</v>
      </c>
      <c r="D40" s="16">
        <f t="shared" ref="D40:G40" si="3">D39*D7</f>
        <v>265527.20160000003</v>
      </c>
      <c r="E40" s="16">
        <f t="shared" si="3"/>
        <v>277518.75264000002</v>
      </c>
      <c r="F40" s="16">
        <f t="shared" si="3"/>
        <v>287046.89648064005</v>
      </c>
      <c r="G40" s="16">
        <f t="shared" si="3"/>
        <v>304269.71026947844</v>
      </c>
    </row>
    <row r="41" spans="1:7" x14ac:dyDescent="0.3">
      <c r="A41" s="17" t="s">
        <v>14</v>
      </c>
      <c r="B41" s="18">
        <f>B39-B40</f>
        <v>516258</v>
      </c>
      <c r="C41" s="18">
        <f>C39-C40</f>
        <v>547233.48</v>
      </c>
      <c r="D41" s="18">
        <f t="shared" ref="D41:G41" si="4">D39-D40</f>
        <v>591012.15840000007</v>
      </c>
      <c r="E41" s="18">
        <f t="shared" si="4"/>
        <v>647543.75616000011</v>
      </c>
      <c r="F41" s="18">
        <f t="shared" si="4"/>
        <v>702769.98793536017</v>
      </c>
      <c r="G41" s="18">
        <f t="shared" si="4"/>
        <v>744936.18721148185</v>
      </c>
    </row>
    <row r="42" spans="1:7" x14ac:dyDescent="0.3">
      <c r="A42" s="14" t="s">
        <v>40</v>
      </c>
      <c r="B42" s="15">
        <v>104748</v>
      </c>
      <c r="C42" s="16">
        <f>C$39*C8</f>
        <v>103101.96</v>
      </c>
      <c r="D42" s="16">
        <f t="shared" ref="D42:G42" si="5">D$39*D8</f>
        <v>111350.11680000002</v>
      </c>
      <c r="E42" s="16">
        <f t="shared" si="5"/>
        <v>120258.12614400002</v>
      </c>
      <c r="F42" s="16">
        <f t="shared" si="5"/>
        <v>118778.02612992002</v>
      </c>
      <c r="G42" s="16">
        <f t="shared" si="5"/>
        <v>125904.70769771522</v>
      </c>
    </row>
    <row r="43" spans="1:7" x14ac:dyDescent="0.3">
      <c r="A43" s="14" t="s">
        <v>41</v>
      </c>
      <c r="B43" s="15">
        <v>284316</v>
      </c>
      <c r="C43" s="16">
        <f>C$39*C9</f>
        <v>309305.88</v>
      </c>
      <c r="D43" s="16">
        <f t="shared" ref="D43:G43" si="6">D$39*D9</f>
        <v>334050.35040000005</v>
      </c>
      <c r="E43" s="16">
        <f t="shared" si="6"/>
        <v>351523.75334400008</v>
      </c>
      <c r="F43" s="16">
        <f t="shared" si="6"/>
        <v>356334.07838976005</v>
      </c>
      <c r="G43" s="16">
        <f t="shared" si="6"/>
        <v>367222.06411833607</v>
      </c>
    </row>
    <row r="44" spans="1:7" x14ac:dyDescent="0.3">
      <c r="A44" s="14" t="s">
        <v>42</v>
      </c>
      <c r="B44" s="15">
        <v>59856</v>
      </c>
      <c r="C44" s="16">
        <f>C$39*C10</f>
        <v>71378.28</v>
      </c>
      <c r="D44" s="16">
        <f t="shared" ref="D44:G44" si="7">D$39*D10</f>
        <v>77088.542400000006</v>
      </c>
      <c r="E44" s="16">
        <f t="shared" si="7"/>
        <v>74005.00070400002</v>
      </c>
      <c r="F44" s="16">
        <f t="shared" si="7"/>
        <v>69287.181909120016</v>
      </c>
      <c r="G44" s="16">
        <f t="shared" si="7"/>
        <v>62952.353848857609</v>
      </c>
    </row>
    <row r="45" spans="1:7" x14ac:dyDescent="0.3">
      <c r="A45" s="17" t="s">
        <v>15</v>
      </c>
      <c r="B45" s="18">
        <f>B41-B42-B43-B44</f>
        <v>67338</v>
      </c>
      <c r="C45" s="18">
        <f>C41-SUM(C42:C44)</f>
        <v>63447.359999999986</v>
      </c>
      <c r="D45" s="18">
        <f t="shared" ref="D45:G45" si="8">D41-SUM(D42:D44)</f>
        <v>68523.148799999966</v>
      </c>
      <c r="E45" s="18">
        <f t="shared" si="8"/>
        <v>101756.87596799992</v>
      </c>
      <c r="F45" s="18">
        <f t="shared" si="8"/>
        <v>158370.70150656009</v>
      </c>
      <c r="G45" s="18">
        <f t="shared" si="8"/>
        <v>188857.06154657295</v>
      </c>
    </row>
    <row r="46" spans="1:7" x14ac:dyDescent="0.3">
      <c r="A46" s="14" t="s">
        <v>13</v>
      </c>
      <c r="B46" s="15">
        <v>8000</v>
      </c>
      <c r="C46" s="16">
        <f>C14</f>
        <v>8800</v>
      </c>
      <c r="D46" s="16">
        <f t="shared" ref="D46:G46" si="9">D14</f>
        <v>8800</v>
      </c>
      <c r="E46" s="16">
        <f t="shared" si="9"/>
        <v>8800</v>
      </c>
      <c r="F46" s="16">
        <f t="shared" si="9"/>
        <v>8800</v>
      </c>
      <c r="G46" s="16">
        <f t="shared" si="9"/>
        <v>8800</v>
      </c>
    </row>
    <row r="47" spans="1:7" ht="15" customHeight="1" x14ac:dyDescent="0.3">
      <c r="A47" s="31" t="s">
        <v>43</v>
      </c>
      <c r="B47" s="32"/>
      <c r="C47" s="32">
        <f ca="1">C68*C11-C59*C11*C13</f>
        <v>756.25865951743901</v>
      </c>
      <c r="D47" s="32">
        <f t="shared" ref="D47:G47" ca="1" si="10">D68*D11-D59*D11*D13</f>
        <v>-199.71112401202925</v>
      </c>
      <c r="E47" s="32">
        <f t="shared" ca="1" si="10"/>
        <v>-2587.1515453131069</v>
      </c>
      <c r="F47" s="32">
        <f t="shared" ca="1" si="10"/>
        <v>-4023.3481120300839</v>
      </c>
      <c r="G47" s="32">
        <f t="shared" ca="1" si="10"/>
        <v>-6876.0783364265872</v>
      </c>
    </row>
    <row r="48" spans="1:7" x14ac:dyDescent="0.3">
      <c r="A48" s="17" t="s">
        <v>6</v>
      </c>
      <c r="B48" s="18">
        <f>B45-B46-B47</f>
        <v>59338</v>
      </c>
      <c r="C48" s="18">
        <f ca="1">C45-SUM(C46:C47)</f>
        <v>53891.10134048255</v>
      </c>
      <c r="D48" s="18">
        <f t="shared" ref="D48:G48" ca="1" si="11">D45-SUM(D46:D47)</f>
        <v>59922.859924011995</v>
      </c>
      <c r="E48" s="18">
        <f t="shared" ca="1" si="11"/>
        <v>95544.02751331302</v>
      </c>
      <c r="F48" s="18">
        <f t="shared" ca="1" si="11"/>
        <v>153594.04961859016</v>
      </c>
      <c r="G48" s="18">
        <f t="shared" ca="1" si="11"/>
        <v>186933.13988299953</v>
      </c>
    </row>
    <row r="49" spans="1:7" x14ac:dyDescent="0.3">
      <c r="A49" s="19" t="s">
        <v>7</v>
      </c>
      <c r="B49" s="20">
        <v>16615</v>
      </c>
      <c r="C49" s="21">
        <f ca="1">C15*C48</f>
        <v>13472.775335120637</v>
      </c>
      <c r="D49" s="21">
        <f t="shared" ref="D49:G49" ca="1" si="12">D15*D48</f>
        <v>14980.714981002999</v>
      </c>
      <c r="E49" s="21">
        <f t="shared" ca="1" si="12"/>
        <v>23886.006878328255</v>
      </c>
      <c r="F49" s="21">
        <f t="shared" ca="1" si="12"/>
        <v>38398.512404647539</v>
      </c>
      <c r="G49" s="21">
        <f t="shared" ca="1" si="12"/>
        <v>46733.284970749883</v>
      </c>
    </row>
    <row r="50" spans="1:7" ht="16.8" thickBot="1" x14ac:dyDescent="0.35">
      <c r="A50" s="22" t="s">
        <v>8</v>
      </c>
      <c r="B50" s="23">
        <f>B48-B49</f>
        <v>42723</v>
      </c>
      <c r="C50" s="23">
        <f ca="1">C48-C49</f>
        <v>40418.326005361916</v>
      </c>
      <c r="D50" s="23">
        <f t="shared" ref="D50:G50" ca="1" si="13">D48-D49</f>
        <v>44942.144943009</v>
      </c>
      <c r="E50" s="23">
        <f t="shared" ca="1" si="13"/>
        <v>71658.020634984772</v>
      </c>
      <c r="F50" s="23">
        <f t="shared" ca="1" si="13"/>
        <v>115195.53721394262</v>
      </c>
      <c r="G50" s="23">
        <f t="shared" ca="1" si="13"/>
        <v>140199.85491224966</v>
      </c>
    </row>
    <row r="51" spans="1:7" ht="16.8" thickTop="1" x14ac:dyDescent="0.3">
      <c r="A51" s="14" t="s">
        <v>3</v>
      </c>
      <c r="B51" s="15">
        <v>21800</v>
      </c>
      <c r="C51" s="16">
        <f>C16</f>
        <v>21800</v>
      </c>
      <c r="D51" s="16">
        <f t="shared" ref="D51:G51" si="14">D16</f>
        <v>21800</v>
      </c>
      <c r="E51" s="16">
        <f t="shared" si="14"/>
        <v>21800</v>
      </c>
      <c r="F51" s="16">
        <f t="shared" si="14"/>
        <v>21800</v>
      </c>
      <c r="G51" s="16">
        <f t="shared" si="14"/>
        <v>21800</v>
      </c>
    </row>
    <row r="52" spans="1:7" ht="15" customHeight="1" x14ac:dyDescent="0.3">
      <c r="A52" s="14" t="s">
        <v>44</v>
      </c>
      <c r="B52" s="24">
        <f>B50-B51</f>
        <v>20923</v>
      </c>
      <c r="C52" s="16">
        <f ca="1">C50-C51</f>
        <v>18618.326005361916</v>
      </c>
      <c r="D52" s="16">
        <f t="shared" ref="D52:G52" ca="1" si="15">D50-D51</f>
        <v>23142.144943009</v>
      </c>
      <c r="E52" s="16">
        <f t="shared" ca="1" si="15"/>
        <v>49858.020634984772</v>
      </c>
      <c r="F52" s="16">
        <f t="shared" ca="1" si="15"/>
        <v>93395.537213942618</v>
      </c>
      <c r="G52" s="16">
        <f t="shared" ca="1" si="15"/>
        <v>118399.85491224966</v>
      </c>
    </row>
    <row r="53" spans="1:7" ht="4.5" customHeight="1" x14ac:dyDescent="0.3">
      <c r="A53" s="25"/>
    </row>
    <row r="55" spans="1:7" x14ac:dyDescent="0.3">
      <c r="A55" s="1" t="s">
        <v>61</v>
      </c>
      <c r="B55" s="1"/>
      <c r="C55" s="1"/>
      <c r="D55" s="1"/>
      <c r="E55" s="1"/>
      <c r="F55" s="1"/>
      <c r="G55" s="1"/>
    </row>
    <row r="56" spans="1:7" x14ac:dyDescent="0.3">
      <c r="A56" s="14"/>
      <c r="B56" s="16"/>
      <c r="C56" s="16"/>
      <c r="D56" s="16"/>
      <c r="E56" s="16"/>
      <c r="F56" s="16"/>
      <c r="G56" s="16"/>
    </row>
    <row r="57" spans="1:7" x14ac:dyDescent="0.3">
      <c r="A57" s="4" t="s">
        <v>9</v>
      </c>
      <c r="B57" s="16"/>
      <c r="C57" s="16"/>
      <c r="D57" s="16"/>
      <c r="E57" s="16"/>
      <c r="F57" s="16"/>
      <c r="G57" s="16"/>
    </row>
    <row r="58" spans="1:7" x14ac:dyDescent="0.3">
      <c r="A58" s="14"/>
      <c r="B58" s="16"/>
      <c r="C58" s="16"/>
      <c r="D58" s="16"/>
      <c r="E58" s="16"/>
      <c r="F58" s="16"/>
      <c r="G58" s="16"/>
    </row>
    <row r="59" spans="1:7" x14ac:dyDescent="0.3">
      <c r="A59" s="14" t="s">
        <v>64</v>
      </c>
      <c r="B59" s="16">
        <v>0</v>
      </c>
      <c r="C59" s="16">
        <f ca="1">IF(C85&lt;0,-C85,)</f>
        <v>0</v>
      </c>
      <c r="D59" s="16">
        <f t="shared" ref="D59:G59" ca="1" si="16">IF(D85&lt;0,-D85,)</f>
        <v>3698.3541483709123</v>
      </c>
      <c r="E59" s="16">
        <f t="shared" ca="1" si="16"/>
        <v>53898.990527355694</v>
      </c>
      <c r="F59" s="16">
        <f t="shared" ca="1" si="16"/>
        <v>95794.002667378169</v>
      </c>
      <c r="G59" s="16">
        <f t="shared" ca="1" si="16"/>
        <v>191002.1760118329</v>
      </c>
    </row>
    <row r="60" spans="1:7" x14ac:dyDescent="0.3">
      <c r="A60" s="14" t="s">
        <v>45</v>
      </c>
      <c r="B60" s="15">
        <v>89784</v>
      </c>
      <c r="C60" s="16">
        <f>C$39*C17</f>
        <v>95171.04</v>
      </c>
      <c r="D60" s="16">
        <f t="shared" ref="D60:G60" si="17">D$39*D17</f>
        <v>111350.11680000002</v>
      </c>
      <c r="E60" s="16">
        <f t="shared" si="17"/>
        <v>129508.75123200004</v>
      </c>
      <c r="F60" s="16">
        <f t="shared" si="17"/>
        <v>138574.36381824003</v>
      </c>
      <c r="G60" s="16">
        <f t="shared" si="17"/>
        <v>146888.82564733445</v>
      </c>
    </row>
    <row r="61" spans="1:7" x14ac:dyDescent="0.3">
      <c r="A61" s="14" t="s">
        <v>46</v>
      </c>
      <c r="B61" s="15">
        <v>75100</v>
      </c>
      <c r="C61" s="16">
        <f>C$39*C18</f>
        <v>95171.04</v>
      </c>
      <c r="D61" s="16">
        <f t="shared" ref="D61:G61" si="18">D$39*D18</f>
        <v>119915.51040000003</v>
      </c>
      <c r="E61" s="16">
        <f t="shared" si="18"/>
        <v>129508.75123200004</v>
      </c>
      <c r="F61" s="16">
        <f t="shared" si="18"/>
        <v>138574.36381824003</v>
      </c>
      <c r="G61" s="16">
        <f t="shared" si="18"/>
        <v>146888.82564733445</v>
      </c>
    </row>
    <row r="62" spans="1:7" x14ac:dyDescent="0.3">
      <c r="A62" s="14" t="s">
        <v>47</v>
      </c>
      <c r="B62" s="15">
        <v>61840</v>
      </c>
      <c r="C62" s="16">
        <f>C$39*C19</f>
        <v>79309.200000000012</v>
      </c>
      <c r="D62" s="16">
        <f t="shared" ref="D62:G62" si="19">D$39*D19</f>
        <v>102784.72320000001</v>
      </c>
      <c r="E62" s="16">
        <f t="shared" si="19"/>
        <v>111007.50105600002</v>
      </c>
      <c r="F62" s="16">
        <f t="shared" si="19"/>
        <v>118778.02612992002</v>
      </c>
      <c r="G62" s="16">
        <f t="shared" si="19"/>
        <v>125904.70769771522</v>
      </c>
    </row>
    <row r="63" spans="1:7" x14ac:dyDescent="0.3">
      <c r="A63" s="14" t="s">
        <v>48</v>
      </c>
      <c r="B63" s="15">
        <v>15180</v>
      </c>
      <c r="C63" s="16">
        <f>C$39*C20</f>
        <v>15861.84</v>
      </c>
      <c r="D63" s="16">
        <f t="shared" ref="D63:G63" si="20">D$39*D20</f>
        <v>17130.787200000002</v>
      </c>
      <c r="E63" s="16">
        <f t="shared" si="20"/>
        <v>18501.250176000005</v>
      </c>
      <c r="F63" s="16">
        <f t="shared" si="20"/>
        <v>19796.337688320004</v>
      </c>
      <c r="G63" s="16">
        <f t="shared" si="20"/>
        <v>20984.117949619205</v>
      </c>
    </row>
    <row r="64" spans="1:7" x14ac:dyDescent="0.3">
      <c r="A64" s="14" t="s">
        <v>49</v>
      </c>
      <c r="B64" s="15">
        <v>339150</v>
      </c>
      <c r="C64" s="16">
        <f>C21</f>
        <v>350000</v>
      </c>
      <c r="D64" s="16">
        <f t="shared" ref="D64:G64" si="21">D21</f>
        <v>350000</v>
      </c>
      <c r="E64" s="16">
        <f t="shared" si="21"/>
        <v>350000</v>
      </c>
      <c r="F64" s="16">
        <f t="shared" si="21"/>
        <v>393730</v>
      </c>
      <c r="G64" s="16">
        <f t="shared" si="21"/>
        <v>409795</v>
      </c>
    </row>
    <row r="65" spans="1:7" x14ac:dyDescent="0.3">
      <c r="A65" s="14" t="s">
        <v>30</v>
      </c>
      <c r="B65" s="15">
        <v>32324</v>
      </c>
      <c r="C65" s="16">
        <f>C22</f>
        <v>60000</v>
      </c>
      <c r="D65" s="16">
        <f t="shared" ref="D65:G65" si="22">D22</f>
        <v>34000</v>
      </c>
      <c r="E65" s="16">
        <f t="shared" si="22"/>
        <v>34000</v>
      </c>
      <c r="F65" s="16">
        <f t="shared" si="22"/>
        <v>34000</v>
      </c>
      <c r="G65" s="16">
        <f t="shared" si="22"/>
        <v>34000</v>
      </c>
    </row>
    <row r="66" spans="1:7" ht="16.8" thickBot="1" x14ac:dyDescent="0.35">
      <c r="A66" s="22" t="s">
        <v>10</v>
      </c>
      <c r="B66" s="23">
        <f>SUM(B59:B65)</f>
        <v>613378</v>
      </c>
      <c r="C66" s="23">
        <f ca="1">SUM(C59:C65)</f>
        <v>695513.12000000011</v>
      </c>
      <c r="D66" s="23">
        <f t="shared" ref="D66:G66" ca="1" si="23">SUM(D59:D65)</f>
        <v>738879.49174837093</v>
      </c>
      <c r="E66" s="23">
        <f t="shared" ca="1" si="23"/>
        <v>826425.24422335578</v>
      </c>
      <c r="F66" s="23">
        <f t="shared" ca="1" si="23"/>
        <v>939247.09412209829</v>
      </c>
      <c r="G66" s="23">
        <f t="shared" ca="1" si="23"/>
        <v>1075463.6529538361</v>
      </c>
    </row>
    <row r="67" spans="1:7" ht="16.8" thickTop="1" x14ac:dyDescent="0.3">
      <c r="A67" s="25"/>
      <c r="B67" s="16"/>
      <c r="C67" s="16"/>
      <c r="D67" s="16"/>
      <c r="E67" s="16"/>
      <c r="F67" s="16"/>
      <c r="G67" s="16"/>
    </row>
    <row r="68" spans="1:7" x14ac:dyDescent="0.3">
      <c r="A68" s="14" t="s">
        <v>50</v>
      </c>
      <c r="B68" s="16"/>
      <c r="C68" s="16">
        <f ca="1">IF(C85&gt;0,C85,)</f>
        <v>8402.873994638212</v>
      </c>
      <c r="D68" s="16">
        <f t="shared" ref="D68:G68" ca="1" si="24">IF(D85&gt;0,D85,)</f>
        <v>0</v>
      </c>
      <c r="E68" s="16">
        <f t="shared" ca="1" si="24"/>
        <v>0</v>
      </c>
      <c r="F68" s="16">
        <f t="shared" ca="1" si="24"/>
        <v>0</v>
      </c>
      <c r="G68" s="16">
        <f t="shared" ca="1" si="24"/>
        <v>0</v>
      </c>
    </row>
    <row r="69" spans="1:7" x14ac:dyDescent="0.3">
      <c r="A69" s="14" t="s">
        <v>51</v>
      </c>
      <c r="B69" s="15">
        <v>97266</v>
      </c>
      <c r="C69" s="16">
        <f>C23*C$39</f>
        <v>126894.72</v>
      </c>
      <c r="D69" s="16">
        <f t="shared" ref="D69:G69" si="25">D23*D$39</f>
        <v>137046.29760000002</v>
      </c>
      <c r="E69" s="16">
        <f t="shared" si="25"/>
        <v>148010.00140800004</v>
      </c>
      <c r="F69" s="16">
        <f t="shared" si="25"/>
        <v>158370.70150656003</v>
      </c>
      <c r="G69" s="16">
        <f t="shared" si="25"/>
        <v>167872.94359695364</v>
      </c>
    </row>
    <row r="70" spans="1:7" x14ac:dyDescent="0.3">
      <c r="A70" s="14" t="s">
        <v>52</v>
      </c>
      <c r="B70" s="15">
        <v>22446</v>
      </c>
      <c r="C70" s="16">
        <f>C24*C$39</f>
        <v>23792.76</v>
      </c>
      <c r="D70" s="16">
        <f t="shared" ref="D70:G70" si="26">D24*D$39</f>
        <v>42826.968000000008</v>
      </c>
      <c r="E70" s="16">
        <f t="shared" si="26"/>
        <v>64754.375616000019</v>
      </c>
      <c r="F70" s="16">
        <f t="shared" si="26"/>
        <v>69287.181909120016</v>
      </c>
      <c r="G70" s="16">
        <f t="shared" si="26"/>
        <v>73444.412823667226</v>
      </c>
    </row>
    <row r="71" spans="1:7" x14ac:dyDescent="0.3">
      <c r="A71" s="14" t="s">
        <v>53</v>
      </c>
      <c r="B71" s="15">
        <v>14964</v>
      </c>
      <c r="C71" s="16">
        <f>C25*C$39</f>
        <v>15861.84</v>
      </c>
      <c r="D71" s="16">
        <f t="shared" ref="D71:G71" si="27">D25*D$39</f>
        <v>17130.787200000002</v>
      </c>
      <c r="E71" s="16">
        <f t="shared" si="27"/>
        <v>18501.250176000005</v>
      </c>
      <c r="F71" s="16">
        <f t="shared" si="27"/>
        <v>19796.337688320004</v>
      </c>
      <c r="G71" s="16">
        <f t="shared" si="27"/>
        <v>20984.117949619205</v>
      </c>
    </row>
    <row r="72" spans="1:7" x14ac:dyDescent="0.3">
      <c r="A72" s="14" t="s">
        <v>54</v>
      </c>
      <c r="B72" s="15">
        <v>14964</v>
      </c>
      <c r="C72" s="16">
        <f>C26*C$39</f>
        <v>15861.84</v>
      </c>
      <c r="D72" s="16">
        <f t="shared" ref="D72:G72" si="28">D26*D$39</f>
        <v>17130.787200000002</v>
      </c>
      <c r="E72" s="16">
        <f t="shared" si="28"/>
        <v>18501.250176000005</v>
      </c>
      <c r="F72" s="16">
        <f t="shared" si="28"/>
        <v>19796.337688320004</v>
      </c>
      <c r="G72" s="16">
        <f t="shared" si="28"/>
        <v>20984.117949619205</v>
      </c>
    </row>
    <row r="73" spans="1:7" x14ac:dyDescent="0.3">
      <c r="A73" s="14" t="s">
        <v>55</v>
      </c>
      <c r="B73" s="15">
        <v>21450</v>
      </c>
      <c r="C73" s="16">
        <f>C27*C$39</f>
        <v>23792.76</v>
      </c>
      <c r="D73" s="16">
        <f t="shared" ref="D73:G73" si="29">D27*D$39</f>
        <v>25696.180800000002</v>
      </c>
      <c r="E73" s="16">
        <f t="shared" si="29"/>
        <v>27751.875264000006</v>
      </c>
      <c r="F73" s="16">
        <f t="shared" si="29"/>
        <v>29694.506532480005</v>
      </c>
      <c r="G73" s="16">
        <f t="shared" si="29"/>
        <v>31476.176924428804</v>
      </c>
    </row>
    <row r="74" spans="1:7" x14ac:dyDescent="0.3">
      <c r="A74" s="14" t="s">
        <v>36</v>
      </c>
      <c r="B74" s="15">
        <v>150000</v>
      </c>
      <c r="C74" s="16">
        <f>C28</f>
        <v>165000</v>
      </c>
      <c r="D74" s="16">
        <f t="shared" ref="D74:G74" si="30">D28</f>
        <v>165000</v>
      </c>
      <c r="E74" s="16">
        <f t="shared" si="30"/>
        <v>165000</v>
      </c>
      <c r="F74" s="16">
        <f t="shared" si="30"/>
        <v>165000</v>
      </c>
      <c r="G74" s="16">
        <f t="shared" si="30"/>
        <v>165000</v>
      </c>
    </row>
    <row r="75" spans="1:7" x14ac:dyDescent="0.3">
      <c r="A75" s="14" t="s">
        <v>37</v>
      </c>
      <c r="B75" s="15">
        <v>0</v>
      </c>
      <c r="C75" s="16">
        <f>C29</f>
        <v>5000</v>
      </c>
      <c r="D75" s="16">
        <f t="shared" ref="D75:G75" si="31">D29</f>
        <v>0</v>
      </c>
      <c r="E75" s="16">
        <f t="shared" si="31"/>
        <v>0</v>
      </c>
      <c r="F75" s="16">
        <f t="shared" si="31"/>
        <v>0</v>
      </c>
      <c r="G75" s="16">
        <f t="shared" si="31"/>
        <v>0</v>
      </c>
    </row>
    <row r="76" spans="1:7" x14ac:dyDescent="0.3">
      <c r="A76" s="14" t="s">
        <v>11</v>
      </c>
      <c r="B76" s="15">
        <v>292288</v>
      </c>
      <c r="C76" s="16">
        <f ca="1">B76+C52</f>
        <v>310906.32600536192</v>
      </c>
      <c r="D76" s="16">
        <f t="shared" ref="D76:G76" ca="1" si="32">C76+D52</f>
        <v>334048.47094837093</v>
      </c>
      <c r="E76" s="16">
        <f t="shared" ca="1" si="32"/>
        <v>383906.4915833557</v>
      </c>
      <c r="F76" s="16">
        <f t="shared" ca="1" si="32"/>
        <v>477302.02879729832</v>
      </c>
      <c r="G76" s="16">
        <f t="shared" ca="1" si="32"/>
        <v>595701.88370954804</v>
      </c>
    </row>
    <row r="77" spans="1:7" ht="16.8" thickBot="1" x14ac:dyDescent="0.35">
      <c r="A77" s="22" t="s">
        <v>12</v>
      </c>
      <c r="B77" s="23">
        <f>SUM(B69:B76)</f>
        <v>613378</v>
      </c>
      <c r="C77" s="23">
        <f ca="1">SUM(C68:C76)</f>
        <v>695513.12000000011</v>
      </c>
      <c r="D77" s="23">
        <f t="shared" ref="D77:G77" ca="1" si="33">SUM(D68:D76)</f>
        <v>738879.49174837093</v>
      </c>
      <c r="E77" s="23">
        <f t="shared" ca="1" si="33"/>
        <v>826425.24422335578</v>
      </c>
      <c r="F77" s="23">
        <f t="shared" ca="1" si="33"/>
        <v>939247.09412209829</v>
      </c>
      <c r="G77" s="23">
        <f t="shared" ca="1" si="33"/>
        <v>1075463.6529538361</v>
      </c>
    </row>
    <row r="78" spans="1:7" ht="16.8" thickTop="1" x14ac:dyDescent="0.3"/>
    <row r="79" spans="1:7" x14ac:dyDescent="0.3">
      <c r="A79" t="s">
        <v>56</v>
      </c>
      <c r="B79" s="15">
        <v>706563</v>
      </c>
      <c r="C79" s="16">
        <f>C80/(1-C30)</f>
        <v>729166.66666666674</v>
      </c>
      <c r="D79" s="16">
        <f t="shared" ref="D79:G79" si="34">D80/(1-D30)</f>
        <v>729166.66666666674</v>
      </c>
      <c r="E79" s="16">
        <f t="shared" si="34"/>
        <v>729166.66666666674</v>
      </c>
      <c r="F79" s="16">
        <f t="shared" si="34"/>
        <v>820270.83333333337</v>
      </c>
      <c r="G79" s="16">
        <f t="shared" si="34"/>
        <v>853739.58333333337</v>
      </c>
    </row>
    <row r="80" spans="1:7" x14ac:dyDescent="0.3">
      <c r="A80" t="s">
        <v>49</v>
      </c>
      <c r="B80" s="26">
        <v>339150</v>
      </c>
      <c r="C80" s="27">
        <f>C64</f>
        <v>350000</v>
      </c>
      <c r="D80" s="27">
        <f t="shared" ref="D80:G80" si="35">D64</f>
        <v>350000</v>
      </c>
      <c r="E80" s="27">
        <f t="shared" si="35"/>
        <v>350000</v>
      </c>
      <c r="F80" s="27">
        <f t="shared" si="35"/>
        <v>393730</v>
      </c>
      <c r="G80" s="27">
        <f t="shared" si="35"/>
        <v>409795</v>
      </c>
    </row>
    <row r="81" spans="1:7" x14ac:dyDescent="0.3">
      <c r="A81" s="28" t="s">
        <v>57</v>
      </c>
      <c r="B81" s="33">
        <v>367412.5</v>
      </c>
      <c r="C81" s="29">
        <f>C79-C80</f>
        <v>379166.66666666674</v>
      </c>
      <c r="D81" s="29">
        <f t="shared" ref="D81:G81" si="36">D79-D80</f>
        <v>379166.66666666674</v>
      </c>
      <c r="E81" s="29">
        <f t="shared" si="36"/>
        <v>379166.66666666674</v>
      </c>
      <c r="F81" s="29">
        <f t="shared" si="36"/>
        <v>426540.83333333337</v>
      </c>
      <c r="G81" s="29">
        <f t="shared" si="36"/>
        <v>443944.58333333337</v>
      </c>
    </row>
    <row r="83" spans="1:7" x14ac:dyDescent="0.3">
      <c r="A83" t="s">
        <v>63</v>
      </c>
      <c r="C83" s="27">
        <f>SUM(C60:C65)</f>
        <v>695513.12000000011</v>
      </c>
      <c r="D83" s="27">
        <f t="shared" ref="D83:G83" si="37">SUM(D60:D65)</f>
        <v>735181.13760000002</v>
      </c>
      <c r="E83" s="27">
        <f t="shared" si="37"/>
        <v>772526.25369600009</v>
      </c>
      <c r="F83" s="27">
        <f t="shared" si="37"/>
        <v>843453.09145472012</v>
      </c>
      <c r="G83" s="27">
        <f t="shared" si="37"/>
        <v>884461.47694200324</v>
      </c>
    </row>
    <row r="84" spans="1:7" x14ac:dyDescent="0.3">
      <c r="A84" t="s">
        <v>66</v>
      </c>
      <c r="C84" s="27">
        <f ca="1">SUM(C69:C76)</f>
        <v>687110.2460053619</v>
      </c>
      <c r="D84" s="27">
        <f t="shared" ref="D84:G84" ca="1" si="38">SUM(D69:D76)</f>
        <v>738879.49174837093</v>
      </c>
      <c r="E84" s="27">
        <f t="shared" ca="1" si="38"/>
        <v>826425.24422335578</v>
      </c>
      <c r="F84" s="27">
        <f t="shared" ca="1" si="38"/>
        <v>939247.09412209829</v>
      </c>
      <c r="G84" s="27">
        <f t="shared" ca="1" si="38"/>
        <v>1075463.6529538361</v>
      </c>
    </row>
    <row r="85" spans="1:7" x14ac:dyDescent="0.3">
      <c r="A85" t="s">
        <v>65</v>
      </c>
      <c r="C85" s="27">
        <f ca="1">C83-C84</f>
        <v>8402.873994638212</v>
      </c>
      <c r="D85" s="27">
        <f t="shared" ref="D85:G85" ca="1" si="39">D83-D84</f>
        <v>-3698.3541483709123</v>
      </c>
      <c r="E85" s="27">
        <f t="shared" ca="1" si="39"/>
        <v>-53898.990527355694</v>
      </c>
      <c r="F85" s="27">
        <f t="shared" ca="1" si="39"/>
        <v>-95794.002667378169</v>
      </c>
      <c r="G85" s="27">
        <f t="shared" ca="1" si="39"/>
        <v>-191002.1760118329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Hoja1</vt:lpstr>
      <vt:lpstr>PyG &amp; Balance</vt:lpstr>
      <vt:lpstr>PyG &amp; Balance (2)</vt:lpstr>
      <vt:lpstr>PyG &amp; Balance (3)</vt:lpstr>
      <vt:lpstr>PyG &amp; Balance (4)</vt:lpstr>
      <vt:lpstr>PyG &amp; Balance (5)</vt:lpstr>
      <vt:lpstr>Hoja1!Área_de_impresión</vt:lpstr>
      <vt:lpstr>'PyG &amp; Balance'!Área_de_impresión</vt:lpstr>
      <vt:lpstr>'PyG &amp; Balance (2)'!Área_de_impresión</vt:lpstr>
      <vt:lpstr>'PyG &amp; Balance (3)'!Área_de_impresión</vt:lpstr>
      <vt:lpstr>'PyG &amp; Balance (4)'!Área_de_impresión</vt:lpstr>
      <vt:lpstr>'PyG &amp; Balance (5)'!Área_de_impresión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NICOLÁS GONZÁLEZ</cp:lastModifiedBy>
  <cp:lastPrinted>2022-02-03T23:13:16Z</cp:lastPrinted>
  <dcterms:created xsi:type="dcterms:W3CDTF">2011-01-01T22:12:31Z</dcterms:created>
  <dcterms:modified xsi:type="dcterms:W3CDTF">2023-04-01T16:50:18Z</dcterms:modified>
</cp:coreProperties>
</file>