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\Desktop\CURSO VALORACION DE EMPRESAS\BODY SHOP 2023\PROYECCION EEFF\"/>
    </mc:Choice>
  </mc:AlternateContent>
  <xr:revisionPtr revIDLastSave="0" documentId="13_ncr:1_{A932B75F-7979-46B7-9201-66D3B0BDB020}" xr6:coauthVersionLast="36" xr6:coauthVersionMax="36" xr10:uidLastSave="{00000000-0000-0000-0000-000000000000}"/>
  <bookViews>
    <workbookView xWindow="-120" yWindow="-120" windowWidth="29040" windowHeight="15840" tabRatio="796" xr2:uid="{00000000-000D-0000-FFFF-FFFF00000000}"/>
  </bookViews>
  <sheets>
    <sheet name="MODELO PLANEACIÓN Y VALORACIÓN" sheetId="9" r:id="rId1"/>
  </sheets>
  <definedNames>
    <definedName name="_xlnm.Print_Area" localSheetId="0">'MODELO PLANEACIÓN Y VALORACIÓN'!#REF!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</workbook>
</file>

<file path=xl/calcChain.xml><?xml version="1.0" encoding="utf-8"?>
<calcChain xmlns="http://schemas.openxmlformats.org/spreadsheetml/2006/main">
  <c r="B98" i="9" l="1"/>
  <c r="B100" i="9" s="1"/>
  <c r="B96" i="9"/>
  <c r="B81" i="9"/>
  <c r="B50" i="9"/>
  <c r="B54" i="9" s="1"/>
  <c r="B59" i="9" s="1"/>
  <c r="B61" i="9" s="1"/>
  <c r="B63" i="9" s="1"/>
  <c r="G94" i="9" l="1"/>
  <c r="F94" i="9"/>
  <c r="E94" i="9"/>
  <c r="D94" i="9"/>
  <c r="C94" i="9"/>
  <c r="G92" i="9"/>
  <c r="F92" i="9"/>
  <c r="E92" i="9"/>
  <c r="D92" i="9"/>
  <c r="C92" i="9"/>
  <c r="G80" i="9"/>
  <c r="F80" i="9"/>
  <c r="E80" i="9"/>
  <c r="D80" i="9"/>
  <c r="C80" i="9"/>
  <c r="G78" i="9"/>
  <c r="F78" i="9"/>
  <c r="E78" i="9"/>
  <c r="D78" i="9"/>
  <c r="C78" i="9"/>
  <c r="D99" i="9" l="1"/>
  <c r="E99" i="9"/>
  <c r="F99" i="9"/>
  <c r="G99" i="9"/>
  <c r="C99" i="9"/>
  <c r="D98" i="9"/>
  <c r="E98" i="9"/>
  <c r="F98" i="9"/>
  <c r="G98" i="9"/>
  <c r="C98" i="9"/>
  <c r="D93" i="9"/>
  <c r="E93" i="9"/>
  <c r="F93" i="9"/>
  <c r="G93" i="9"/>
  <c r="C93" i="9"/>
  <c r="D91" i="9"/>
  <c r="E91" i="9"/>
  <c r="F91" i="9"/>
  <c r="G91" i="9"/>
  <c r="C91" i="9"/>
  <c r="D79" i="9"/>
  <c r="E79" i="9"/>
  <c r="F79" i="9"/>
  <c r="G79" i="9"/>
  <c r="C79" i="9"/>
  <c r="D77" i="9"/>
  <c r="E77" i="9"/>
  <c r="F77" i="9"/>
  <c r="G77" i="9"/>
  <c r="C77" i="9"/>
  <c r="D62" i="9"/>
  <c r="E62" i="9"/>
  <c r="F62" i="9"/>
  <c r="G62" i="9"/>
  <c r="C62" i="9"/>
  <c r="D57" i="9"/>
  <c r="E57" i="9"/>
  <c r="F57" i="9"/>
  <c r="G57" i="9"/>
  <c r="C57" i="9"/>
  <c r="C48" i="9"/>
  <c r="C68" i="9"/>
  <c r="C46" i="9"/>
  <c r="B3" i="9"/>
  <c r="B68" i="9" s="1"/>
  <c r="B33" i="9"/>
  <c r="B31" i="9"/>
  <c r="B30" i="9"/>
  <c r="B29" i="9"/>
  <c r="B28" i="9"/>
  <c r="B22" i="9"/>
  <c r="B20" i="9"/>
  <c r="B19" i="9"/>
  <c r="B18" i="9"/>
  <c r="B37" i="9"/>
  <c r="B26" i="9"/>
  <c r="B24" i="9"/>
  <c r="B15" i="9"/>
  <c r="B14" i="9"/>
  <c r="B13" i="9"/>
  <c r="B10" i="9"/>
  <c r="B9" i="9"/>
  <c r="B8" i="9"/>
  <c r="B7" i="9"/>
  <c r="D3" i="9"/>
  <c r="C53" i="9" l="1"/>
  <c r="C90" i="9"/>
  <c r="C76" i="9"/>
  <c r="C88" i="9"/>
  <c r="C74" i="9"/>
  <c r="C56" i="9"/>
  <c r="C55" i="9"/>
  <c r="E3" i="9"/>
  <c r="B46" i="9"/>
  <c r="C51" i="9"/>
  <c r="C86" i="9"/>
  <c r="C71" i="9"/>
  <c r="C52" i="9"/>
  <c r="C72" i="9"/>
  <c r="C87" i="9"/>
  <c r="D68" i="9"/>
  <c r="D48" i="9"/>
  <c r="C73" i="9"/>
  <c r="C84" i="9"/>
  <c r="C89" i="9"/>
  <c r="D46" i="9"/>
  <c r="C49" i="9"/>
  <c r="C75" i="9"/>
  <c r="C85" i="9"/>
  <c r="B39" i="9"/>
  <c r="D88" i="9" l="1"/>
  <c r="D74" i="9"/>
  <c r="D90" i="9"/>
  <c r="D56" i="9"/>
  <c r="D55" i="9"/>
  <c r="D76" i="9"/>
  <c r="C102" i="9"/>
  <c r="E68" i="9"/>
  <c r="E46" i="9"/>
  <c r="F3" i="9"/>
  <c r="E48" i="9"/>
  <c r="D53" i="9"/>
  <c r="D85" i="9"/>
  <c r="D75" i="9"/>
  <c r="D49" i="9"/>
  <c r="D87" i="9"/>
  <c r="D72" i="9"/>
  <c r="D52" i="9"/>
  <c r="D86" i="9"/>
  <c r="D89" i="9"/>
  <c r="D84" i="9"/>
  <c r="D73" i="9"/>
  <c r="D71" i="9"/>
  <c r="D51" i="9"/>
  <c r="D102" i="9" l="1"/>
  <c r="E56" i="9"/>
  <c r="E55" i="9"/>
  <c r="E88" i="9"/>
  <c r="E74" i="9"/>
  <c r="E90" i="9"/>
  <c r="E76" i="9"/>
  <c r="G3" i="9"/>
  <c r="F68" i="9"/>
  <c r="F46" i="9"/>
  <c r="F48" i="9"/>
  <c r="E53" i="9"/>
  <c r="E86" i="9"/>
  <c r="E71" i="9"/>
  <c r="E51" i="9"/>
  <c r="E89" i="9"/>
  <c r="E72" i="9"/>
  <c r="E52" i="9"/>
  <c r="E85" i="9"/>
  <c r="E75" i="9"/>
  <c r="E49" i="9"/>
  <c r="E84" i="9"/>
  <c r="E73" i="9"/>
  <c r="E87" i="9"/>
  <c r="F55" i="9" l="1"/>
  <c r="F56" i="9"/>
  <c r="F90" i="9"/>
  <c r="F76" i="9"/>
  <c r="F88" i="9"/>
  <c r="F74" i="9"/>
  <c r="E102" i="9"/>
  <c r="G68" i="9"/>
  <c r="G46" i="9"/>
  <c r="G48" i="9"/>
  <c r="F53" i="9"/>
  <c r="F87" i="9"/>
  <c r="F72" i="9"/>
  <c r="F52" i="9"/>
  <c r="F85" i="9"/>
  <c r="F75" i="9"/>
  <c r="F89" i="9"/>
  <c r="F84" i="9"/>
  <c r="F86" i="9"/>
  <c r="F71" i="9"/>
  <c r="F51" i="9"/>
  <c r="F49" i="9"/>
  <c r="F73" i="9"/>
  <c r="F102" i="9" l="1"/>
  <c r="G90" i="9"/>
  <c r="G76" i="9"/>
  <c r="G88" i="9"/>
  <c r="G74" i="9"/>
  <c r="G55" i="9"/>
  <c r="G56" i="9"/>
  <c r="G53" i="9"/>
  <c r="G89" i="9"/>
  <c r="G84" i="9"/>
  <c r="G73" i="9"/>
  <c r="G86" i="9"/>
  <c r="G71" i="9"/>
  <c r="G51" i="9"/>
  <c r="G85" i="9"/>
  <c r="G75" i="9"/>
  <c r="G87" i="9"/>
  <c r="G72" i="9"/>
  <c r="G52" i="9"/>
  <c r="G49" i="9"/>
  <c r="D100" i="9"/>
  <c r="E100" i="9"/>
  <c r="F100" i="9"/>
  <c r="G100" i="9"/>
  <c r="G102" i="9" l="1"/>
  <c r="C100" i="9"/>
  <c r="C50" i="9" l="1"/>
  <c r="C54" i="9" l="1"/>
  <c r="D50" i="9"/>
  <c r="D54" i="9" l="1"/>
  <c r="E50" i="9"/>
  <c r="E54" i="9" l="1"/>
  <c r="F50" i="9"/>
  <c r="F54" i="9" l="1"/>
  <c r="G50" i="9"/>
  <c r="G54" i="9" l="1"/>
  <c r="C58" i="9" l="1"/>
  <c r="D58" i="9"/>
  <c r="E58" i="9"/>
  <c r="F58" i="9"/>
  <c r="G58" i="9"/>
  <c r="C59" i="9"/>
  <c r="D59" i="9"/>
  <c r="E59" i="9"/>
  <c r="F59" i="9"/>
  <c r="G59" i="9"/>
  <c r="C60" i="9"/>
  <c r="D60" i="9"/>
  <c r="E60" i="9"/>
  <c r="F60" i="9"/>
  <c r="G60" i="9"/>
  <c r="C61" i="9"/>
  <c r="D61" i="9"/>
  <c r="E61" i="9"/>
  <c r="F61" i="9"/>
  <c r="G61" i="9"/>
  <c r="C63" i="9"/>
  <c r="D63" i="9"/>
  <c r="E63" i="9"/>
  <c r="F63" i="9"/>
  <c r="G63" i="9"/>
  <c r="C70" i="9"/>
  <c r="D70" i="9"/>
  <c r="E70" i="9"/>
  <c r="F70" i="9"/>
  <c r="G70" i="9"/>
  <c r="C81" i="9"/>
  <c r="D81" i="9"/>
  <c r="E81" i="9"/>
  <c r="F81" i="9"/>
  <c r="G81" i="9"/>
  <c r="C83" i="9"/>
  <c r="D83" i="9"/>
  <c r="E83" i="9"/>
  <c r="F83" i="9"/>
  <c r="G83" i="9"/>
  <c r="C95" i="9"/>
  <c r="D95" i="9"/>
  <c r="E95" i="9"/>
  <c r="F95" i="9"/>
  <c r="G95" i="9"/>
  <c r="C96" i="9"/>
  <c r="D96" i="9"/>
  <c r="E96" i="9"/>
  <c r="F96" i="9"/>
  <c r="G96" i="9"/>
  <c r="C103" i="9"/>
  <c r="D103" i="9"/>
  <c r="E103" i="9"/>
  <c r="F103" i="9"/>
  <c r="G103" i="9"/>
  <c r="C104" i="9"/>
  <c r="D104" i="9"/>
  <c r="E104" i="9"/>
  <c r="F104" i="9"/>
  <c r="G104" i="9"/>
</calcChain>
</file>

<file path=xl/sharedStrings.xml><?xml version="1.0" encoding="utf-8"?>
<sst xmlns="http://schemas.openxmlformats.org/spreadsheetml/2006/main" count="100" uniqueCount="92">
  <si>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</si>
  <si>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</si>
  <si>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</si>
  <si>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</si>
  <si>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</si>
  <si>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</si>
  <si>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</si>
  <si>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</si>
  <si>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</si>
  <si>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</si>
  <si>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</si>
  <si>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</si>
  <si>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</si>
  <si>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</si>
  <si>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</si>
  <si>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</si>
  <si>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</si>
  <si>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</si>
  <si>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</si>
  <si>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</si>
  <si>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</si>
  <si>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</si>
  <si>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</si>
  <si>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</si>
  <si>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</si>
  <si>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</si>
  <si>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</si>
  <si>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</si>
  <si>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</si>
  <si>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</si>
  <si>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</si>
  <si>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</si>
  <si>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</si>
  <si>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</si>
  <si>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</si>
  <si>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</si>
  <si>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</si>
  <si>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</si>
  <si>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</si>
  <si>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</si>
  <si>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ACT.TOT. SIN EXCESO DE EFECTIVO</t>
  </si>
  <si>
    <t>PAS+PAT SIN PAS.FIN.REQ.</t>
  </si>
  <si>
    <t>FER (FEN, PLUG, Variable Ajuste)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</si>
  <si>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</si>
  <si>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</si>
  <si>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</si>
  <si>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</si>
  <si>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</si>
  <si>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</si>
  <si>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</si>
  <si>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</si>
  <si>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</si>
  <si>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</si>
  <si>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</si>
  <si>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</si>
  <si>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</si>
  <si>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</si>
  <si>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</si>
  <si>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</si>
  <si>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</si>
  <si>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</si>
  <si>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EXCESO DE CAJA</t>
  </si>
  <si>
    <t>INFLACION DE LARGO PLAZO - f -</t>
  </si>
  <si>
    <t>ESTADO DE RESULTADOS PROYECTADO</t>
  </si>
  <si>
    <t>ESTADO DE SITUACIÓN FINANCIERA PROYECTADO</t>
  </si>
  <si>
    <t>SUPUESTOS</t>
  </si>
  <si>
    <t>OTROS INGRESOS/VENTAS</t>
  </si>
  <si>
    <t>OTROS EGRESOS/VENTAS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</si>
  <si>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</si>
  <si>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</si>
  <si>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</si>
  <si>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</si>
  <si>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</si>
  <si>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</si>
  <si>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</si>
  <si>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</si>
  <si>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t>OTROS INGRESOS</t>
  </si>
  <si>
    <t>OTROS EGRESOS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</si>
  <si>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</si>
  <si>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</si>
  <si>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</si>
  <si>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</si>
  <si>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</si>
  <si>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</si>
  <si>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t>EXPANDIR EL CATÁLOGO DE CUENTAS</t>
  </si>
  <si>
    <t>Activo por impuestos (Por ejemplo en Colombina)</t>
  </si>
  <si>
    <t>Otros activos financieros (Por ejemplo en Colombina)</t>
  </si>
  <si>
    <t>Crédito mercantil (Por ejemplo en Colombina)</t>
  </si>
  <si>
    <t>Propiedades de inversión (Por ejemplo en Colombina)</t>
  </si>
  <si>
    <t>Cuentas por pagar a Partes Relacionadas (Por ejemplo en Colombina)</t>
  </si>
  <si>
    <t>Otros pasivos financieros (Por ejemplo en Colombina)</t>
  </si>
  <si>
    <t>Pasivos por beneficios a empleados (Por ejemplo en Colombina)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</si>
</sst>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&quot;$&quot;\ * #,##0.00_);_(&quot;$&quot;\ * \(#,##0.00\);_(&quot;$&quot;\ * &quot;-&quot;??_);_(@_)"/>
    <numFmt numFmtId="167" formatCode="0\P"/>
    <numFmt numFmtId="168" formatCode="0.0%"/>
  </numFmts>
  <fonts count="16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12"/>
      <color rgb="FF0000FF"/>
      <name val="Verdana"/>
      <family val="2"/>
    </font>
    <font>
      <b/>
      <sz val="12"/>
      <color rgb="FFFF0000"/>
      <name val="Verdana"/>
      <family val="2"/>
    </font>
    <font>
      <b/>
      <u/>
      <sz val="12"/>
      <color rgb="FF0000FF"/>
      <name val="Verdana"/>
      <family val="2"/>
    </font>
    <font>
      <b/>
      <u/>
      <sz val="12"/>
      <name val="Verdana"/>
      <family val="2"/>
    </font>
    <font>
      <b/>
      <sz val="12"/>
      <color theme="0"/>
      <name val="Verdana"/>
      <family val="2"/>
    </font>
    <font>
      <b/>
      <sz val="12"/>
      <color rgb="FF0000FF"/>
      <name val="Verdana"/>
      <family val="2"/>
    </font>
    <font>
      <b/>
      <i/>
      <sz val="12"/>
      <color theme="1"/>
      <name val="Verdana"/>
      <family val="2"/>
    </font>
    <font>
      <b/>
      <i/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7" fillId="0" borderId="2" xfId="0" applyFont="1" applyBorder="1" applyProtection="1">
      <protection locked="0"/>
    </xf>
    <xf numFmtId="0" fontId="2" fillId="0" borderId="0" xfId="0" applyFont="1"/>
    <xf numFmtId="0" fontId="0" fillId="0" borderId="2" xfId="0" applyBorder="1"/>
    <xf numFmtId="165" fontId="3" fillId="0" borderId="1" xfId="1" applyNumberFormat="1" applyFont="1" applyBorder="1"/>
    <xf numFmtId="165" fontId="0" fillId="0" borderId="1" xfId="1" applyNumberFormat="1" applyFont="1" applyBorder="1"/>
    <xf numFmtId="165" fontId="3" fillId="0" borderId="2" xfId="1" applyNumberFormat="1" applyFont="1" applyBorder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41" fontId="6" fillId="0" borderId="0" xfId="2" applyFont="1"/>
    <xf numFmtId="9" fontId="8" fillId="0" borderId="0" xfId="0" applyNumberFormat="1" applyFont="1"/>
    <xf numFmtId="41" fontId="8" fillId="0" borderId="0" xfId="2" applyFont="1"/>
    <xf numFmtId="165" fontId="2" fillId="0" borderId="0" xfId="1" applyNumberFormat="1"/>
    <xf numFmtId="165" fontId="8" fillId="0" borderId="0" xfId="1" applyNumberFormat="1" applyFont="1"/>
    <xf numFmtId="165" fontId="8" fillId="0" borderId="1" xfId="1" applyNumberFormat="1" applyFont="1" applyBorder="1"/>
    <xf numFmtId="165" fontId="8" fillId="0" borderId="0" xfId="0" applyNumberFormat="1" applyFont="1"/>
    <xf numFmtId="0" fontId="11" fillId="0" borderId="0" xfId="0" applyFont="1" applyAlignment="1">
      <alignment horizontal="center"/>
    </xf>
    <xf numFmtId="9" fontId="0" fillId="0" borderId="0" xfId="8" applyFont="1"/>
    <xf numFmtId="0" fontId="12" fillId="2" borderId="0" xfId="0" applyFont="1" applyFill="1"/>
    <xf numFmtId="167" fontId="10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8" fontId="0" fillId="0" borderId="0" xfId="8" applyNumberFormat="1" applyFont="1"/>
    <xf numFmtId="10" fontId="0" fillId="0" borderId="0" xfId="8" applyNumberFormat="1" applyFont="1"/>
    <xf numFmtId="41" fontId="0" fillId="0" borderId="0" xfId="0" applyNumberFormat="1"/>
    <xf numFmtId="9" fontId="0" fillId="0" borderId="0" xfId="0" applyNumberFormat="1"/>
    <xf numFmtId="165" fontId="3" fillId="0" borderId="0" xfId="1" applyNumberFormat="1" applyFont="1"/>
    <xf numFmtId="0" fontId="14" fillId="0" borderId="0" xfId="0" applyFont="1"/>
    <xf numFmtId="0" fontId="0" fillId="3" borderId="0" xfId="0" applyFill="1"/>
    <xf numFmtId="0" fontId="0" fillId="4" borderId="0" xfId="0" applyFill="1"/>
    <xf numFmtId="41" fontId="6" fillId="4" borderId="0" xfId="2" applyFont="1" applyFill="1"/>
    <xf numFmtId="9" fontId="8" fillId="4" borderId="0" xfId="2" applyNumberFormat="1" applyFont="1" applyFill="1"/>
    <xf numFmtId="0" fontId="6" fillId="4" borderId="0" xfId="0" applyFont="1" applyFill="1" applyProtection="1">
      <protection locked="0"/>
    </xf>
    <xf numFmtId="9" fontId="0" fillId="4" borderId="0" xfId="8" applyFont="1" applyFill="1"/>
    <xf numFmtId="41" fontId="8" fillId="4" borderId="0" xfId="2" applyFont="1" applyFill="1"/>
    <xf numFmtId="165" fontId="6" fillId="0" borderId="0" xfId="1" applyNumberFormat="1" applyFont="1"/>
  </cellXfs>
  <cellStyles count="11">
    <cellStyle name="Comma 2" xfId="10" xr:uid="{B9EC1A25-925A-45A7-83CB-4F3E214EC30D}"/>
    <cellStyle name="Millares" xfId="1" builtinId="3"/>
    <cellStyle name="Millares [0]" xfId="2" builtinId="6"/>
    <cellStyle name="Millares [0] 2" xfId="5" xr:uid="{00000000-0005-0000-0000-000002000000}"/>
    <cellStyle name="Millares 2" xfId="7" xr:uid="{00000000-0005-0000-0000-000003000000}"/>
    <cellStyle name="Moneda 2" xfId="3" xr:uid="{00000000-0005-0000-0000-000004000000}"/>
    <cellStyle name="Normal" xfId="0" builtinId="0"/>
    <cellStyle name="Normal 2" xfId="4" xr:uid="{00000000-0005-0000-0000-000006000000}"/>
    <cellStyle name="Normal 2 2" xfId="9" xr:uid="{765D345C-C4A1-4463-AE37-CD6EFFFD4EDB}"/>
    <cellStyle name="Porcentaje" xfId="8" builtinId="5"/>
    <cellStyle name="Porcentaje 2" xfId="6" xr:uid="{00000000-0005-0000-0000-000007000000}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tabSelected="1" zoomScale="68" zoomScaleNormal="68" workbookViewId="0">
      <selection activeCell="C4" sqref="C4"/>
    </sheetView>
  </sheetViews>
  <sheetFormatPr baseColWidth="10" defaultColWidth="11.19921875" defaultRowHeight="15" x14ac:dyDescent="0.2"/>
  <cols>
    <col min="1" max="1" width="48.296875" customWidth="1"/>
    <col min="2" max="2" width="12.19921875" bestFit="1" customWidth="1"/>
    <col min="3" max="3" width="12.3984375" customWidth="1"/>
    <col min="4" max="4" width="12.296875" customWidth="1"/>
    <col min="5" max="5" width="12.09765625" customWidth="1"/>
    <col min="6" max="6" width="12.19921875" customWidth="1"/>
    <col min="7" max="7" width="13.19921875" bestFit="1" customWidth="1"/>
    <col min="8" max="8" width="14.296875" customWidth="1"/>
    <col min="9" max="9" width="10.3984375" bestFit="1" customWidth="1"/>
    <col min="10" max="10" width="13.796875" bestFit="1" customWidth="1"/>
  </cols>
  <sheetData>
    <row r="1" spans="1:11" x14ac:dyDescent="0.2">
      <c r="A1" s="26" t="s">
        <v>65</v>
      </c>
      <c r="B1" s="26"/>
      <c r="C1" s="26"/>
      <c r="D1" s="26"/>
      <c r="E1" s="26"/>
      <c r="F1" s="26"/>
      <c r="G1" s="26"/>
      <c r="H1" s="26"/>
    </row>
    <row r="3" spans="1:11" x14ac:dyDescent="0.2">
      <c r="A3" s="3" t="s">
        <v>18</v>
      </c>
      <c r="B3" s="24">
        <f>C3-1</f>
        <v>2022</v>
      </c>
      <c r="C3" s="27">
        <v>2023</v>
      </c>
      <c r="D3" s="28">
        <f>C3+1</f>
        <v>2024</v>
      </c>
      <c r="E3" s="28">
        <f t="shared" ref="E3:G3" si="0">D3+1</f>
        <v>2025</v>
      </c>
      <c r="F3" s="28">
        <f t="shared" si="0"/>
        <v>2026</v>
      </c>
      <c r="G3" s="28">
        <f t="shared" si="0"/>
        <v>2027</v>
      </c>
    </row>
    <row r="4" spans="1:11" x14ac:dyDescent="0.2">
      <c r="A4" s="2"/>
      <c r="B4" s="2"/>
    </row>
    <row r="5" spans="1:11" x14ac:dyDescent="0.2">
      <c r="A5" t="s">
        <v>19</v>
      </c>
      <c r="B5" s="18">
        <v>-0.1</v>
      </c>
      <c r="C5" s="18">
        <v>0.06</v>
      </c>
      <c r="D5" s="18">
        <v>0.08</v>
      </c>
      <c r="E5" s="18">
        <v>0.08</v>
      </c>
      <c r="F5" s="18">
        <v>7.0000000000000007E-2</v>
      </c>
      <c r="G5" s="18">
        <v>0.06</v>
      </c>
      <c r="I5" s="34" t="s">
        <v>84</v>
      </c>
      <c r="J5" s="19"/>
    </row>
    <row r="6" spans="1:11" x14ac:dyDescent="0.2">
      <c r="A6" t="s">
        <v>20</v>
      </c>
      <c r="C6" s="18">
        <v>0.03</v>
      </c>
      <c r="D6" s="18">
        <v>0.03</v>
      </c>
      <c r="E6" s="18">
        <v>0.03</v>
      </c>
      <c r="F6" s="18">
        <v>0.03</v>
      </c>
      <c r="G6" s="18">
        <v>0.03</v>
      </c>
      <c r="I6" s="35"/>
      <c r="J6" s="35"/>
      <c r="K6" s="35"/>
    </row>
    <row r="7" spans="1:11" x14ac:dyDescent="0.2">
      <c r="A7" t="s">
        <v>1</v>
      </c>
      <c r="B7" s="25">
        <f>B49/B48</f>
        <v>0.31</v>
      </c>
      <c r="C7" s="18">
        <v>0.31</v>
      </c>
      <c r="D7" s="18">
        <v>0.31</v>
      </c>
      <c r="E7" s="18">
        <v>0.3</v>
      </c>
      <c r="F7" s="18">
        <v>0.28999999999999998</v>
      </c>
      <c r="G7" s="18">
        <v>0.28999999999999998</v>
      </c>
    </row>
    <row r="8" spans="1:11" x14ac:dyDescent="0.2">
      <c r="A8" t="s">
        <v>21</v>
      </c>
      <c r="B8" s="25">
        <f>B51/B48</f>
        <v>0.14000000000000001</v>
      </c>
      <c r="C8" s="18">
        <v>0.13</v>
      </c>
      <c r="D8" s="18">
        <v>0.13</v>
      </c>
      <c r="E8" s="18">
        <v>0.13</v>
      </c>
      <c r="F8" s="18">
        <v>0.12</v>
      </c>
      <c r="G8" s="18">
        <v>0.12</v>
      </c>
    </row>
    <row r="9" spans="1:11" x14ac:dyDescent="0.2">
      <c r="A9" t="s">
        <v>22</v>
      </c>
      <c r="B9" s="25">
        <f>B52/B48</f>
        <v>0.38</v>
      </c>
      <c r="C9" s="18">
        <v>0.39</v>
      </c>
      <c r="D9" s="18">
        <v>0.39</v>
      </c>
      <c r="E9" s="18">
        <v>0.38</v>
      </c>
      <c r="F9" s="18">
        <v>0.36</v>
      </c>
      <c r="G9" s="18">
        <v>0.35</v>
      </c>
    </row>
    <row r="10" spans="1:11" x14ac:dyDescent="0.2">
      <c r="A10" t="s">
        <v>23</v>
      </c>
      <c r="B10" s="25">
        <f>B53/B48</f>
        <v>0.08</v>
      </c>
      <c r="C10" s="18">
        <v>0.09</v>
      </c>
      <c r="D10" s="18">
        <v>0.09</v>
      </c>
      <c r="E10" s="18">
        <v>0.08</v>
      </c>
      <c r="F10" s="18">
        <v>7.0000000000000007E-2</v>
      </c>
      <c r="G10" s="18">
        <v>0.06</v>
      </c>
    </row>
    <row r="11" spans="1:11" x14ac:dyDescent="0.2">
      <c r="A11" t="s">
        <v>17</v>
      </c>
      <c r="C11" s="18">
        <v>0.09</v>
      </c>
      <c r="D11" s="18">
        <v>0.09</v>
      </c>
      <c r="E11" s="18">
        <v>0.08</v>
      </c>
      <c r="F11" s="18">
        <v>7.0000000000000007E-2</v>
      </c>
      <c r="G11" s="18">
        <v>0.06</v>
      </c>
    </row>
    <row r="12" spans="1:11" x14ac:dyDescent="0.2">
      <c r="A12" t="s">
        <v>24</v>
      </c>
      <c r="C12" s="18">
        <v>0.6</v>
      </c>
      <c r="D12" s="18">
        <v>0.6</v>
      </c>
      <c r="E12" s="18">
        <v>0.6</v>
      </c>
      <c r="F12" s="18">
        <v>0.6</v>
      </c>
      <c r="G12" s="18">
        <v>0.6</v>
      </c>
    </row>
    <row r="13" spans="1:11" x14ac:dyDescent="0.2">
      <c r="A13" t="s">
        <v>16</v>
      </c>
      <c r="B13" s="17">
        <f>B57</f>
        <v>8000</v>
      </c>
      <c r="C13" s="19">
        <v>8800</v>
      </c>
      <c r="D13" s="19">
        <v>8800</v>
      </c>
      <c r="E13" s="19">
        <v>8800</v>
      </c>
      <c r="F13" s="19">
        <v>8800</v>
      </c>
      <c r="G13" s="19">
        <v>8800</v>
      </c>
    </row>
    <row r="14" spans="1:11" x14ac:dyDescent="0.2">
      <c r="A14" t="s">
        <v>2</v>
      </c>
      <c r="B14" s="25">
        <f>B60/B59</f>
        <v>0.2800060669385554</v>
      </c>
      <c r="C14" s="18">
        <v>0.25</v>
      </c>
      <c r="D14" s="18">
        <v>0.25</v>
      </c>
      <c r="E14" s="18">
        <v>0.25</v>
      </c>
      <c r="F14" s="18">
        <v>0.25</v>
      </c>
      <c r="G14" s="18">
        <v>0.25</v>
      </c>
    </row>
    <row r="15" spans="1:11" x14ac:dyDescent="0.2">
      <c r="A15" t="s">
        <v>3</v>
      </c>
      <c r="B15" s="17">
        <f>B62</f>
        <v>21800</v>
      </c>
      <c r="C15" s="19">
        <v>21800</v>
      </c>
      <c r="D15" s="19">
        <v>25000</v>
      </c>
      <c r="E15" s="19">
        <v>41000</v>
      </c>
      <c r="F15" s="19">
        <v>68000</v>
      </c>
      <c r="G15" s="19">
        <v>84000</v>
      </c>
    </row>
    <row r="16" spans="1:11" x14ac:dyDescent="0.2">
      <c r="A16" s="36" t="s">
        <v>66</v>
      </c>
      <c r="B16" s="37"/>
      <c r="C16" s="38"/>
      <c r="D16" s="38"/>
      <c r="E16" s="38"/>
      <c r="F16" s="38"/>
      <c r="G16" s="38"/>
    </row>
    <row r="17" spans="1:9" x14ac:dyDescent="0.2">
      <c r="A17" s="36" t="s">
        <v>67</v>
      </c>
      <c r="B17" s="37"/>
      <c r="C17" s="38"/>
      <c r="D17" s="38"/>
      <c r="E17" s="38"/>
      <c r="F17" s="38"/>
      <c r="G17" s="38"/>
    </row>
    <row r="18" spans="1:9" x14ac:dyDescent="0.2">
      <c r="A18" t="s">
        <v>25</v>
      </c>
      <c r="B18" s="25">
        <f>B71/B48</f>
        <v>0.12</v>
      </c>
      <c r="C18" s="18">
        <v>0.12</v>
      </c>
      <c r="D18" s="18">
        <v>0.13</v>
      </c>
      <c r="E18" s="18">
        <v>0.14000000000000001</v>
      </c>
      <c r="F18" s="18">
        <v>0.14000000000000001</v>
      </c>
      <c r="G18" s="18">
        <v>0.14000000000000001</v>
      </c>
    </row>
    <row r="19" spans="1:9" x14ac:dyDescent="0.2">
      <c r="A19" t="s">
        <v>26</v>
      </c>
      <c r="B19" s="25">
        <f>B72/B48</f>
        <v>0.10037423148890671</v>
      </c>
      <c r="C19" s="18">
        <v>0.12</v>
      </c>
      <c r="D19" s="18">
        <v>0.14000000000000001</v>
      </c>
      <c r="E19" s="18">
        <v>0.14000000000000001</v>
      </c>
      <c r="F19" s="18">
        <v>0.14000000000000001</v>
      </c>
      <c r="G19" s="18">
        <v>0.14000000000000001</v>
      </c>
    </row>
    <row r="20" spans="1:9" x14ac:dyDescent="0.2">
      <c r="A20" t="s">
        <v>27</v>
      </c>
      <c r="B20" s="25">
        <f>B73/B48</f>
        <v>8.2651697407110397E-2</v>
      </c>
      <c r="C20" s="18">
        <v>0.1</v>
      </c>
      <c r="D20" s="18">
        <v>0.12</v>
      </c>
      <c r="E20" s="18">
        <v>0.12</v>
      </c>
      <c r="F20" s="18">
        <v>0.12</v>
      </c>
      <c r="G20" s="18">
        <v>0.12</v>
      </c>
    </row>
    <row r="21" spans="1:9" x14ac:dyDescent="0.2">
      <c r="A21" s="39" t="s">
        <v>68</v>
      </c>
      <c r="B21" s="40"/>
      <c r="C21" s="38"/>
      <c r="D21" s="38"/>
      <c r="E21" s="38"/>
      <c r="F21" s="38"/>
      <c r="G21" s="38"/>
      <c r="I21" t="s">
        <v>85</v>
      </c>
    </row>
    <row r="22" spans="1:9" x14ac:dyDescent="0.2">
      <c r="A22" t="s">
        <v>28</v>
      </c>
      <c r="B22" s="25">
        <f>B75/B48</f>
        <v>2.028869286287089E-2</v>
      </c>
      <c r="C22" s="18">
        <v>0.02</v>
      </c>
      <c r="D22" s="18">
        <v>0.02</v>
      </c>
      <c r="E22" s="18">
        <v>0.02</v>
      </c>
      <c r="F22" s="18">
        <v>0.02</v>
      </c>
      <c r="G22" s="18">
        <v>0.02</v>
      </c>
    </row>
    <row r="23" spans="1:9" x14ac:dyDescent="0.2">
      <c r="A23" s="39" t="s">
        <v>69</v>
      </c>
      <c r="B23" s="40"/>
      <c r="C23" s="38"/>
      <c r="D23" s="38"/>
      <c r="E23" s="38"/>
      <c r="F23" s="38"/>
      <c r="G23" s="38"/>
      <c r="I23" t="s">
        <v>86</v>
      </c>
    </row>
    <row r="24" spans="1:9" x14ac:dyDescent="0.2">
      <c r="A24" t="s">
        <v>29</v>
      </c>
      <c r="B24" s="17">
        <f>B77</f>
        <v>339150</v>
      </c>
      <c r="C24" s="19">
        <v>358937.60636160005</v>
      </c>
      <c r="D24" s="19">
        <v>380473.86274329608</v>
      </c>
      <c r="E24" s="19">
        <v>403302.29450789379</v>
      </c>
      <c r="F24" s="19">
        <v>427500.43217836745</v>
      </c>
      <c r="G24" s="19">
        <v>453150.4581090695</v>
      </c>
    </row>
    <row r="25" spans="1:9" x14ac:dyDescent="0.2">
      <c r="A25" s="39" t="s">
        <v>70</v>
      </c>
      <c r="B25" s="37"/>
      <c r="C25" s="41"/>
      <c r="D25" s="41"/>
      <c r="E25" s="41"/>
      <c r="F25" s="41"/>
      <c r="G25" s="41"/>
      <c r="I25" t="s">
        <v>87</v>
      </c>
    </row>
    <row r="26" spans="1:9" x14ac:dyDescent="0.2">
      <c r="A26" t="s">
        <v>30</v>
      </c>
      <c r="B26" s="17">
        <f>B79</f>
        <v>32324</v>
      </c>
      <c r="C26" s="19">
        <v>60000</v>
      </c>
      <c r="D26" s="19">
        <v>34000</v>
      </c>
      <c r="E26" s="19">
        <v>34000</v>
      </c>
      <c r="F26" s="19">
        <v>34000</v>
      </c>
      <c r="G26" s="19">
        <v>34000</v>
      </c>
    </row>
    <row r="27" spans="1:9" x14ac:dyDescent="0.2">
      <c r="A27" s="39" t="s">
        <v>71</v>
      </c>
      <c r="B27" s="37"/>
      <c r="C27" s="41"/>
      <c r="D27" s="41"/>
      <c r="E27" s="41"/>
      <c r="F27" s="41"/>
      <c r="G27" s="41"/>
      <c r="I27" t="s">
        <v>88</v>
      </c>
    </row>
    <row r="28" spans="1:9" x14ac:dyDescent="0.2">
      <c r="A28" t="s">
        <v>31</v>
      </c>
      <c r="B28" s="25">
        <f>B84/B48</f>
        <v>0.13</v>
      </c>
      <c r="C28" s="18">
        <v>0.16</v>
      </c>
      <c r="D28" s="18">
        <v>0.16</v>
      </c>
      <c r="E28" s="18">
        <v>0.16</v>
      </c>
      <c r="F28" s="18">
        <v>0.16</v>
      </c>
      <c r="G28" s="18">
        <v>0.16</v>
      </c>
    </row>
    <row r="29" spans="1:9" x14ac:dyDescent="0.2">
      <c r="A29" t="s">
        <v>32</v>
      </c>
      <c r="B29" s="25">
        <f>B85/B48</f>
        <v>0.03</v>
      </c>
      <c r="C29" s="18">
        <v>0.03</v>
      </c>
      <c r="D29" s="18">
        <v>0.05</v>
      </c>
      <c r="E29" s="18">
        <v>7.0000000000000007E-2</v>
      </c>
      <c r="F29" s="18">
        <v>7.0000000000000007E-2</v>
      </c>
      <c r="G29" s="18">
        <v>7.0000000000000007E-2</v>
      </c>
    </row>
    <row r="30" spans="1:9" x14ac:dyDescent="0.2">
      <c r="A30" t="s">
        <v>33</v>
      </c>
      <c r="B30" s="25">
        <f>B86/B48</f>
        <v>0.02</v>
      </c>
      <c r="C30" s="18">
        <v>0.02</v>
      </c>
      <c r="D30" s="18">
        <v>0.02</v>
      </c>
      <c r="E30" s="18">
        <v>0.02</v>
      </c>
      <c r="F30" s="18">
        <v>0.02</v>
      </c>
      <c r="G30" s="18">
        <v>0.02</v>
      </c>
    </row>
    <row r="31" spans="1:9" x14ac:dyDescent="0.2">
      <c r="A31" t="s">
        <v>34</v>
      </c>
      <c r="B31" s="25">
        <f>B87/B48</f>
        <v>0.02</v>
      </c>
      <c r="C31" s="18">
        <v>0.02</v>
      </c>
      <c r="D31" s="18">
        <v>0.02</v>
      </c>
      <c r="E31" s="18">
        <v>0.02</v>
      </c>
      <c r="F31" s="18">
        <v>0.02</v>
      </c>
      <c r="G31" s="18">
        <v>0.02</v>
      </c>
    </row>
    <row r="32" spans="1:9" x14ac:dyDescent="0.2">
      <c r="A32" s="39" t="s">
        <v>72</v>
      </c>
      <c r="B32" s="40"/>
      <c r="C32" s="38"/>
      <c r="D32" s="38"/>
      <c r="E32" s="38"/>
      <c r="F32" s="38"/>
      <c r="G32" s="38"/>
      <c r="I32" t="s">
        <v>89</v>
      </c>
    </row>
    <row r="33" spans="1:10" x14ac:dyDescent="0.2">
      <c r="A33" t="s">
        <v>35</v>
      </c>
      <c r="B33" s="25">
        <f>B89/B48</f>
        <v>2.8668805132317562E-2</v>
      </c>
      <c r="C33" s="18">
        <v>0.03</v>
      </c>
      <c r="D33" s="18">
        <v>0.03</v>
      </c>
      <c r="E33" s="18">
        <v>0.03</v>
      </c>
      <c r="F33" s="18">
        <v>0.03</v>
      </c>
      <c r="G33" s="18">
        <v>0.03</v>
      </c>
    </row>
    <row r="34" spans="1:10" x14ac:dyDescent="0.2">
      <c r="A34" s="39" t="s">
        <v>73</v>
      </c>
      <c r="B34" s="40"/>
      <c r="C34" s="38"/>
      <c r="D34" s="38"/>
      <c r="E34" s="38"/>
      <c r="F34" s="38"/>
      <c r="G34" s="38"/>
      <c r="I34" t="s">
        <v>90</v>
      </c>
    </row>
    <row r="35" spans="1:10" x14ac:dyDescent="0.2">
      <c r="A35" t="s">
        <v>36</v>
      </c>
      <c r="B35" s="19"/>
      <c r="C35" s="19">
        <v>165000</v>
      </c>
      <c r="D35" s="19">
        <v>165000</v>
      </c>
      <c r="E35" s="19">
        <v>165000</v>
      </c>
      <c r="F35" s="19">
        <v>165000</v>
      </c>
      <c r="G35" s="19">
        <v>165000</v>
      </c>
    </row>
    <row r="36" spans="1:10" x14ac:dyDescent="0.2">
      <c r="A36" s="36" t="s">
        <v>74</v>
      </c>
      <c r="B36" s="41"/>
      <c r="C36" s="41"/>
      <c r="D36" s="41"/>
      <c r="E36" s="41"/>
      <c r="F36" s="41"/>
      <c r="G36" s="41"/>
      <c r="I36" t="s">
        <v>91</v>
      </c>
    </row>
    <row r="37" spans="1:10" x14ac:dyDescent="0.2">
      <c r="A37" t="s">
        <v>37</v>
      </c>
      <c r="B37" s="17">
        <f>B93</f>
        <v>0</v>
      </c>
      <c r="C37" s="19">
        <v>5000</v>
      </c>
      <c r="D37" s="19"/>
      <c r="E37" s="19"/>
      <c r="F37" s="19"/>
      <c r="G37" s="19"/>
    </row>
    <row r="38" spans="1:10" x14ac:dyDescent="0.2">
      <c r="A38" s="36" t="s">
        <v>75</v>
      </c>
      <c r="B38" s="37"/>
      <c r="C38" s="41"/>
      <c r="D38" s="41"/>
      <c r="E38" s="41"/>
      <c r="F38" s="41"/>
      <c r="G38" s="41"/>
      <c r="I38" t="s">
        <v>90</v>
      </c>
    </row>
    <row r="39" spans="1:10" x14ac:dyDescent="0.2">
      <c r="A39" t="s">
        <v>38</v>
      </c>
      <c r="B39" s="25">
        <f>B100/B98</f>
        <v>0.52</v>
      </c>
      <c r="C39" s="18">
        <v>0.52</v>
      </c>
      <c r="D39" s="18">
        <v>0.52</v>
      </c>
      <c r="E39" s="18">
        <v>0.52</v>
      </c>
      <c r="F39" s="18">
        <v>0.52</v>
      </c>
      <c r="G39" s="18">
        <v>0.52</v>
      </c>
    </row>
    <row r="40" spans="1:10" x14ac:dyDescent="0.2">
      <c r="A40" t="s">
        <v>39</v>
      </c>
      <c r="C40" s="18">
        <v>8.6999999999999994E-2</v>
      </c>
      <c r="D40" s="18">
        <v>8.6999999999999994E-2</v>
      </c>
      <c r="E40" s="18">
        <v>8.6999999999999994E-2</v>
      </c>
      <c r="F40" s="18">
        <v>8.6999999999999994E-2</v>
      </c>
      <c r="G40" s="18">
        <v>8.6999999999999994E-2</v>
      </c>
      <c r="J40" s="30"/>
    </row>
    <row r="41" spans="1:10" x14ac:dyDescent="0.2">
      <c r="A41" t="s">
        <v>62</v>
      </c>
      <c r="C41" s="18">
        <v>0.02</v>
      </c>
      <c r="D41" s="18">
        <v>0.02</v>
      </c>
      <c r="E41" s="18">
        <v>0.02</v>
      </c>
      <c r="F41" s="18">
        <v>0.02</v>
      </c>
      <c r="G41" s="18">
        <v>0.02</v>
      </c>
    </row>
    <row r="44" spans="1:10" x14ac:dyDescent="0.2">
      <c r="A44" s="26" t="s">
        <v>63</v>
      </c>
      <c r="B44" s="26"/>
      <c r="C44" s="26"/>
      <c r="D44" s="26"/>
      <c r="E44" s="26"/>
      <c r="F44" s="26"/>
      <c r="G44" s="26"/>
      <c r="H44" s="26"/>
    </row>
    <row r="46" spans="1:10" x14ac:dyDescent="0.2">
      <c r="A46" s="3" t="s">
        <v>4</v>
      </c>
      <c r="B46" s="24">
        <f>$B$3</f>
        <v>2022</v>
      </c>
      <c r="C46" s="28">
        <f>$C$3</f>
        <v>2023</v>
      </c>
      <c r="D46" s="28">
        <f>$D$3</f>
        <v>2024</v>
      </c>
      <c r="E46" s="28">
        <f>$E$3</f>
        <v>2025</v>
      </c>
      <c r="F46" s="28">
        <f>$F$3</f>
        <v>2026</v>
      </c>
      <c r="G46" s="28">
        <f>$G$3</f>
        <v>2027</v>
      </c>
      <c r="J46" s="13"/>
    </row>
    <row r="47" spans="1:10" x14ac:dyDescent="0.2">
      <c r="J47" s="32"/>
    </row>
    <row r="48" spans="1:10" x14ac:dyDescent="0.2">
      <c r="A48" s="4" t="s">
        <v>0</v>
      </c>
      <c r="B48" s="21">
        <v>748200</v>
      </c>
      <c r="C48" s="1">
        <f>B48*(1+C5)</f>
        <v>793092</v>
      </c>
      <c r="D48" s="1">
        <f>C48*(1+D5)</f>
        <v>856539.3600000001</v>
      </c>
      <c r="E48" s="1">
        <f>D48*(1+E5)</f>
        <v>925062.50880000019</v>
      </c>
      <c r="F48" s="1">
        <f>E48*(1+F5)</f>
        <v>989816.88441600022</v>
      </c>
      <c r="G48" s="1">
        <f>F48*(1+G5)</f>
        <v>1049205.8974809602</v>
      </c>
    </row>
    <row r="49" spans="1:10" x14ac:dyDescent="0.2">
      <c r="A49" s="4" t="s">
        <v>5</v>
      </c>
      <c r="B49" s="21">
        <v>231942</v>
      </c>
      <c r="C49" s="1">
        <f>C48*C7</f>
        <v>245858.52</v>
      </c>
      <c r="D49" s="1">
        <f>D48*D7</f>
        <v>265527.20160000003</v>
      </c>
      <c r="E49" s="1">
        <f>E48*E7</f>
        <v>277518.75264000002</v>
      </c>
      <c r="F49" s="1">
        <f>F48*F7</f>
        <v>287046.89648064005</v>
      </c>
      <c r="G49" s="1">
        <f>G48*G7</f>
        <v>304269.71026947844</v>
      </c>
      <c r="J49" s="13"/>
    </row>
    <row r="50" spans="1:10" x14ac:dyDescent="0.2">
      <c r="A50" s="5" t="s">
        <v>14</v>
      </c>
      <c r="B50" s="10">
        <f>B48-B49</f>
        <v>516258</v>
      </c>
      <c r="C50" s="10">
        <f>C48-C49</f>
        <v>547233.48</v>
      </c>
      <c r="D50" s="10">
        <f>D48-D49</f>
        <v>591012.15840000007</v>
      </c>
      <c r="E50" s="10">
        <f>E48-E49</f>
        <v>647543.75616000011</v>
      </c>
      <c r="F50" s="10">
        <f>F48-F49</f>
        <v>702769.98793536017</v>
      </c>
      <c r="G50" s="10">
        <f>G48-G49</f>
        <v>744936.18721148185</v>
      </c>
    </row>
    <row r="51" spans="1:10" x14ac:dyDescent="0.2">
      <c r="A51" s="4" t="s">
        <v>43</v>
      </c>
      <c r="B51" s="21">
        <v>104748</v>
      </c>
      <c r="C51" s="1">
        <f>C48*C8</f>
        <v>103101.96</v>
      </c>
      <c r="D51" s="1">
        <f>D48*D8</f>
        <v>111350.11680000002</v>
      </c>
      <c r="E51" s="1">
        <f>E48*E8</f>
        <v>120258.12614400002</v>
      </c>
      <c r="F51" s="1">
        <f>F48*F8</f>
        <v>118778.02612992002</v>
      </c>
      <c r="G51" s="1">
        <f>G48*G8</f>
        <v>125904.70769771522</v>
      </c>
      <c r="J51" s="13"/>
    </row>
    <row r="52" spans="1:10" x14ac:dyDescent="0.2">
      <c r="A52" s="4" t="s">
        <v>44</v>
      </c>
      <c r="B52" s="21">
        <v>284316</v>
      </c>
      <c r="C52" s="1">
        <f>C48*C9</f>
        <v>309305.88</v>
      </c>
      <c r="D52" s="1">
        <f>D48*D9</f>
        <v>334050.35040000005</v>
      </c>
      <c r="E52" s="1">
        <f>E48*E9</f>
        <v>351523.75334400008</v>
      </c>
      <c r="F52" s="1">
        <f>F48*F9</f>
        <v>356334.07838976005</v>
      </c>
      <c r="G52" s="1">
        <f>G48*G9</f>
        <v>367222.06411833607</v>
      </c>
      <c r="J52" s="32"/>
    </row>
    <row r="53" spans="1:10" x14ac:dyDescent="0.2">
      <c r="A53" s="4" t="s">
        <v>45</v>
      </c>
      <c r="B53" s="21">
        <v>59856</v>
      </c>
      <c r="C53" s="1">
        <f>C48*C10</f>
        <v>71378.28</v>
      </c>
      <c r="D53" s="1">
        <f>D48*D10</f>
        <v>77088.542400000006</v>
      </c>
      <c r="E53" s="1">
        <f>E48*E10</f>
        <v>74005.00070400002</v>
      </c>
      <c r="F53" s="1">
        <f>F48*F10</f>
        <v>69287.181909120016</v>
      </c>
      <c r="G53" s="1">
        <f>G48*G10</f>
        <v>62952.353848857609</v>
      </c>
      <c r="J53" s="13"/>
    </row>
    <row r="54" spans="1:10" x14ac:dyDescent="0.2">
      <c r="A54" s="5" t="s">
        <v>15</v>
      </c>
      <c r="B54" s="10">
        <f>B50-B51-B52-B53</f>
        <v>67338</v>
      </c>
      <c r="C54" s="10">
        <f>C50-C51-C52-C53</f>
        <v>63447.359999999957</v>
      </c>
      <c r="D54" s="10">
        <f>D50-D51-D52-D53</f>
        <v>68523.148799999995</v>
      </c>
      <c r="E54" s="10">
        <f>E50-E51-E52-E53</f>
        <v>101756.87596800002</v>
      </c>
      <c r="F54" s="10">
        <f>F50-F51-F52-F53</f>
        <v>158370.70150656009</v>
      </c>
      <c r="G54" s="10">
        <f>G50-G51-G52-G53</f>
        <v>188857.06154657292</v>
      </c>
    </row>
    <row r="55" spans="1:10" x14ac:dyDescent="0.2">
      <c r="A55" s="4" t="s">
        <v>76</v>
      </c>
      <c r="B55" s="33"/>
      <c r="C55" s="20">
        <f>-C48*C16</f>
        <v>0</v>
      </c>
      <c r="D55" s="20">
        <f t="shared" ref="D55:G55" si="1">-D48*D16</f>
        <v>0</v>
      </c>
      <c r="E55" s="20">
        <f t="shared" si="1"/>
        <v>0</v>
      </c>
      <c r="F55" s="20">
        <f t="shared" si="1"/>
        <v>0</v>
      </c>
      <c r="G55" s="20">
        <f t="shared" si="1"/>
        <v>0</v>
      </c>
    </row>
    <row r="56" spans="1:10" x14ac:dyDescent="0.2">
      <c r="A56" s="4" t="s">
        <v>77</v>
      </c>
      <c r="B56" s="33"/>
      <c r="C56" s="20">
        <f>C48*C17</f>
        <v>0</v>
      </c>
      <c r="D56" s="20">
        <f t="shared" ref="D56:G56" si="2">D48*D17</f>
        <v>0</v>
      </c>
      <c r="E56" s="20">
        <f t="shared" si="2"/>
        <v>0</v>
      </c>
      <c r="F56" s="20">
        <f t="shared" si="2"/>
        <v>0</v>
      </c>
      <c r="G56" s="20">
        <f t="shared" si="2"/>
        <v>0</v>
      </c>
    </row>
    <row r="57" spans="1:10" x14ac:dyDescent="0.2">
      <c r="A57" s="4" t="s">
        <v>13</v>
      </c>
      <c r="B57" s="21">
        <v>8000</v>
      </c>
      <c r="C57" s="1">
        <f>C13</f>
        <v>8800</v>
      </c>
      <c r="D57" s="1">
        <f>D13</f>
        <v>8800</v>
      </c>
      <c r="E57" s="1">
        <f>E13</f>
        <v>8800</v>
      </c>
      <c r="F57" s="1">
        <f>F13</f>
        <v>8800</v>
      </c>
      <c r="G57" s="1">
        <f>G13</f>
        <v>8800</v>
      </c>
      <c r="J57" s="31"/>
    </row>
    <row r="58" spans="1:10" x14ac:dyDescent="0.2">
      <c r="A58" s="4" t="s">
        <v>46</v>
      </c>
      <c r="B58" s="1"/>
      <c r="C58" s="1">
        <f ca="1">C83*C11-C70*C11*C12</f>
        <v>1618.8694611738331</v>
      </c>
      <c r="D58" s="1">
        <f ca="1">D83*D11-D70*D11*D12</f>
        <v>2969.9758751023246</v>
      </c>
      <c r="E58" s="1">
        <f ca="1">E83*E11-E70*E11*E12</f>
        <v>2278.1183821658883</v>
      </c>
      <c r="F58" s="1">
        <f ca="1">F83*F11-F70*F11*F12</f>
        <v>1201.7922400575376</v>
      </c>
      <c r="G58" s="1">
        <f ca="1">G83*G11-G70*G11*G12</f>
        <v>-40.611111194659955</v>
      </c>
    </row>
    <row r="59" spans="1:10" x14ac:dyDescent="0.2">
      <c r="A59" s="5" t="s">
        <v>6</v>
      </c>
      <c r="B59" s="10">
        <f>B54-B57-B58-B55-B56</f>
        <v>59338</v>
      </c>
      <c r="C59" s="10">
        <f ca="1">C54-C57-C58-C55-C56</f>
        <v>53028.490538826125</v>
      </c>
      <c r="D59" s="10">
        <f t="shared" ref="D59:G59" ca="1" si="3">D54-D57-D58-D55-D56</f>
        <v>56753.17292489767</v>
      </c>
      <c r="E59" s="10">
        <f t="shared" ca="1" si="3"/>
        <v>90678.75758583413</v>
      </c>
      <c r="F59" s="10">
        <f t="shared" ca="1" si="3"/>
        <v>148368.90926650254</v>
      </c>
      <c r="G59" s="10">
        <f t="shared" ca="1" si="3"/>
        <v>180097.67265776757</v>
      </c>
      <c r="J59" s="13"/>
    </row>
    <row r="60" spans="1:10" x14ac:dyDescent="0.2">
      <c r="A60" s="6" t="s">
        <v>7</v>
      </c>
      <c r="B60" s="22">
        <v>16615</v>
      </c>
      <c r="C60" s="11">
        <f ca="1">C59*C14</f>
        <v>13257.122634706531</v>
      </c>
      <c r="D60" s="11">
        <f ca="1">D59*D14</f>
        <v>14188.293231224417</v>
      </c>
      <c r="E60" s="11">
        <f ca="1">E59*E14</f>
        <v>22669.689396458532</v>
      </c>
      <c r="F60" s="11">
        <f ca="1">F59*F14</f>
        <v>37092.227316625635</v>
      </c>
      <c r="G60" s="11">
        <f ca="1">G59*G14</f>
        <v>45024.418164441893</v>
      </c>
      <c r="J60" s="13"/>
    </row>
    <row r="61" spans="1:10" ht="15.75" thickBot="1" x14ac:dyDescent="0.25">
      <c r="A61" s="7" t="s">
        <v>8</v>
      </c>
      <c r="B61" s="12">
        <f>B59-B60</f>
        <v>42723</v>
      </c>
      <c r="C61" s="12">
        <f ca="1">C59-C60</f>
        <v>39771.367904119594</v>
      </c>
      <c r="D61" s="12">
        <f ca="1">D59-D60</f>
        <v>42564.879693673254</v>
      </c>
      <c r="E61" s="12">
        <f ca="1">E59-E60</f>
        <v>68009.068189375597</v>
      </c>
      <c r="F61" s="12">
        <f ca="1">F59-F60</f>
        <v>111276.6819498769</v>
      </c>
      <c r="G61" s="12">
        <f ca="1">G59-G60</f>
        <v>135073.25449332569</v>
      </c>
      <c r="J61" s="29"/>
    </row>
    <row r="62" spans="1:10" ht="15.75" thickTop="1" x14ac:dyDescent="0.2">
      <c r="A62" s="4" t="s">
        <v>3</v>
      </c>
      <c r="B62" s="21">
        <v>21800</v>
      </c>
      <c r="C62" s="1">
        <f>C15</f>
        <v>21800</v>
      </c>
      <c r="D62" s="1">
        <f>D15</f>
        <v>25000</v>
      </c>
      <c r="E62" s="1">
        <f>E15</f>
        <v>41000</v>
      </c>
      <c r="F62" s="1">
        <f>F15</f>
        <v>68000</v>
      </c>
      <c r="G62" s="1">
        <f>G15</f>
        <v>84000</v>
      </c>
    </row>
    <row r="63" spans="1:10" x14ac:dyDescent="0.2">
      <c r="A63" s="4" t="s">
        <v>47</v>
      </c>
      <c r="B63" s="42">
        <f>B61-B62</f>
        <v>20923</v>
      </c>
      <c r="C63" s="1">
        <f ca="1">C61-C62</f>
        <v>17971.367904119594</v>
      </c>
      <c r="D63" s="1">
        <f ca="1">D61-D62</f>
        <v>17564.879693673254</v>
      </c>
      <c r="E63" s="1">
        <f ca="1">E61-E62</f>
        <v>27009.068189375597</v>
      </c>
      <c r="F63" s="1">
        <f ca="1">F61-F62</f>
        <v>43276.681949876904</v>
      </c>
      <c r="G63" s="1">
        <f ca="1">G61-G62</f>
        <v>51073.254493325687</v>
      </c>
    </row>
    <row r="64" spans="1:10" x14ac:dyDescent="0.2">
      <c r="A64" s="4"/>
      <c r="B64" s="21"/>
      <c r="C64" s="1"/>
      <c r="D64" s="1"/>
      <c r="E64" s="1"/>
      <c r="F64" s="1"/>
      <c r="G64" s="1"/>
    </row>
    <row r="65" spans="1:8" x14ac:dyDescent="0.2">
      <c r="A65" s="4"/>
      <c r="B65" s="21"/>
      <c r="C65" s="1"/>
      <c r="D65" s="1"/>
      <c r="E65" s="1"/>
      <c r="F65" s="1"/>
      <c r="G65" s="1"/>
    </row>
    <row r="66" spans="1:8" x14ac:dyDescent="0.2">
      <c r="A66" s="26" t="s">
        <v>64</v>
      </c>
      <c r="B66" s="26"/>
      <c r="C66" s="26"/>
      <c r="D66" s="26"/>
      <c r="E66" s="26"/>
      <c r="F66" s="26"/>
      <c r="G66" s="26"/>
      <c r="H66" s="26"/>
    </row>
    <row r="67" spans="1:8" x14ac:dyDescent="0.2">
      <c r="A67" s="8"/>
    </row>
    <row r="68" spans="1:8" collapsed="1" x14ac:dyDescent="0.2">
      <c r="A68" s="3" t="s">
        <v>9</v>
      </c>
      <c r="B68" s="24">
        <f>$B$3</f>
        <v>2022</v>
      </c>
      <c r="C68" s="28">
        <f>$C$3</f>
        <v>2023</v>
      </c>
      <c r="D68" s="28">
        <f>$D$3</f>
        <v>2024</v>
      </c>
      <c r="E68" s="28">
        <f>$E$3</f>
        <v>2025</v>
      </c>
      <c r="F68" s="28">
        <f>$F$3</f>
        <v>2026</v>
      </c>
      <c r="G68" s="28">
        <f>$G$3</f>
        <v>2027</v>
      </c>
    </row>
    <row r="69" spans="1:8" x14ac:dyDescent="0.2">
      <c r="A69" s="3"/>
    </row>
    <row r="70" spans="1:8" x14ac:dyDescent="0.2">
      <c r="A70" s="4" t="s">
        <v>61</v>
      </c>
      <c r="B70" s="1"/>
      <c r="C70" s="1">
        <f ca="1">IF(C104&lt;0,-C104,0)</f>
        <v>0</v>
      </c>
      <c r="D70" s="1">
        <f ca="1">IF(D104&lt;0,-D104,0)</f>
        <v>0</v>
      </c>
      <c r="E70" s="1">
        <f ca="1">IF(E104&lt;0,-E104,0)</f>
        <v>0</v>
      </c>
      <c r="F70" s="1">
        <f ca="1">IF(F104&lt;0,-F104,0)</f>
        <v>0</v>
      </c>
      <c r="G70" s="1">
        <f ca="1">IF(G104&lt;0,-G104,0)</f>
        <v>1128.0864220738877</v>
      </c>
    </row>
    <row r="71" spans="1:8" x14ac:dyDescent="0.2">
      <c r="A71" s="4" t="s">
        <v>48</v>
      </c>
      <c r="B71" s="21">
        <v>89784</v>
      </c>
      <c r="C71" s="1">
        <f>C48*C18</f>
        <v>95171.04</v>
      </c>
      <c r="D71" s="1">
        <f>D48*D18</f>
        <v>111350.11680000002</v>
      </c>
      <c r="E71" s="1">
        <f>E48*E18</f>
        <v>129508.75123200004</v>
      </c>
      <c r="F71" s="1">
        <f>F48*F18</f>
        <v>138574.36381824003</v>
      </c>
      <c r="G71" s="1">
        <f>G48*G18</f>
        <v>146888.82564733445</v>
      </c>
    </row>
    <row r="72" spans="1:8" x14ac:dyDescent="0.2">
      <c r="A72" s="4" t="s">
        <v>49</v>
      </c>
      <c r="B72" s="21">
        <v>75100</v>
      </c>
      <c r="C72" s="1">
        <f>C48*C19</f>
        <v>95171.04</v>
      </c>
      <c r="D72" s="1">
        <f>D48*D19</f>
        <v>119915.51040000003</v>
      </c>
      <c r="E72" s="1">
        <f>E48*E19</f>
        <v>129508.75123200004</v>
      </c>
      <c r="F72" s="1">
        <f>F48*F19</f>
        <v>138574.36381824003</v>
      </c>
      <c r="G72" s="1">
        <f>G48*G19</f>
        <v>146888.82564733445</v>
      </c>
    </row>
    <row r="73" spans="1:8" x14ac:dyDescent="0.2">
      <c r="A73" s="4" t="s">
        <v>50</v>
      </c>
      <c r="B73" s="21">
        <v>61840</v>
      </c>
      <c r="C73" s="1">
        <f>C48*C20</f>
        <v>79309.200000000012</v>
      </c>
      <c r="D73" s="1">
        <f>D48*D20</f>
        <v>102784.72320000001</v>
      </c>
      <c r="E73" s="1">
        <f>E48*E20</f>
        <v>111007.50105600002</v>
      </c>
      <c r="F73" s="1">
        <f>F48*F20</f>
        <v>118778.02612992002</v>
      </c>
      <c r="G73" s="1">
        <f>G48*G20</f>
        <v>125904.70769771522</v>
      </c>
    </row>
    <row r="74" spans="1:8" x14ac:dyDescent="0.2">
      <c r="A74" s="4" t="s">
        <v>78</v>
      </c>
      <c r="B74" s="21"/>
      <c r="C74" s="1">
        <f>C48*C21</f>
        <v>0</v>
      </c>
      <c r="D74" s="1">
        <f t="shared" ref="D74:G74" si="4">D48*D21</f>
        <v>0</v>
      </c>
      <c r="E74" s="1">
        <f t="shared" si="4"/>
        <v>0</v>
      </c>
      <c r="F74" s="1">
        <f t="shared" si="4"/>
        <v>0</v>
      </c>
      <c r="G74" s="1">
        <f t="shared" si="4"/>
        <v>0</v>
      </c>
    </row>
    <row r="75" spans="1:8" x14ac:dyDescent="0.2">
      <c r="A75" s="4" t="s">
        <v>51</v>
      </c>
      <c r="B75" s="21">
        <v>15180</v>
      </c>
      <c r="C75" s="1">
        <f>C48*C22</f>
        <v>15861.84</v>
      </c>
      <c r="D75" s="1">
        <f>D48*D22</f>
        <v>17130.787200000002</v>
      </c>
      <c r="E75" s="1">
        <f>E48*E22</f>
        <v>18501.250176000005</v>
      </c>
      <c r="F75" s="1">
        <f>F48*F22</f>
        <v>19796.337688320004</v>
      </c>
      <c r="G75" s="1">
        <f>G48*G22</f>
        <v>20984.117949619205</v>
      </c>
    </row>
    <row r="76" spans="1:8" x14ac:dyDescent="0.2">
      <c r="A76" s="4" t="s">
        <v>79</v>
      </c>
      <c r="B76" s="21"/>
      <c r="C76" s="1">
        <f>C48*C23</f>
        <v>0</v>
      </c>
      <c r="D76" s="1">
        <f t="shared" ref="D76:G76" si="5">D48*D23</f>
        <v>0</v>
      </c>
      <c r="E76" s="1">
        <f t="shared" si="5"/>
        <v>0</v>
      </c>
      <c r="F76" s="1">
        <f t="shared" si="5"/>
        <v>0</v>
      </c>
      <c r="G76" s="1">
        <f t="shared" si="5"/>
        <v>0</v>
      </c>
    </row>
    <row r="77" spans="1:8" x14ac:dyDescent="0.2">
      <c r="A77" s="4" t="s">
        <v>52</v>
      </c>
      <c r="B77" s="21">
        <v>339150</v>
      </c>
      <c r="C77" s="1">
        <f>C24</f>
        <v>358937.60636160005</v>
      </c>
      <c r="D77" s="1">
        <f>D24</f>
        <v>380473.86274329608</v>
      </c>
      <c r="E77" s="1">
        <f>E24</f>
        <v>403302.29450789379</v>
      </c>
      <c r="F77" s="1">
        <f>F24</f>
        <v>427500.43217836745</v>
      </c>
      <c r="G77" s="1">
        <f>G24</f>
        <v>453150.4581090695</v>
      </c>
    </row>
    <row r="78" spans="1:8" x14ac:dyDescent="0.2">
      <c r="A78" s="4" t="s">
        <v>80</v>
      </c>
      <c r="B78" s="21"/>
      <c r="C78" s="1">
        <f>C25</f>
        <v>0</v>
      </c>
      <c r="D78" s="1">
        <f t="shared" ref="D78:G78" si="6">D25</f>
        <v>0</v>
      </c>
      <c r="E78" s="1">
        <f t="shared" si="6"/>
        <v>0</v>
      </c>
      <c r="F78" s="1">
        <f t="shared" si="6"/>
        <v>0</v>
      </c>
      <c r="G78" s="1">
        <f t="shared" si="6"/>
        <v>0</v>
      </c>
    </row>
    <row r="79" spans="1:8" x14ac:dyDescent="0.2">
      <c r="A79" s="4" t="s">
        <v>30</v>
      </c>
      <c r="B79" s="21">
        <v>32324</v>
      </c>
      <c r="C79" s="1">
        <f t="shared" ref="C79:G80" si="7">C26</f>
        <v>60000</v>
      </c>
      <c r="D79" s="1">
        <f t="shared" si="7"/>
        <v>34000</v>
      </c>
      <c r="E79" s="1">
        <f t="shared" si="7"/>
        <v>34000</v>
      </c>
      <c r="F79" s="1">
        <f t="shared" si="7"/>
        <v>34000</v>
      </c>
      <c r="G79" s="1">
        <f t="shared" si="7"/>
        <v>34000</v>
      </c>
    </row>
    <row r="80" spans="1:8" x14ac:dyDescent="0.2">
      <c r="A80" s="4" t="s">
        <v>81</v>
      </c>
      <c r="B80" s="21"/>
      <c r="C80" s="1">
        <f>C27</f>
        <v>0</v>
      </c>
      <c r="D80" s="1">
        <f t="shared" si="7"/>
        <v>0</v>
      </c>
      <c r="E80" s="1">
        <f t="shared" si="7"/>
        <v>0</v>
      </c>
      <c r="F80" s="1">
        <f t="shared" si="7"/>
        <v>0</v>
      </c>
      <c r="G80" s="1">
        <f t="shared" si="7"/>
        <v>0</v>
      </c>
    </row>
    <row r="81" spans="1:7" ht="15.75" thickBot="1" x14ac:dyDescent="0.25">
      <c r="A81" s="7" t="s">
        <v>10</v>
      </c>
      <c r="B81" s="12">
        <f>SUM(B70:B80)</f>
        <v>613378</v>
      </c>
      <c r="C81" s="12">
        <f ca="1">SUM(C70:C80)</f>
        <v>704450.7263616001</v>
      </c>
      <c r="D81" s="12">
        <f t="shared" ref="D81:G81" ca="1" si="8">SUM(D70:D80)</f>
        <v>765655.00034329621</v>
      </c>
      <c r="E81" s="12">
        <f t="shared" ca="1" si="8"/>
        <v>825828.54820389394</v>
      </c>
      <c r="F81" s="12">
        <f t="shared" ca="1" si="8"/>
        <v>877223.52363308752</v>
      </c>
      <c r="G81" s="12">
        <f t="shared" ca="1" si="8"/>
        <v>928945.02147314674</v>
      </c>
    </row>
    <row r="82" spans="1:7" ht="15.75" thickTop="1" x14ac:dyDescent="0.2">
      <c r="A82" s="8"/>
      <c r="B82" s="1"/>
      <c r="C82" s="1"/>
      <c r="D82" s="1"/>
      <c r="E82" s="1"/>
      <c r="F82" s="1"/>
      <c r="G82" s="1"/>
    </row>
    <row r="83" spans="1:7" x14ac:dyDescent="0.2">
      <c r="A83" s="4" t="s">
        <v>53</v>
      </c>
      <c r="B83" s="1"/>
      <c r="C83" s="1">
        <f ca="1">IF(C104&gt;0,C104,0)</f>
        <v>17987.438457487035</v>
      </c>
      <c r="D83" s="1">
        <f ca="1">IF(D104&gt;0,D104,0)</f>
        <v>32999.731945581385</v>
      </c>
      <c r="E83" s="1">
        <f ca="1">IF(E104&gt;0,E104,0)</f>
        <v>28476.479777073604</v>
      </c>
      <c r="F83" s="1">
        <f ca="1">IF(F104&gt;0,F104,0)</f>
        <v>17168.460572250537</v>
      </c>
      <c r="G83" s="1">
        <f ca="1">IF(G104&gt;0,G104,0)</f>
        <v>0</v>
      </c>
    </row>
    <row r="84" spans="1:7" x14ac:dyDescent="0.2">
      <c r="A84" s="4" t="s">
        <v>54</v>
      </c>
      <c r="B84" s="21">
        <v>97266</v>
      </c>
      <c r="C84" s="1">
        <f>C48*C28</f>
        <v>126894.72</v>
      </c>
      <c r="D84" s="1">
        <f>D48*D28</f>
        <v>137046.29760000002</v>
      </c>
      <c r="E84" s="1">
        <f>E48*E28</f>
        <v>148010.00140800004</v>
      </c>
      <c r="F84" s="1">
        <f>F48*F28</f>
        <v>158370.70150656003</v>
      </c>
      <c r="G84" s="1">
        <f>G48*G28</f>
        <v>167872.94359695364</v>
      </c>
    </row>
    <row r="85" spans="1:7" x14ac:dyDescent="0.2">
      <c r="A85" s="4" t="s">
        <v>55</v>
      </c>
      <c r="B85" s="21">
        <v>22446</v>
      </c>
      <c r="C85" s="1">
        <f>C48*C29</f>
        <v>23792.76</v>
      </c>
      <c r="D85" s="1">
        <f>D48*D29</f>
        <v>42826.968000000008</v>
      </c>
      <c r="E85" s="1">
        <f>E48*E29</f>
        <v>64754.375616000019</v>
      </c>
      <c r="F85" s="1">
        <f>F48*F29</f>
        <v>69287.181909120016</v>
      </c>
      <c r="G85" s="1">
        <f>G48*G29</f>
        <v>73444.412823667226</v>
      </c>
    </row>
    <row r="86" spans="1:7" x14ac:dyDescent="0.2">
      <c r="A86" s="4" t="s">
        <v>56</v>
      </c>
      <c r="B86" s="21">
        <v>14964</v>
      </c>
      <c r="C86" s="1">
        <f>C48*C30</f>
        <v>15861.84</v>
      </c>
      <c r="D86" s="1">
        <f>D48*D30</f>
        <v>17130.787200000002</v>
      </c>
      <c r="E86" s="1">
        <f>E48*E30</f>
        <v>18501.250176000005</v>
      </c>
      <c r="F86" s="1">
        <f>F48*F30</f>
        <v>19796.337688320004</v>
      </c>
      <c r="G86" s="1">
        <f>G48*G30</f>
        <v>20984.117949619205</v>
      </c>
    </row>
    <row r="87" spans="1:7" x14ac:dyDescent="0.2">
      <c r="A87" s="4" t="s">
        <v>57</v>
      </c>
      <c r="B87" s="21">
        <v>14964</v>
      </c>
      <c r="C87" s="1">
        <f>C48*C31</f>
        <v>15861.84</v>
      </c>
      <c r="D87" s="1">
        <f>D48*D31</f>
        <v>17130.787200000002</v>
      </c>
      <c r="E87" s="1">
        <f>E48*E31</f>
        <v>18501.250176000005</v>
      </c>
      <c r="F87" s="1">
        <f>F48*F31</f>
        <v>19796.337688320004</v>
      </c>
      <c r="G87" s="1">
        <f>G48*G31</f>
        <v>20984.117949619205</v>
      </c>
    </row>
    <row r="88" spans="1:7" x14ac:dyDescent="0.2">
      <c r="A88" s="4" t="s">
        <v>82</v>
      </c>
      <c r="B88" s="21"/>
      <c r="C88" s="1">
        <f>C48*C32</f>
        <v>0</v>
      </c>
      <c r="D88" s="1">
        <f t="shared" ref="D88:G88" si="9">D48*D32</f>
        <v>0</v>
      </c>
      <c r="E88" s="1">
        <f t="shared" si="9"/>
        <v>0</v>
      </c>
      <c r="F88" s="1">
        <f t="shared" si="9"/>
        <v>0</v>
      </c>
      <c r="G88" s="1">
        <f t="shared" si="9"/>
        <v>0</v>
      </c>
    </row>
    <row r="89" spans="1:7" x14ac:dyDescent="0.2">
      <c r="A89" s="4" t="s">
        <v>58</v>
      </c>
      <c r="B89" s="21">
        <v>21450</v>
      </c>
      <c r="C89" s="1">
        <f>C48*C33</f>
        <v>23792.76</v>
      </c>
      <c r="D89" s="1">
        <f>D48*D33</f>
        <v>25696.180800000002</v>
      </c>
      <c r="E89" s="1">
        <f>E48*E33</f>
        <v>27751.875264000006</v>
      </c>
      <c r="F89" s="1">
        <f>F48*F33</f>
        <v>29694.506532480005</v>
      </c>
      <c r="G89" s="1">
        <f>G48*G33</f>
        <v>31476.176924428804</v>
      </c>
    </row>
    <row r="90" spans="1:7" x14ac:dyDescent="0.2">
      <c r="A90" s="4" t="s">
        <v>83</v>
      </c>
      <c r="B90" s="21"/>
      <c r="C90" s="1">
        <f>C48*C34</f>
        <v>0</v>
      </c>
      <c r="D90" s="1">
        <f t="shared" ref="D90:G90" si="10">D48*D34</f>
        <v>0</v>
      </c>
      <c r="E90" s="1">
        <f t="shared" si="10"/>
        <v>0</v>
      </c>
      <c r="F90" s="1">
        <f t="shared" si="10"/>
        <v>0</v>
      </c>
      <c r="G90" s="1">
        <f t="shared" si="10"/>
        <v>0</v>
      </c>
    </row>
    <row r="91" spans="1:7" x14ac:dyDescent="0.2">
      <c r="A91" s="4" t="s">
        <v>36</v>
      </c>
      <c r="B91" s="21">
        <v>150000</v>
      </c>
      <c r="C91" s="1">
        <f>C35</f>
        <v>165000</v>
      </c>
      <c r="D91" s="1">
        <f>D35</f>
        <v>165000</v>
      </c>
      <c r="E91" s="1">
        <f>E35</f>
        <v>165000</v>
      </c>
      <c r="F91" s="1">
        <f>F35</f>
        <v>165000</v>
      </c>
      <c r="G91" s="1">
        <f>G35</f>
        <v>165000</v>
      </c>
    </row>
    <row r="92" spans="1:7" x14ac:dyDescent="0.2">
      <c r="A92" t="s">
        <v>74</v>
      </c>
      <c r="B92" s="21"/>
      <c r="C92" s="1">
        <f>C36</f>
        <v>0</v>
      </c>
      <c r="D92" s="1">
        <f t="shared" ref="D92:G92" si="11">D36</f>
        <v>0</v>
      </c>
      <c r="E92" s="1">
        <f t="shared" si="11"/>
        <v>0</v>
      </c>
      <c r="F92" s="1">
        <f t="shared" si="11"/>
        <v>0</v>
      </c>
      <c r="G92" s="1">
        <f t="shared" si="11"/>
        <v>0</v>
      </c>
    </row>
    <row r="93" spans="1:7" x14ac:dyDescent="0.2">
      <c r="A93" s="4" t="s">
        <v>37</v>
      </c>
      <c r="B93" s="21">
        <v>0</v>
      </c>
      <c r="C93" s="1">
        <f t="shared" ref="C93:G94" si="12">C37</f>
        <v>5000</v>
      </c>
      <c r="D93" s="1">
        <f t="shared" si="12"/>
        <v>0</v>
      </c>
      <c r="E93" s="1">
        <f t="shared" si="12"/>
        <v>0</v>
      </c>
      <c r="F93" s="1">
        <f t="shared" si="12"/>
        <v>0</v>
      </c>
      <c r="G93" s="1">
        <f t="shared" si="12"/>
        <v>0</v>
      </c>
    </row>
    <row r="94" spans="1:7" x14ac:dyDescent="0.2">
      <c r="A94" t="s">
        <v>75</v>
      </c>
      <c r="B94" s="21"/>
      <c r="C94" s="1">
        <f>C38</f>
        <v>0</v>
      </c>
      <c r="D94" s="1">
        <f t="shared" si="12"/>
        <v>0</v>
      </c>
      <c r="E94" s="1">
        <f t="shared" si="12"/>
        <v>0</v>
      </c>
      <c r="F94" s="1">
        <f t="shared" si="12"/>
        <v>0</v>
      </c>
      <c r="G94" s="1">
        <f t="shared" si="12"/>
        <v>0</v>
      </c>
    </row>
    <row r="95" spans="1:7" x14ac:dyDescent="0.2">
      <c r="A95" s="4" t="s">
        <v>11</v>
      </c>
      <c r="B95" s="21">
        <v>292288</v>
      </c>
      <c r="C95" s="1">
        <f ca="1">B95+C63</f>
        <v>310259.3679041196</v>
      </c>
      <c r="D95" s="1">
        <f t="shared" ref="D95:G95" ca="1" si="13">C95+D63</f>
        <v>327824.24759779288</v>
      </c>
      <c r="E95" s="1">
        <f t="shared" ca="1" si="13"/>
        <v>354833.31578716845</v>
      </c>
      <c r="F95" s="1">
        <f t="shared" ca="1" si="13"/>
        <v>398109.99773704534</v>
      </c>
      <c r="G95" s="1">
        <f t="shared" ca="1" si="13"/>
        <v>449183.252230371</v>
      </c>
    </row>
    <row r="96" spans="1:7" ht="15.75" thickBot="1" x14ac:dyDescent="0.25">
      <c r="A96" s="7" t="s">
        <v>12</v>
      </c>
      <c r="B96" s="12">
        <f>SUM(B84:B95)</f>
        <v>613378</v>
      </c>
      <c r="C96" s="12">
        <f ca="1">C81</f>
        <v>704450.7263616001</v>
      </c>
      <c r="D96" s="12">
        <f ca="1">D81</f>
        <v>765655.00034329621</v>
      </c>
      <c r="E96" s="12">
        <f ca="1">E81</f>
        <v>825828.54820389394</v>
      </c>
      <c r="F96" s="12">
        <f ca="1">F81</f>
        <v>877223.52363308752</v>
      </c>
      <c r="G96" s="12">
        <f ca="1">G81</f>
        <v>928945.02147314674</v>
      </c>
    </row>
    <row r="97" spans="1:7" ht="15.75" thickTop="1" x14ac:dyDescent="0.2"/>
    <row r="98" spans="1:7" x14ac:dyDescent="0.2">
      <c r="A98" t="s">
        <v>59</v>
      </c>
      <c r="B98" s="1">
        <f>B99/(1-C39)</f>
        <v>706562.5</v>
      </c>
      <c r="C98" s="1">
        <f>C24/(1-C39)</f>
        <v>747786.67992000014</v>
      </c>
      <c r="D98" s="1">
        <f>D24/(1-D39)</f>
        <v>792653.88071520021</v>
      </c>
      <c r="E98" s="1">
        <f>E24/(1-E39)</f>
        <v>840213.11355811206</v>
      </c>
      <c r="F98" s="1">
        <f>F24/(1-F39)</f>
        <v>890625.90037159889</v>
      </c>
      <c r="G98" s="1">
        <f>G24/(1-G39)</f>
        <v>944063.45439389488</v>
      </c>
    </row>
    <row r="99" spans="1:7" x14ac:dyDescent="0.2">
      <c r="A99" t="s">
        <v>52</v>
      </c>
      <c r="B99" s="23">
        <v>339150</v>
      </c>
      <c r="C99" s="13">
        <f>C24</f>
        <v>358937.60636160005</v>
      </c>
      <c r="D99" s="13">
        <f>D24</f>
        <v>380473.86274329608</v>
      </c>
      <c r="E99" s="13">
        <f>E24</f>
        <v>403302.29450789379</v>
      </c>
      <c r="F99" s="13">
        <f>F24</f>
        <v>427500.43217836745</v>
      </c>
      <c r="G99" s="13">
        <f>G24</f>
        <v>453150.4581090695</v>
      </c>
    </row>
    <row r="100" spans="1:7" x14ac:dyDescent="0.2">
      <c r="A100" s="14" t="s">
        <v>60</v>
      </c>
      <c r="B100" s="15">
        <f t="shared" ref="B100" si="14">B98-B99</f>
        <v>367412.5</v>
      </c>
      <c r="C100" s="15">
        <f t="shared" ref="B100:G100" si="15">C98-C99</f>
        <v>388849.07355840009</v>
      </c>
      <c r="D100" s="15">
        <f t="shared" si="15"/>
        <v>412180.01797190413</v>
      </c>
      <c r="E100" s="15">
        <f t="shared" si="15"/>
        <v>436910.81905021827</v>
      </c>
      <c r="F100" s="15">
        <f t="shared" si="15"/>
        <v>463125.46819323144</v>
      </c>
      <c r="G100" s="15">
        <f t="shared" si="15"/>
        <v>490912.99628482538</v>
      </c>
    </row>
    <row r="102" spans="1:7" x14ac:dyDescent="0.2">
      <c r="A102" t="s">
        <v>40</v>
      </c>
      <c r="C102" s="13">
        <f>SUM(C71:C80)</f>
        <v>704450.7263616001</v>
      </c>
      <c r="D102" s="13">
        <f t="shared" ref="D102:G102" si="16">SUM(D71:D80)</f>
        <v>765655.00034329621</v>
      </c>
      <c r="E102" s="13">
        <f t="shared" si="16"/>
        <v>825828.54820389394</v>
      </c>
      <c r="F102" s="13">
        <f t="shared" si="16"/>
        <v>877223.52363308752</v>
      </c>
      <c r="G102" s="13">
        <f t="shared" si="16"/>
        <v>927816.93505107285</v>
      </c>
    </row>
    <row r="103" spans="1:7" x14ac:dyDescent="0.2">
      <c r="A103" t="s">
        <v>41</v>
      </c>
      <c r="C103" s="13">
        <f ca="1">SUM(C84:C95)</f>
        <v>686463.28790411958</v>
      </c>
      <c r="D103" s="13">
        <f ca="1">SUM(D84:D95)</f>
        <v>732655.26839779294</v>
      </c>
      <c r="E103" s="13">
        <f ca="1">SUM(E84:E95)</f>
        <v>797352.06842716853</v>
      </c>
      <c r="F103" s="13">
        <f ca="1">SUM(F84:F95)</f>
        <v>860055.06306184537</v>
      </c>
      <c r="G103" s="13">
        <f ca="1">SUM(G84:G95)</f>
        <v>928945.02147465898</v>
      </c>
    </row>
    <row r="104" spans="1:7" ht="15.75" thickBot="1" x14ac:dyDescent="0.25">
      <c r="A104" s="9" t="s">
        <v>42</v>
      </c>
      <c r="B104" s="9"/>
      <c r="C104" s="16">
        <f ca="1">C102-C103</f>
        <v>17987.438457480515</v>
      </c>
      <c r="D104" s="16">
        <f ca="1">D102-D103</f>
        <v>32999.73194550327</v>
      </c>
      <c r="E104" s="16">
        <f ca="1">E102-E103</f>
        <v>28476.479776725406</v>
      </c>
      <c r="F104" s="16">
        <f ca="1">F102-F103</f>
        <v>17168.460571242147</v>
      </c>
      <c r="G104" s="16">
        <f ca="1">G102-G103</f>
        <v>-1128.0864235861227</v>
      </c>
    </row>
    <row r="105" spans="1:7" ht="15.75" thickTop="1" x14ac:dyDescent="0.2"/>
    <row r="106" spans="1:7" collapsed="1" x14ac:dyDescent="0.2"/>
  </sheetData>
  <printOptions horizontalCentered="1" verticalCentered="1"/>
  <pageMargins left="0" right="0" top="0" bottom="0" header="0" footer="0"/>
  <pageSetup scale="6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PLANEACIÓN Y VALORACIÓN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Alvaro Hernandez</cp:lastModifiedBy>
  <cp:lastPrinted>2018-06-07T20:03:38Z</cp:lastPrinted>
  <dcterms:created xsi:type="dcterms:W3CDTF">2011-01-01T22:12:31Z</dcterms:created>
  <dcterms:modified xsi:type="dcterms:W3CDTF">2023-01-18T04:06:02Z</dcterms:modified>
</cp:coreProperties>
</file>