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Microeconomía\"/>
    </mc:Choice>
  </mc:AlternateContent>
  <xr:revisionPtr revIDLastSave="0" documentId="13_ncr:1_{22B1D05E-A7A7-460B-9665-97B8CBE42553}" xr6:coauthVersionLast="47" xr6:coauthVersionMax="47" xr10:uidLastSave="{00000000-0000-0000-0000-000000000000}"/>
  <bookViews>
    <workbookView xWindow="-108" yWindow="-108" windowWidth="23256" windowHeight="12456" xr2:uid="{6441F879-DC13-480C-915E-ECFD1992FB57}"/>
  </bookViews>
  <sheets>
    <sheet name="Pepita" sheetId="1" r:id="rId1"/>
  </sheets>
  <definedNames>
    <definedName name="solver_adj" localSheetId="0" hidden="1">Pepita!$B$28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Pepita!$F$28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20" i="1"/>
  <c r="H11" i="1"/>
  <c r="H10" i="1"/>
  <c r="H9" i="1"/>
  <c r="H8" i="1"/>
  <c r="H12" i="1" s="1"/>
  <c r="H3" i="1"/>
  <c r="H5" i="1" s="1"/>
  <c r="H14" i="1" s="1"/>
  <c r="H22" i="1" s="1"/>
  <c r="E30" i="1"/>
  <c r="C30" i="1"/>
  <c r="G30" i="1" s="1"/>
  <c r="E28" i="1"/>
  <c r="C28" i="1"/>
  <c r="D28" i="1" s="1"/>
  <c r="G36" i="1"/>
  <c r="G25" i="1"/>
  <c r="E37" i="1"/>
  <c r="C37" i="1"/>
  <c r="D37" i="1" s="1"/>
  <c r="E26" i="1"/>
  <c r="E27" i="1"/>
  <c r="E29" i="1"/>
  <c r="E31" i="1"/>
  <c r="E32" i="1"/>
  <c r="E33" i="1"/>
  <c r="E34" i="1"/>
  <c r="E35" i="1"/>
  <c r="E36" i="1"/>
  <c r="E25" i="1"/>
  <c r="D36" i="1"/>
  <c r="F36" i="1" s="1"/>
  <c r="D25" i="1"/>
  <c r="F25" i="1" s="1"/>
  <c r="C26" i="1"/>
  <c r="D26" i="1" s="1"/>
  <c r="C27" i="1"/>
  <c r="G27" i="1" s="1"/>
  <c r="C29" i="1"/>
  <c r="G29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C25" i="1"/>
  <c r="F20" i="1"/>
  <c r="F12" i="1"/>
  <c r="F5" i="1"/>
  <c r="F14" i="1" s="1"/>
  <c r="F22" i="1" s="1"/>
  <c r="E20" i="1"/>
  <c r="G20" i="1"/>
  <c r="E3" i="1"/>
  <c r="E10" i="1" s="1"/>
  <c r="G3" i="1"/>
  <c r="G11" i="1" s="1"/>
  <c r="D4" i="1"/>
  <c r="D5" i="1" s="1"/>
  <c r="C4" i="1"/>
  <c r="C5" i="1" s="1"/>
  <c r="C12" i="1"/>
  <c r="D12" i="1"/>
  <c r="C20" i="1"/>
  <c r="D20" i="1"/>
  <c r="B5" i="1"/>
  <c r="B20" i="1"/>
  <c r="B12" i="1"/>
  <c r="D35" i="1" l="1"/>
  <c r="F35" i="1" s="1"/>
  <c r="D34" i="1"/>
  <c r="F34" i="1" s="1"/>
  <c r="F26" i="1"/>
  <c r="D30" i="1"/>
  <c r="F30" i="1" s="1"/>
  <c r="D32" i="1"/>
  <c r="D33" i="1"/>
  <c r="F33" i="1" s="1"/>
  <c r="G4" i="1"/>
  <c r="G5" i="1" s="1"/>
  <c r="D31" i="1"/>
  <c r="F31" i="1" s="1"/>
  <c r="D29" i="1"/>
  <c r="F29" i="1" s="1"/>
  <c r="D27" i="1"/>
  <c r="F27" i="1" s="1"/>
  <c r="G26" i="1"/>
  <c r="G37" i="1"/>
  <c r="F28" i="1"/>
  <c r="G28" i="1"/>
  <c r="F37" i="1"/>
  <c r="F32" i="1"/>
  <c r="E5" i="1"/>
  <c r="E8" i="1"/>
  <c r="E11" i="1"/>
  <c r="G10" i="1"/>
  <c r="E9" i="1"/>
  <c r="G8" i="1"/>
  <c r="G9" i="1"/>
  <c r="D14" i="1"/>
  <c r="D22" i="1" s="1"/>
  <c r="C14" i="1"/>
  <c r="C22" i="1" s="1"/>
  <c r="B14" i="1"/>
  <c r="B22" i="1" s="1"/>
  <c r="G12" i="1" l="1"/>
  <c r="G14" i="1" s="1"/>
  <c r="G22" i="1" s="1"/>
  <c r="E12" i="1"/>
  <c r="E14" i="1" s="1"/>
  <c r="E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tc={33B53729-BE28-4273-9A98-B36DE473D582}</author>
  </authors>
  <commentList>
    <comment ref="G33" authorId="0" shapeId="0" xr:uid="{33B53729-BE28-4273-9A98-B36DE473D5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ingresos en el tramo inelástico son decrecientes</t>
      </text>
    </comment>
  </commentList>
</comments>
</file>

<file path=xl/sharedStrings.xml><?xml version="1.0" encoding="utf-8"?>
<sst xmlns="http://schemas.openxmlformats.org/spreadsheetml/2006/main" count="28" uniqueCount="28">
  <si>
    <t>Margen de Ventas</t>
  </si>
  <si>
    <t>Margen Neto</t>
  </si>
  <si>
    <t>Cantidades</t>
  </si>
  <si>
    <t xml:space="preserve">Precio </t>
  </si>
  <si>
    <t>Ingreso</t>
  </si>
  <si>
    <t>Costos Variables</t>
  </si>
  <si>
    <t xml:space="preserve">Materiales </t>
  </si>
  <si>
    <t>Mano de Obra</t>
  </si>
  <si>
    <t xml:space="preserve">Operaciones </t>
  </si>
  <si>
    <t>Otros CV</t>
  </si>
  <si>
    <t>Total CV</t>
  </si>
  <si>
    <t>Costos Fijos</t>
  </si>
  <si>
    <t>Marketing</t>
  </si>
  <si>
    <t>I&amp;D</t>
  </si>
  <si>
    <t>Otros CF</t>
  </si>
  <si>
    <t>Total CF</t>
  </si>
  <si>
    <t>No Conoce Ed</t>
  </si>
  <si>
    <t>Conoce Ed = -1,7</t>
  </si>
  <si>
    <t>Q</t>
  </si>
  <si>
    <t>IT</t>
  </si>
  <si>
    <t>CT = 60 + 1,2Q</t>
  </si>
  <si>
    <t>U</t>
  </si>
  <si>
    <t>Ed</t>
  </si>
  <si>
    <t>P = 3,1765 - 0,0118Q</t>
  </si>
  <si>
    <t>Max Beneficios</t>
  </si>
  <si>
    <t>Elasticidad -1,7</t>
  </si>
  <si>
    <t>Precio 0</t>
  </si>
  <si>
    <t>Óptimo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</si>
</sst>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1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629046369203851E-3"/>
                  <c:y val="6.158902012248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Pepita!$E$3:$G$3</c:f>
              <c:numCache>
                <c:formatCode>General</c:formatCode>
                <c:ptCount val="3"/>
                <c:pt idx="0">
                  <c:v>83</c:v>
                </c:pt>
                <c:pt idx="1">
                  <c:v>100</c:v>
                </c:pt>
                <c:pt idx="2">
                  <c:v>117</c:v>
                </c:pt>
              </c:numCache>
            </c:numRef>
          </c:xVal>
          <c:yVal>
            <c:numRef>
              <c:f>Pepita!$E$4:$G$4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8-45A8-A7A8-2012B09D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1231"/>
        <c:axId val="1148379983"/>
      </c:scatterChart>
      <c:valAx>
        <c:axId val="114838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8379983"/>
        <c:crosses val="autoZero"/>
        <c:crossBetween val="midCat"/>
      </c:valAx>
      <c:valAx>
        <c:axId val="11483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838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Ingresos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Pepita!$E$3:$G$3</c:f>
              <c:numCache>
                <c:formatCode>General</c:formatCode>
                <c:ptCount val="3"/>
                <c:pt idx="0">
                  <c:v>83</c:v>
                </c:pt>
                <c:pt idx="1">
                  <c:v>100</c:v>
                </c:pt>
                <c:pt idx="2">
                  <c:v>117</c:v>
                </c:pt>
              </c:numCache>
            </c:numRef>
          </c:xVal>
          <c:yVal>
            <c:numRef>
              <c:f>Pepita!$E$5:$G$5</c:f>
              <c:numCache>
                <c:formatCode>General</c:formatCode>
                <c:ptCount val="3"/>
                <c:pt idx="0">
                  <c:v>182.60000000000002</c:v>
                </c:pt>
                <c:pt idx="1">
                  <c:v>200</c:v>
                </c:pt>
                <c:pt idx="2">
                  <c:v>210.6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652-BF52-CDAEC696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45519"/>
        <c:axId val="1751843855"/>
      </c:scatterChart>
      <c:valAx>
        <c:axId val="17518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1843855"/>
        <c:crosses val="autoZero"/>
        <c:crossBetween val="midCat"/>
      </c:valAx>
      <c:valAx>
        <c:axId val="17518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184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Ingreso</a:t>
            </a:r>
            <a:r>
              <a:rPr lang="es-CO" baseline="0"/>
              <a:t> VS Beneficios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Pepita!$D$24</c:f>
              <c:strCache>
                <c:ptCount val="1"/>
                <c:pt idx="0">
                  <c:v>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Pepita!$B$25:$B$37</c:f>
              <c:numCache>
                <c:formatCode>0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83.75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134.59745652078101</c:v>
                </c:pt>
                <c:pt idx="8">
                  <c:v>150</c:v>
                </c:pt>
                <c:pt idx="9">
                  <c:v>180</c:v>
                </c:pt>
                <c:pt idx="10">
                  <c:v>210</c:v>
                </c:pt>
                <c:pt idx="11">
                  <c:v>240</c:v>
                </c:pt>
                <c:pt idx="12">
                  <c:v>269.19491525423729</c:v>
                </c:pt>
              </c:numCache>
            </c:numRef>
          </c:xVal>
          <c:yVal>
            <c:numRef>
              <c:f>Pepita!$D$25:$D$37</c:f>
              <c:numCache>
                <c:formatCode>0</c:formatCode>
                <c:ptCount val="13"/>
                <c:pt idx="0">
                  <c:v>0</c:v>
                </c:pt>
                <c:pt idx="1">
                  <c:v>84.674999999999997</c:v>
                </c:pt>
                <c:pt idx="2">
                  <c:v>148.10999999999999</c:v>
                </c:pt>
                <c:pt idx="3">
                  <c:v>183.26593750000001</c:v>
                </c:pt>
                <c:pt idx="4">
                  <c:v>190.30499999999995</c:v>
                </c:pt>
                <c:pt idx="5">
                  <c:v>199.65</c:v>
                </c:pt>
                <c:pt idx="6">
                  <c:v>211.26</c:v>
                </c:pt>
                <c:pt idx="7">
                  <c:v>213.77441207627118</c:v>
                </c:pt>
                <c:pt idx="8">
                  <c:v>210.97499999999997</c:v>
                </c:pt>
                <c:pt idx="9">
                  <c:v>189.44999999999996</c:v>
                </c:pt>
                <c:pt idx="10">
                  <c:v>146.68500000000003</c:v>
                </c:pt>
                <c:pt idx="11">
                  <c:v>82.68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6-4ABF-B2F0-C167830D353A}"/>
            </c:ext>
          </c:extLst>
        </c:ser>
        <c:ser>
          <c:idx val="1"/>
          <c:order val="1"/>
          <c:tx>
            <c:strRef>
              <c:f>Pepita!$F$24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Pepita!$B$26:$B$37</c:f>
              <c:numCache>
                <c:formatCode>0</c:formatCode>
                <c:ptCount val="12"/>
                <c:pt idx="0">
                  <c:v>30</c:v>
                </c:pt>
                <c:pt idx="1">
                  <c:v>60</c:v>
                </c:pt>
                <c:pt idx="2">
                  <c:v>83.75</c:v>
                </c:pt>
                <c:pt idx="3">
                  <c:v>90</c:v>
                </c:pt>
                <c:pt idx="4">
                  <c:v>100</c:v>
                </c:pt>
                <c:pt idx="5">
                  <c:v>120</c:v>
                </c:pt>
                <c:pt idx="6">
                  <c:v>134.59745652078101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  <c:pt idx="11">
                  <c:v>269.19491525423729</c:v>
                </c:pt>
              </c:numCache>
            </c:numRef>
          </c:xVal>
          <c:yVal>
            <c:numRef>
              <c:f>Pepita!$F$25:$F$33</c:f>
              <c:numCache>
                <c:formatCode>0</c:formatCode>
                <c:ptCount val="9"/>
                <c:pt idx="0">
                  <c:v>-60</c:v>
                </c:pt>
                <c:pt idx="1">
                  <c:v>-11.325000000000003</c:v>
                </c:pt>
                <c:pt idx="2">
                  <c:v>16.109999999999985</c:v>
                </c:pt>
                <c:pt idx="3">
                  <c:v>22.765937500000007</c:v>
                </c:pt>
                <c:pt idx="4">
                  <c:v>22.30499999999995</c:v>
                </c:pt>
                <c:pt idx="5">
                  <c:v>19.650000000000006</c:v>
                </c:pt>
                <c:pt idx="6">
                  <c:v>7.2599999999999909</c:v>
                </c:pt>
                <c:pt idx="7">
                  <c:v>-7.7425357486660289</c:v>
                </c:pt>
                <c:pt idx="8">
                  <c:v>-29.025000000000034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6-4ABF-B2F0-C167830D3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86239"/>
        <c:axId val="2136598719"/>
      </c:scatterChart>
      <c:valAx>
        <c:axId val="213658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6598719"/>
        <c:crosses val="autoZero"/>
        <c:crossBetween val="midCat"/>
      </c:valAx>
      <c:valAx>
        <c:axId val="2136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658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3</xdr:row>
      <xdr:rowOff>30480</xdr:rowOff>
    </xdr:from>
    <xdr:to>
      <xdr:col>14</xdr:col>
      <xdr:colOff>45720</xdr:colOff>
      <xdr:row>18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05F-5358-E281-6B6A-7F3EFC308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18</xdr:row>
      <xdr:rowOff>152400</xdr:rowOff>
    </xdr:from>
    <xdr:to>
      <xdr:col>14</xdr:col>
      <xdr:colOff>45720</xdr:colOff>
      <xdr:row>33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B32889-5E67-F3BA-6818-C65D2EC48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274320</xdr:colOff>
      <xdr:row>35</xdr:row>
      <xdr:rowOff>45720</xdr:rowOff>
    </xdr:from>
    <xdr:to>
      <xdr:col>14</xdr:col>
      <xdr:colOff>76200</xdr:colOff>
      <xdr:row>50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F63CA2-0425-11C6-B187-A9404B0EF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D1DAAE61-7ABD-4E58-A308-DE8B7F9D341E}" userId="S::nicolas.gonzalez07@est.uexternado.edu.co::abdeb7d9-3002-4d20-92a0-0ced1f3a571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3" dT="2023-03-04T13:38:52.32" personId="{D1DAAE61-7ABD-4E58-A308-DE8B7F9D341E}" id="{33B53729-BE28-4273-9A98-B36DE473D582}">
    <text>Los ingresos en el tramo inelástico son decrecientes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80BC-2FCD-41E6-91DB-77EAD2BB1173}">
  <dimension ref="A2:H37"/>
  <sheetViews>
    <sheetView tabSelected="1" topLeftCell="A16" workbookViewId="0">
      <selection activeCell="B25" sqref="B25"/>
    </sheetView>
  </sheetViews>
  <sheetFormatPr baseColWidth="10" defaultRowHeight="14.4" x14ac:dyDescent="0.3"/>
  <cols>
    <col min="7" max="8" width="11.5546875" style="1"/>
    <col min="9" max="9" width="11.77734375" bestFit="1" customWidth="1"/>
  </cols>
  <sheetData>
    <row r="2" spans="1:8" x14ac:dyDescent="0.3">
      <c r="C2" s="2" t="s">
        <v>16</v>
      </c>
      <c r="D2" s="2"/>
      <c r="E2" s="2" t="s">
        <v>17</v>
      </c>
      <c r="F2" s="2"/>
      <c r="H2" s="3" t="s">
        <v>27</v>
      </c>
    </row>
    <row r="3" spans="1:8" x14ac:dyDescent="0.3">
      <c r="A3" t="s">
        <v>2</v>
      </c>
      <c r="B3">
        <v>100</v>
      </c>
      <c r="C3">
        <v>100</v>
      </c>
      <c r="D3">
        <v>100</v>
      </c>
      <c r="E3">
        <f>100+(-1.7*10)</f>
        <v>83</v>
      </c>
      <c r="F3">
        <v>100</v>
      </c>
      <c r="G3">
        <f>100+(-1.7*(-10))</f>
        <v>117</v>
      </c>
      <c r="H3">
        <f>100+(-1.7*(-10))</f>
        <v>117</v>
      </c>
    </row>
    <row r="4" spans="1:8" x14ac:dyDescent="0.3">
      <c r="A4" t="s">
        <v>3</v>
      </c>
      <c r="B4">
        <v>2</v>
      </c>
      <c r="C4">
        <f>B4*1.1</f>
        <v>2.2000000000000002</v>
      </c>
      <c r="D4">
        <f>B4*0.9</f>
        <v>1.8</v>
      </c>
      <c r="E4">
        <v>2.2000000000000002</v>
      </c>
      <c r="F4">
        <v>2</v>
      </c>
      <c r="G4">
        <f>+D4</f>
        <v>1.8</v>
      </c>
      <c r="H4" s="4">
        <f>C28</f>
        <v>2.18825</v>
      </c>
    </row>
    <row r="5" spans="1:8" x14ac:dyDescent="0.3">
      <c r="A5" t="s">
        <v>4</v>
      </c>
      <c r="B5">
        <f>B3*B4</f>
        <v>200</v>
      </c>
      <c r="C5">
        <f t="shared" ref="C5:D5" si="0">C3*C4</f>
        <v>220.00000000000003</v>
      </c>
      <c r="D5">
        <f t="shared" si="0"/>
        <v>180</v>
      </c>
      <c r="E5">
        <f>E3*E4</f>
        <v>182.60000000000002</v>
      </c>
      <c r="F5">
        <f>F3*F4</f>
        <v>200</v>
      </c>
      <c r="G5">
        <f>G3*G4</f>
        <v>210.6</v>
      </c>
      <c r="H5">
        <f>H3*H4</f>
        <v>256.02525000000003</v>
      </c>
    </row>
    <row r="6" spans="1:8" x14ac:dyDescent="0.3">
      <c r="G6"/>
      <c r="H6"/>
    </row>
    <row r="7" spans="1:8" x14ac:dyDescent="0.3">
      <c r="A7" t="s">
        <v>5</v>
      </c>
      <c r="G7"/>
      <c r="H7"/>
    </row>
    <row r="8" spans="1:8" x14ac:dyDescent="0.3">
      <c r="A8" t="s">
        <v>6</v>
      </c>
      <c r="B8">
        <v>30</v>
      </c>
      <c r="C8">
        <v>30</v>
      </c>
      <c r="D8">
        <v>30</v>
      </c>
      <c r="E8">
        <f>B8/$B$3*$E$3</f>
        <v>24.9</v>
      </c>
      <c r="F8">
        <v>30</v>
      </c>
      <c r="G8">
        <f>C8/$B$3*$G$3</f>
        <v>35.1</v>
      </c>
      <c r="H8">
        <f>D8/$B$3*$G$3</f>
        <v>35.1</v>
      </c>
    </row>
    <row r="9" spans="1:8" x14ac:dyDescent="0.3">
      <c r="A9" t="s">
        <v>7</v>
      </c>
      <c r="B9">
        <v>40</v>
      </c>
      <c r="C9">
        <v>40</v>
      </c>
      <c r="D9">
        <v>40</v>
      </c>
      <c r="E9">
        <f t="shared" ref="E9:E11" si="1">B9/$B$3*$E$3</f>
        <v>33.200000000000003</v>
      </c>
      <c r="F9">
        <v>40</v>
      </c>
      <c r="G9">
        <f>C9/$B$3*$G$3</f>
        <v>46.800000000000004</v>
      </c>
      <c r="H9">
        <f>D9/$B$3*$G$3</f>
        <v>46.800000000000004</v>
      </c>
    </row>
    <row r="10" spans="1:8" x14ac:dyDescent="0.3">
      <c r="A10" t="s">
        <v>8</v>
      </c>
      <c r="B10">
        <v>30</v>
      </c>
      <c r="C10">
        <v>30</v>
      </c>
      <c r="D10">
        <v>30</v>
      </c>
      <c r="E10">
        <f t="shared" si="1"/>
        <v>24.9</v>
      </c>
      <c r="F10">
        <v>30</v>
      </c>
      <c r="G10">
        <f>C10/$B$3*$G$3</f>
        <v>35.1</v>
      </c>
      <c r="H10">
        <f>D10/$B$3*$G$3</f>
        <v>35.1</v>
      </c>
    </row>
    <row r="11" spans="1:8" x14ac:dyDescent="0.3">
      <c r="A11" t="s">
        <v>9</v>
      </c>
      <c r="B11">
        <v>20</v>
      </c>
      <c r="C11">
        <v>20</v>
      </c>
      <c r="D11">
        <v>20</v>
      </c>
      <c r="E11">
        <f t="shared" si="1"/>
        <v>16.600000000000001</v>
      </c>
      <c r="F11">
        <v>20</v>
      </c>
      <c r="G11">
        <f>C11/$B$3*$G$3</f>
        <v>23.400000000000002</v>
      </c>
      <c r="H11">
        <f>D11/$B$3*$G$3</f>
        <v>23.400000000000002</v>
      </c>
    </row>
    <row r="12" spans="1:8" x14ac:dyDescent="0.3">
      <c r="A12" t="s">
        <v>10</v>
      </c>
      <c r="B12">
        <f>SUM(B8:B11)</f>
        <v>120</v>
      </c>
      <c r="C12">
        <f t="shared" ref="C12:D12" si="2">SUM(C8:C11)</f>
        <v>120</v>
      </c>
      <c r="D12">
        <f t="shared" si="2"/>
        <v>120</v>
      </c>
      <c r="E12">
        <f t="shared" ref="E12" si="3">SUM(E8:E11)</f>
        <v>99.6</v>
      </c>
      <c r="F12">
        <f>SUM(F8:F11)</f>
        <v>120</v>
      </c>
      <c r="G12">
        <f t="shared" ref="G12:H12" si="4">SUM(G8:G11)</f>
        <v>140.4</v>
      </c>
      <c r="H12">
        <f t="shared" si="4"/>
        <v>140.4</v>
      </c>
    </row>
    <row r="13" spans="1:8" x14ac:dyDescent="0.3">
      <c r="G13"/>
      <c r="H13"/>
    </row>
    <row r="14" spans="1:8" x14ac:dyDescent="0.3">
      <c r="A14" t="s">
        <v>0</v>
      </c>
      <c r="B14">
        <f>B5-B12</f>
        <v>80</v>
      </c>
      <c r="C14">
        <f t="shared" ref="C14:D14" si="5">C5-C12</f>
        <v>100.00000000000003</v>
      </c>
      <c r="D14">
        <f t="shared" si="5"/>
        <v>60</v>
      </c>
      <c r="E14">
        <f>E5-E12</f>
        <v>83.000000000000028</v>
      </c>
      <c r="F14">
        <f>F5-F12</f>
        <v>80</v>
      </c>
      <c r="G14">
        <f>G5-G12</f>
        <v>70.199999999999989</v>
      </c>
      <c r="H14">
        <f>H5-H12</f>
        <v>115.62525000000002</v>
      </c>
    </row>
    <row r="15" spans="1:8" x14ac:dyDescent="0.3">
      <c r="G15"/>
      <c r="H15"/>
    </row>
    <row r="16" spans="1:8" x14ac:dyDescent="0.3">
      <c r="A16" t="s">
        <v>11</v>
      </c>
      <c r="G16"/>
      <c r="H16"/>
    </row>
    <row r="17" spans="1:8" x14ac:dyDescent="0.3">
      <c r="A17" t="s">
        <v>12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</row>
    <row r="18" spans="1:8" x14ac:dyDescent="0.3">
      <c r="A18" t="s">
        <v>13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</row>
    <row r="19" spans="1:8" x14ac:dyDescent="0.3">
      <c r="A19" t="s">
        <v>14</v>
      </c>
      <c r="B19">
        <v>40</v>
      </c>
      <c r="C19">
        <v>40</v>
      </c>
      <c r="D19">
        <v>40</v>
      </c>
      <c r="E19">
        <v>40</v>
      </c>
      <c r="F19">
        <v>40</v>
      </c>
      <c r="G19">
        <v>40</v>
      </c>
      <c r="H19">
        <v>40</v>
      </c>
    </row>
    <row r="20" spans="1:8" x14ac:dyDescent="0.3">
      <c r="A20" t="s">
        <v>15</v>
      </c>
      <c r="B20">
        <f>SUM(B17:B19)</f>
        <v>60</v>
      </c>
      <c r="C20">
        <f t="shared" ref="C20:D20" si="6">SUM(C17:C19)</f>
        <v>60</v>
      </c>
      <c r="D20">
        <f t="shared" si="6"/>
        <v>60</v>
      </c>
      <c r="E20">
        <f t="shared" ref="E20" si="7">SUM(E17:E19)</f>
        <v>60</v>
      </c>
      <c r="F20">
        <f>SUM(F17:F19)</f>
        <v>60</v>
      </c>
      <c r="G20">
        <f t="shared" ref="G20:H20" si="8">SUM(G17:G19)</f>
        <v>60</v>
      </c>
      <c r="H20">
        <f t="shared" si="8"/>
        <v>60</v>
      </c>
    </row>
    <row r="21" spans="1:8" x14ac:dyDescent="0.3">
      <c r="G21"/>
      <c r="H21"/>
    </row>
    <row r="22" spans="1:8" x14ac:dyDescent="0.3">
      <c r="A22" t="s">
        <v>1</v>
      </c>
      <c r="B22">
        <f>B14-B20</f>
        <v>20</v>
      </c>
      <c r="C22">
        <f t="shared" ref="C22:D22" si="9">C14-C20</f>
        <v>40.000000000000028</v>
      </c>
      <c r="D22">
        <f t="shared" si="9"/>
        <v>0</v>
      </c>
      <c r="E22">
        <f t="shared" ref="E22" si="10">E14-E20</f>
        <v>23.000000000000028</v>
      </c>
      <c r="F22">
        <f>F14-F20</f>
        <v>20</v>
      </c>
      <c r="G22">
        <f>G14-G20</f>
        <v>10.199999999999989</v>
      </c>
      <c r="H22">
        <f>H14-H20</f>
        <v>55.625250000000023</v>
      </c>
    </row>
    <row r="24" spans="1:8" x14ac:dyDescent="0.3">
      <c r="B24" t="s">
        <v>18</v>
      </c>
      <c r="C24" t="s">
        <v>23</v>
      </c>
      <c r="D24" t="s">
        <v>19</v>
      </c>
      <c r="E24" t="s">
        <v>20</v>
      </c>
      <c r="F24" t="s">
        <v>21</v>
      </c>
      <c r="G24" s="3" t="s">
        <v>22</v>
      </c>
      <c r="H24" s="3"/>
    </row>
    <row r="25" spans="1:8" x14ac:dyDescent="0.3">
      <c r="B25" s="4">
        <v>0</v>
      </c>
      <c r="C25" s="4">
        <f>3.1765-0.0118*B25</f>
        <v>3.1764999999999999</v>
      </c>
      <c r="D25" s="4">
        <f>B25*C25</f>
        <v>0</v>
      </c>
      <c r="E25" s="4">
        <f>60+1.2*B25</f>
        <v>60</v>
      </c>
      <c r="F25" s="4">
        <f>D25-E25</f>
        <v>-60</v>
      </c>
      <c r="G25" s="3" t="e">
        <f>(-1/0.0118)*(C25/B25)</f>
        <v>#DIV/0!</v>
      </c>
      <c r="H25" s="3"/>
    </row>
    <row r="26" spans="1:8" x14ac:dyDescent="0.3">
      <c r="B26" s="4">
        <v>30</v>
      </c>
      <c r="C26" s="4">
        <f t="shared" ref="C26:C37" si="11">3.1765-0.0118*B26</f>
        <v>2.8224999999999998</v>
      </c>
      <c r="D26" s="4">
        <f t="shared" ref="D26:D36" si="12">B26*C26</f>
        <v>84.674999999999997</v>
      </c>
      <c r="E26" s="4">
        <f t="shared" ref="E26:E36" si="13">60+1.2*B26</f>
        <v>96</v>
      </c>
      <c r="F26" s="4">
        <f t="shared" ref="F26:F36" si="14">D26-E26</f>
        <v>-11.325000000000003</v>
      </c>
      <c r="G26" s="5">
        <f t="shared" ref="G26:G36" si="15">(-1/0.0118)*(C26/B26)</f>
        <v>-7.97316384180791</v>
      </c>
      <c r="H26" s="5"/>
    </row>
    <row r="27" spans="1:8" x14ac:dyDescent="0.3">
      <c r="B27" s="4">
        <v>60</v>
      </c>
      <c r="C27" s="4">
        <f t="shared" si="11"/>
        <v>2.4684999999999997</v>
      </c>
      <c r="D27" s="4">
        <f t="shared" si="12"/>
        <v>148.10999999999999</v>
      </c>
      <c r="E27" s="4">
        <f t="shared" si="13"/>
        <v>132</v>
      </c>
      <c r="F27" s="4">
        <f t="shared" si="14"/>
        <v>16.109999999999985</v>
      </c>
      <c r="G27" s="5">
        <f t="shared" si="15"/>
        <v>-3.4865819209039546</v>
      </c>
      <c r="H27" s="5"/>
    </row>
    <row r="28" spans="1:8" x14ac:dyDescent="0.3">
      <c r="A28" t="s">
        <v>24</v>
      </c>
      <c r="B28" s="4">
        <v>83.75</v>
      </c>
      <c r="C28" s="4">
        <f>3.1765-0.0118*B28</f>
        <v>2.18825</v>
      </c>
      <c r="D28" s="4">
        <f t="shared" ref="D28" si="16">B28*C28</f>
        <v>183.26593750000001</v>
      </c>
      <c r="E28" s="4">
        <f t="shared" ref="E28" si="17">60+1.2*B28</f>
        <v>160.5</v>
      </c>
      <c r="F28" s="4">
        <f t="shared" ref="F28" si="18">D28-E28</f>
        <v>22.765937500000007</v>
      </c>
      <c r="G28" s="3">
        <f>(-1/0.0118)*(C28/B28)</f>
        <v>-2.2142676448267142</v>
      </c>
      <c r="H28" s="3"/>
    </row>
    <row r="29" spans="1:8" x14ac:dyDescent="0.3">
      <c r="B29" s="4">
        <v>90</v>
      </c>
      <c r="C29" s="4">
        <f t="shared" si="11"/>
        <v>2.1144999999999996</v>
      </c>
      <c r="D29" s="4">
        <f t="shared" si="12"/>
        <v>190.30499999999995</v>
      </c>
      <c r="E29" s="4">
        <f t="shared" si="13"/>
        <v>168</v>
      </c>
      <c r="F29" s="4">
        <f t="shared" si="14"/>
        <v>22.30499999999995</v>
      </c>
      <c r="G29" s="5">
        <f t="shared" si="15"/>
        <v>-1.9910546139359697</v>
      </c>
      <c r="H29" s="5"/>
    </row>
    <row r="30" spans="1:8" x14ac:dyDescent="0.3">
      <c r="A30" t="s">
        <v>25</v>
      </c>
      <c r="B30" s="4">
        <v>100</v>
      </c>
      <c r="C30" s="4">
        <f t="shared" si="11"/>
        <v>1.9964999999999999</v>
      </c>
      <c r="D30" s="4">
        <f t="shared" ref="D30" si="19">B30*C30</f>
        <v>199.65</v>
      </c>
      <c r="E30" s="4">
        <f t="shared" ref="E30" si="20">60+1.2*B30</f>
        <v>180</v>
      </c>
      <c r="F30" s="4">
        <f t="shared" ref="F30" si="21">D30-E30</f>
        <v>19.650000000000006</v>
      </c>
      <c r="G30" s="5">
        <f t="shared" ref="G30" si="22">(-1/0.0118)*(C30/B30)</f>
        <v>-1.6919491525423731</v>
      </c>
      <c r="H30" s="5"/>
    </row>
    <row r="31" spans="1:8" x14ac:dyDescent="0.3">
      <c r="B31" s="4">
        <v>120</v>
      </c>
      <c r="C31" s="4">
        <f t="shared" si="11"/>
        <v>1.7605</v>
      </c>
      <c r="D31" s="4">
        <f t="shared" si="12"/>
        <v>211.26</v>
      </c>
      <c r="E31" s="4">
        <f t="shared" si="13"/>
        <v>204</v>
      </c>
      <c r="F31" s="4">
        <f t="shared" si="14"/>
        <v>7.2599999999999909</v>
      </c>
      <c r="G31" s="5">
        <f t="shared" si="15"/>
        <v>-1.2432909604519775</v>
      </c>
      <c r="H31" s="5"/>
    </row>
    <row r="32" spans="1:8" x14ac:dyDescent="0.3">
      <c r="B32" s="4">
        <v>134.59745652078101</v>
      </c>
      <c r="C32" s="4">
        <f t="shared" si="11"/>
        <v>1.5882500130547841</v>
      </c>
      <c r="D32" s="4">
        <f t="shared" si="12"/>
        <v>213.77441207627118</v>
      </c>
      <c r="E32" s="4">
        <f t="shared" si="13"/>
        <v>221.5169478249372</v>
      </c>
      <c r="F32" s="4">
        <f t="shared" si="14"/>
        <v>-7.7425357486660289</v>
      </c>
      <c r="G32" s="5">
        <f t="shared" si="15"/>
        <v>-1.0000000164392058</v>
      </c>
      <c r="H32" s="5"/>
    </row>
    <row r="33" spans="1:8" x14ac:dyDescent="0.3">
      <c r="B33" s="4">
        <v>150</v>
      </c>
      <c r="C33" s="4">
        <f t="shared" si="11"/>
        <v>1.4064999999999999</v>
      </c>
      <c r="D33" s="4">
        <f t="shared" si="12"/>
        <v>210.97499999999997</v>
      </c>
      <c r="E33" s="4">
        <f t="shared" si="13"/>
        <v>240</v>
      </c>
      <c r="F33" s="4">
        <f t="shared" si="14"/>
        <v>-29.025000000000034</v>
      </c>
      <c r="G33" s="5">
        <f t="shared" si="15"/>
        <v>-0.79463276836158192</v>
      </c>
      <c r="H33" s="5"/>
    </row>
    <row r="34" spans="1:8" x14ac:dyDescent="0.3">
      <c r="B34" s="4">
        <v>180</v>
      </c>
      <c r="C34" s="4">
        <f t="shared" si="11"/>
        <v>1.0524999999999998</v>
      </c>
      <c r="D34" s="4">
        <f t="shared" si="12"/>
        <v>189.44999999999996</v>
      </c>
      <c r="E34" s="4">
        <f t="shared" si="13"/>
        <v>276</v>
      </c>
      <c r="F34" s="4">
        <f t="shared" si="14"/>
        <v>-86.55000000000004</v>
      </c>
      <c r="G34" s="5">
        <f t="shared" si="15"/>
        <v>-0.49552730696798486</v>
      </c>
      <c r="H34" s="5"/>
    </row>
    <row r="35" spans="1:8" x14ac:dyDescent="0.3">
      <c r="B35" s="4">
        <v>210</v>
      </c>
      <c r="C35" s="4">
        <f t="shared" si="11"/>
        <v>0.69850000000000012</v>
      </c>
      <c r="D35" s="4">
        <f t="shared" si="12"/>
        <v>146.68500000000003</v>
      </c>
      <c r="E35" s="4">
        <f t="shared" si="13"/>
        <v>312</v>
      </c>
      <c r="F35" s="4">
        <f t="shared" si="14"/>
        <v>-165.31499999999997</v>
      </c>
      <c r="G35" s="5">
        <f t="shared" si="15"/>
        <v>-0.28188054882970148</v>
      </c>
      <c r="H35" s="5"/>
    </row>
    <row r="36" spans="1:8" x14ac:dyDescent="0.3">
      <c r="B36" s="4">
        <v>240</v>
      </c>
      <c r="C36" s="4">
        <f t="shared" si="11"/>
        <v>0.34450000000000003</v>
      </c>
      <c r="D36" s="4">
        <f t="shared" si="12"/>
        <v>82.68</v>
      </c>
      <c r="E36" s="4">
        <f t="shared" si="13"/>
        <v>348</v>
      </c>
      <c r="F36" s="4">
        <f t="shared" si="14"/>
        <v>-265.32</v>
      </c>
      <c r="G36" s="5">
        <f t="shared" si="15"/>
        <v>-0.12164548022598873</v>
      </c>
      <c r="H36" s="5"/>
    </row>
    <row r="37" spans="1:8" x14ac:dyDescent="0.3">
      <c r="A37" t="s">
        <v>26</v>
      </c>
      <c r="B37" s="4">
        <v>269.19491525423729</v>
      </c>
      <c r="C37" s="4">
        <f t="shared" si="11"/>
        <v>0</v>
      </c>
      <c r="D37" s="4">
        <f t="shared" ref="D37" si="23">B37*C37</f>
        <v>0</v>
      </c>
      <c r="E37" s="4">
        <f t="shared" ref="E37" si="24">60+1.2*B37</f>
        <v>383.03389830508473</v>
      </c>
      <c r="F37" s="4">
        <f t="shared" ref="F37" si="25">D37-E37</f>
        <v>-383.03389830508473</v>
      </c>
      <c r="G37" s="3">
        <f>(-1/0.0118)*(C37/B37)</f>
        <v>0</v>
      </c>
      <c r="H37" s="3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</cp:lastModifiedBy>
  <cp:lastPrinted>2023-03-04T02:06:12Z</cp:lastPrinted>
  <dcterms:created xsi:type="dcterms:W3CDTF">2023-03-04T01:49:27Z</dcterms:created>
  <dcterms:modified xsi:type="dcterms:W3CDTF">2023-03-04T16:16:39Z</dcterms:modified>
</cp:coreProperties>
</file>