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OVID2030\"/>
    </mc:Choice>
  </mc:AlternateContent>
  <xr:revisionPtr revIDLastSave="0" documentId="13_ncr:1_{143B0C39-7771-439E-97F9-7CC922DEAB82}" xr6:coauthVersionLast="45" xr6:coauthVersionMax="45" xr10:uidLastSave="{00000000-0000-0000-0000-000000000000}"/>
  <bookViews>
    <workbookView xWindow="-108" yWindow="-108" windowWidth="23256" windowHeight="12576" xr2:uid="{4A8EDEA0-47F7-490C-BAE2-09782BA57031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Sheet1!$R$51:$R$60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Sheet1!$X$51:$X$60</definedName>
    <definedName name="solver_lhs2" localSheetId="0" hidden="1">Sheet1!$E$82:$N$86</definedName>
    <definedName name="solver_lhs3" localSheetId="0" hidden="1">Sheet1!$E$82:$N$86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Sheet1!$R$64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0</definedName>
    <definedName name="solver_rhs2" localSheetId="0" hidden="1">Sheet1!$E$89:$N$93</definedName>
    <definedName name="solver_rhs3" localSheetId="0" hidden="1">Sheet1!$E$89:$N$93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5" i="1" l="1"/>
  <c r="I96" i="1"/>
  <c r="I97" i="1"/>
  <c r="I98" i="1"/>
  <c r="P90" i="1"/>
  <c r="R5" i="1" l="1"/>
  <c r="H99" i="1"/>
  <c r="G99" i="1"/>
  <c r="F99" i="1"/>
  <c r="E99" i="1"/>
  <c r="N98" i="1"/>
  <c r="M98" i="1"/>
  <c r="L98" i="1"/>
  <c r="K98" i="1"/>
  <c r="J98" i="1"/>
  <c r="N97" i="1"/>
  <c r="M97" i="1"/>
  <c r="L97" i="1"/>
  <c r="K97" i="1"/>
  <c r="J97" i="1"/>
  <c r="N96" i="1"/>
  <c r="M96" i="1"/>
  <c r="L96" i="1"/>
  <c r="K96" i="1"/>
  <c r="J96" i="1"/>
  <c r="N95" i="1"/>
  <c r="M95" i="1"/>
  <c r="L95" i="1"/>
  <c r="K95" i="1"/>
  <c r="J95" i="1"/>
  <c r="P28" i="1" l="1" a="1"/>
  <c r="P34" i="1" s="1"/>
  <c r="E22" i="1"/>
  <c r="P33" i="1" l="1"/>
  <c r="P32" i="1"/>
  <c r="P31" i="1"/>
  <c r="P30" i="1"/>
  <c r="P29" i="1"/>
  <c r="P28" i="1"/>
  <c r="P37" i="1"/>
  <c r="P36" i="1"/>
  <c r="P35" i="1"/>
  <c r="E89" i="1" l="1" a="1"/>
  <c r="J89" i="1" s="1"/>
  <c r="AA50" i="1" a="1"/>
  <c r="AE50" i="1" s="1"/>
  <c r="U27" i="1" a="1"/>
  <c r="Y27" i="1" s="1"/>
  <c r="N22" i="1"/>
  <c r="M22" i="1"/>
  <c r="L22" i="1"/>
  <c r="K22" i="1"/>
  <c r="J22" i="1"/>
  <c r="I22" i="1"/>
  <c r="H22" i="1"/>
  <c r="G22" i="1"/>
  <c r="F22" i="1"/>
  <c r="R14" i="1"/>
  <c r="R13" i="1"/>
  <c r="R12" i="1"/>
  <c r="R11" i="1"/>
  <c r="R10" i="1"/>
  <c r="R9" i="1"/>
  <c r="R8" i="1"/>
  <c r="R7" i="1"/>
  <c r="R6" i="1"/>
  <c r="E28" i="1" l="1" a="1"/>
  <c r="M36" i="1" s="1"/>
  <c r="M59" i="1" s="1"/>
  <c r="E39" i="1" a="1"/>
  <c r="L43" i="1" s="1"/>
  <c r="L66" i="1" s="1"/>
  <c r="G91" i="1"/>
  <c r="J93" i="1"/>
  <c r="H92" i="1"/>
  <c r="F91" i="1"/>
  <c r="N89" i="1"/>
  <c r="E93" i="1"/>
  <c r="K90" i="1"/>
  <c r="L91" i="1"/>
  <c r="H89" i="1"/>
  <c r="M92" i="1"/>
  <c r="K91" i="1"/>
  <c r="I90" i="1"/>
  <c r="N93" i="1"/>
  <c r="J91" i="1"/>
  <c r="F89" i="1"/>
  <c r="M93" i="1"/>
  <c r="I91" i="1"/>
  <c r="E89" i="1"/>
  <c r="J92" i="1"/>
  <c r="H91" i="1"/>
  <c r="K93" i="1"/>
  <c r="I93" i="1"/>
  <c r="E91" i="1"/>
  <c r="M89" i="1"/>
  <c r="M91" i="1"/>
  <c r="I89" i="1"/>
  <c r="N92" i="1"/>
  <c r="J90" i="1"/>
  <c r="G89" i="1"/>
  <c r="L92" i="1"/>
  <c r="H90" i="1"/>
  <c r="K92" i="1"/>
  <c r="G90" i="1"/>
  <c r="L93" i="1"/>
  <c r="F90" i="1"/>
  <c r="I92" i="1"/>
  <c r="E90" i="1"/>
  <c r="G92" i="1"/>
  <c r="H93" i="1"/>
  <c r="F92" i="1"/>
  <c r="N90" i="1"/>
  <c r="L89" i="1"/>
  <c r="G93" i="1"/>
  <c r="E92" i="1"/>
  <c r="M90" i="1"/>
  <c r="K89" i="1"/>
  <c r="F93" i="1"/>
  <c r="N91" i="1"/>
  <c r="L90" i="1"/>
  <c r="U27" i="1"/>
  <c r="AA50" i="1"/>
  <c r="V27" i="1"/>
  <c r="AB50" i="1"/>
  <c r="W27" i="1"/>
  <c r="AC50" i="1"/>
  <c r="X27" i="1"/>
  <c r="AD50" i="1"/>
  <c r="P89" i="1" l="1"/>
  <c r="K36" i="1"/>
  <c r="K59" i="1" s="1"/>
  <c r="J31" i="1"/>
  <c r="J54" i="1" s="1"/>
  <c r="N29" i="1"/>
  <c r="N52" i="1" s="1"/>
  <c r="L31" i="1"/>
  <c r="L54" i="1" s="1"/>
  <c r="N30" i="1"/>
  <c r="N53" i="1" s="1"/>
  <c r="L35" i="1"/>
  <c r="L58" i="1" s="1"/>
  <c r="J30" i="1"/>
  <c r="J53" i="1" s="1"/>
  <c r="H33" i="1"/>
  <c r="H56" i="1" s="1"/>
  <c r="L29" i="1"/>
  <c r="L52" i="1" s="1"/>
  <c r="N37" i="1"/>
  <c r="N60" i="1" s="1"/>
  <c r="M32" i="1"/>
  <c r="M55" i="1" s="1"/>
  <c r="E30" i="1"/>
  <c r="E53" i="1" s="1"/>
  <c r="L36" i="1"/>
  <c r="L59" i="1" s="1"/>
  <c r="K31" i="1"/>
  <c r="K54" i="1" s="1"/>
  <c r="F30" i="1"/>
  <c r="F53" i="1" s="1"/>
  <c r="M29" i="1"/>
  <c r="M52" i="1" s="1"/>
  <c r="J35" i="1"/>
  <c r="J58" i="1" s="1"/>
  <c r="F34" i="1"/>
  <c r="F57" i="1" s="1"/>
  <c r="N28" i="1"/>
  <c r="N51" i="1" s="1"/>
  <c r="K28" i="1"/>
  <c r="K51" i="1" s="1"/>
  <c r="N32" i="1"/>
  <c r="N55" i="1" s="1"/>
  <c r="N36" i="1"/>
  <c r="N59" i="1" s="1"/>
  <c r="F33" i="1"/>
  <c r="F56" i="1" s="1"/>
  <c r="E28" i="1"/>
  <c r="E51" i="1" s="1"/>
  <c r="L28" i="1"/>
  <c r="L51" i="1" s="1"/>
  <c r="G34" i="1"/>
  <c r="G57" i="1" s="1"/>
  <c r="F29" i="1"/>
  <c r="F52" i="1" s="1"/>
  <c r="L30" i="1"/>
  <c r="L53" i="1" s="1"/>
  <c r="H29" i="1"/>
  <c r="H52" i="1" s="1"/>
  <c r="G37" i="1"/>
  <c r="G60" i="1" s="1"/>
  <c r="K35" i="1"/>
  <c r="K58" i="1" s="1"/>
  <c r="J29" i="1"/>
  <c r="J52" i="1" s="1"/>
  <c r="M31" i="1"/>
  <c r="M54" i="1" s="1"/>
  <c r="F28" i="1"/>
  <c r="F51" i="1" s="1"/>
  <c r="K32" i="1"/>
  <c r="K55" i="1" s="1"/>
  <c r="H37" i="1"/>
  <c r="H60" i="1" s="1"/>
  <c r="E36" i="1"/>
  <c r="E59" i="1" s="1"/>
  <c r="J28" i="1"/>
  <c r="J51" i="1" s="1"/>
  <c r="E37" i="1"/>
  <c r="E60" i="1" s="1"/>
  <c r="E29" i="1"/>
  <c r="E52" i="1" s="1"/>
  <c r="F35" i="1"/>
  <c r="F58" i="1" s="1"/>
  <c r="J33" i="1"/>
  <c r="J56" i="1" s="1"/>
  <c r="K29" i="1"/>
  <c r="K52" i="1" s="1"/>
  <c r="N33" i="1"/>
  <c r="N56" i="1" s="1"/>
  <c r="M28" i="1"/>
  <c r="M51" i="1" s="1"/>
  <c r="H32" i="1"/>
  <c r="H55" i="1" s="1"/>
  <c r="M37" i="1"/>
  <c r="M60" i="1" s="1"/>
  <c r="I30" i="1"/>
  <c r="I53" i="1" s="1"/>
  <c r="L32" i="1"/>
  <c r="L55" i="1" s="1"/>
  <c r="F31" i="1"/>
  <c r="F54" i="1" s="1"/>
  <c r="H34" i="1"/>
  <c r="H57" i="1" s="1"/>
  <c r="G29" i="1"/>
  <c r="G52" i="1" s="1"/>
  <c r="I35" i="1"/>
  <c r="I58" i="1" s="1"/>
  <c r="H30" i="1"/>
  <c r="H53" i="1" s="1"/>
  <c r="J34" i="1"/>
  <c r="J57" i="1" s="1"/>
  <c r="N31" i="1"/>
  <c r="N54" i="1" s="1"/>
  <c r="I37" i="1"/>
  <c r="I60" i="1" s="1"/>
  <c r="E33" i="1"/>
  <c r="E56" i="1" s="1"/>
  <c r="E35" i="1"/>
  <c r="E58" i="1" s="1"/>
  <c r="F32" i="1"/>
  <c r="F55" i="1" s="1"/>
  <c r="I34" i="1"/>
  <c r="I57" i="1" s="1"/>
  <c r="H28" i="1"/>
  <c r="H51" i="1" s="1"/>
  <c r="K30" i="1"/>
  <c r="K53" i="1" s="1"/>
  <c r="K37" i="1"/>
  <c r="K60" i="1" s="1"/>
  <c r="G30" i="1"/>
  <c r="G53" i="1" s="1"/>
  <c r="F36" i="1"/>
  <c r="F59" i="1" s="1"/>
  <c r="M34" i="1"/>
  <c r="M57" i="1" s="1"/>
  <c r="M35" i="1"/>
  <c r="M58" i="1" s="1"/>
  <c r="G33" i="1"/>
  <c r="G56" i="1" s="1"/>
  <c r="J36" i="1"/>
  <c r="J59" i="1" s="1"/>
  <c r="E31" i="1"/>
  <c r="E54" i="1" s="1"/>
  <c r="G36" i="1"/>
  <c r="G59" i="1" s="1"/>
  <c r="I29" i="1"/>
  <c r="I52" i="1" s="1"/>
  <c r="I36" i="1"/>
  <c r="I59" i="1" s="1"/>
  <c r="I28" i="1"/>
  <c r="I51" i="1" s="1"/>
  <c r="N34" i="1"/>
  <c r="N57" i="1" s="1"/>
  <c r="K33" i="1"/>
  <c r="K56" i="1" s="1"/>
  <c r="F37" i="1"/>
  <c r="F60" i="1" s="1"/>
  <c r="K34" i="1"/>
  <c r="K57" i="1" s="1"/>
  <c r="E32" i="1"/>
  <c r="E55" i="1" s="1"/>
  <c r="M33" i="1"/>
  <c r="M56" i="1" s="1"/>
  <c r="G28" i="1"/>
  <c r="G51" i="1" s="1"/>
  <c r="G35" i="1"/>
  <c r="G58" i="1" s="1"/>
  <c r="J37" i="1"/>
  <c r="J60" i="1" s="1"/>
  <c r="L33" i="1"/>
  <c r="L56" i="1" s="1"/>
  <c r="I32" i="1"/>
  <c r="I55" i="1" s="1"/>
  <c r="N35" i="1"/>
  <c r="N58" i="1" s="1"/>
  <c r="I33" i="1"/>
  <c r="I56" i="1" s="1"/>
  <c r="M30" i="1"/>
  <c r="M53" i="1" s="1"/>
  <c r="I31" i="1"/>
  <c r="I54" i="1" s="1"/>
  <c r="L37" i="1"/>
  <c r="L60" i="1" s="1"/>
  <c r="E34" i="1"/>
  <c r="E57" i="1" s="1"/>
  <c r="H36" i="1"/>
  <c r="H59" i="1" s="1"/>
  <c r="J32" i="1"/>
  <c r="J55" i="1" s="1"/>
  <c r="G31" i="1"/>
  <c r="G54" i="1" s="1"/>
  <c r="L34" i="1"/>
  <c r="L57" i="1" s="1"/>
  <c r="G32" i="1"/>
  <c r="G55" i="1" s="1"/>
  <c r="H31" i="1"/>
  <c r="H54" i="1" s="1"/>
  <c r="H35" i="1"/>
  <c r="H58" i="1" s="1"/>
  <c r="L41" i="1"/>
  <c r="L64" i="1" s="1"/>
  <c r="K42" i="1"/>
  <c r="K65" i="1" s="1"/>
  <c r="G39" i="1"/>
  <c r="G62" i="1" s="1"/>
  <c r="L42" i="1"/>
  <c r="L65" i="1" s="1"/>
  <c r="K41" i="1"/>
  <c r="K64" i="1" s="1"/>
  <c r="K40" i="1"/>
  <c r="K63" i="1" s="1"/>
  <c r="J43" i="1"/>
  <c r="J66" i="1" s="1"/>
  <c r="H42" i="1"/>
  <c r="H65" i="1" s="1"/>
  <c r="N42" i="1"/>
  <c r="N65" i="1" s="1"/>
  <c r="N43" i="1"/>
  <c r="N66" i="1" s="1"/>
  <c r="F40" i="1"/>
  <c r="F63" i="1" s="1"/>
  <c r="F41" i="1"/>
  <c r="F64" i="1" s="1"/>
  <c r="K43" i="1"/>
  <c r="K66" i="1" s="1"/>
  <c r="E41" i="1"/>
  <c r="E64" i="1" s="1"/>
  <c r="I41" i="1"/>
  <c r="I64" i="1" s="1"/>
  <c r="M43" i="1"/>
  <c r="M66" i="1" s="1"/>
  <c r="F43" i="1"/>
  <c r="F66" i="1" s="1"/>
  <c r="N40" i="1"/>
  <c r="N63" i="1" s="1"/>
  <c r="H39" i="1"/>
  <c r="H62" i="1" s="1"/>
  <c r="H40" i="1"/>
  <c r="H63" i="1" s="1"/>
  <c r="G41" i="1"/>
  <c r="G64" i="1" s="1"/>
  <c r="L40" i="1"/>
  <c r="L63" i="1" s="1"/>
  <c r="K39" i="1"/>
  <c r="K62" i="1" s="1"/>
  <c r="I39" i="1"/>
  <c r="I62" i="1" s="1"/>
  <c r="G42" i="1"/>
  <c r="G65" i="1" s="1"/>
  <c r="N39" i="1"/>
  <c r="N62" i="1" s="1"/>
  <c r="J39" i="1"/>
  <c r="J62" i="1" s="1"/>
  <c r="J40" i="1"/>
  <c r="J63" i="1" s="1"/>
  <c r="I42" i="1"/>
  <c r="I65" i="1" s="1"/>
  <c r="F39" i="1"/>
  <c r="F62" i="1" s="1"/>
  <c r="M40" i="1"/>
  <c r="M63" i="1" s="1"/>
  <c r="H41" i="1"/>
  <c r="H64" i="1" s="1"/>
  <c r="I43" i="1"/>
  <c r="I66" i="1" s="1"/>
  <c r="I40" i="1"/>
  <c r="I63" i="1" s="1"/>
  <c r="H43" i="1"/>
  <c r="H66" i="1" s="1"/>
  <c r="F42" i="1"/>
  <c r="F65" i="1" s="1"/>
  <c r="J41" i="1"/>
  <c r="J64" i="1" s="1"/>
  <c r="M39" i="1"/>
  <c r="M62" i="1" s="1"/>
  <c r="E39" i="1"/>
  <c r="E62" i="1" s="1"/>
  <c r="G40" i="1"/>
  <c r="G63" i="1" s="1"/>
  <c r="N41" i="1"/>
  <c r="N64" i="1" s="1"/>
  <c r="L39" i="1"/>
  <c r="L62" i="1" s="1"/>
  <c r="E40" i="1"/>
  <c r="E63" i="1" s="1"/>
  <c r="G43" i="1"/>
  <c r="G66" i="1" s="1"/>
  <c r="E42" i="1"/>
  <c r="E65" i="1" s="1"/>
  <c r="E43" i="1"/>
  <c r="E66" i="1" s="1"/>
  <c r="M41" i="1"/>
  <c r="M64" i="1" s="1"/>
  <c r="M42" i="1"/>
  <c r="M65" i="1" s="1"/>
  <c r="J42" i="1"/>
  <c r="J65" i="1" s="1"/>
  <c r="AA51" i="1" l="1" a="1"/>
  <c r="AC51" i="1" s="1"/>
  <c r="E70" i="1" a="1"/>
  <c r="G72" i="1" s="1"/>
  <c r="E82" i="1" a="1"/>
  <c r="R28" i="1" a="1"/>
  <c r="R33" i="1" s="1"/>
  <c r="K45" i="1"/>
  <c r="H45" i="1"/>
  <c r="V51" i="1" a="1"/>
  <c r="V57" i="1" s="1"/>
  <c r="U28" i="1" a="1"/>
  <c r="V37" i="1" s="1"/>
  <c r="J45" i="1"/>
  <c r="G45" i="1"/>
  <c r="M45" i="1"/>
  <c r="N45" i="1"/>
  <c r="F45" i="1"/>
  <c r="E45" i="1"/>
  <c r="I45" i="1"/>
  <c r="L45" i="1"/>
  <c r="L70" i="1" l="1"/>
  <c r="K72" i="1"/>
  <c r="M75" i="1"/>
  <c r="L74" i="1"/>
  <c r="N77" i="1"/>
  <c r="G76" i="1"/>
  <c r="E71" i="1"/>
  <c r="E79" i="1"/>
  <c r="L77" i="1"/>
  <c r="H73" i="1"/>
  <c r="G75" i="1"/>
  <c r="I74" i="1"/>
  <c r="AB54" i="1"/>
  <c r="AC52" i="1"/>
  <c r="AB53" i="1"/>
  <c r="AA56" i="1"/>
  <c r="AC56" i="1"/>
  <c r="F71" i="1"/>
  <c r="I79" i="1"/>
  <c r="F73" i="1"/>
  <c r="I71" i="1"/>
  <c r="H78" i="1"/>
  <c r="M72" i="1"/>
  <c r="N72" i="1"/>
  <c r="H79" i="1"/>
  <c r="AB52" i="1"/>
  <c r="AE59" i="1"/>
  <c r="AE55" i="1"/>
  <c r="AE53" i="1"/>
  <c r="E72" i="1"/>
  <c r="E76" i="1"/>
  <c r="M73" i="1"/>
  <c r="N76" i="1"/>
  <c r="AC55" i="1"/>
  <c r="AD60" i="1"/>
  <c r="AD58" i="1"/>
  <c r="H75" i="1"/>
  <c r="L72" i="1"/>
  <c r="E73" i="1"/>
  <c r="K78" i="1"/>
  <c r="AC59" i="1"/>
  <c r="AB51" i="1"/>
  <c r="AD56" i="1"/>
  <c r="Z56" i="1" s="1"/>
  <c r="AD53" i="1"/>
  <c r="K75" i="1"/>
  <c r="E78" i="1"/>
  <c r="H71" i="1"/>
  <c r="K73" i="1"/>
  <c r="AB57" i="1"/>
  <c r="AA58" i="1"/>
  <c r="AE60" i="1"/>
  <c r="Z60" i="1" s="1"/>
  <c r="J73" i="1"/>
  <c r="E75" i="1"/>
  <c r="L75" i="1"/>
  <c r="H77" i="1"/>
  <c r="AE56" i="1"/>
  <c r="AD59" i="1"/>
  <c r="AC60" i="1"/>
  <c r="AE52" i="1"/>
  <c r="M70" i="1"/>
  <c r="J71" i="1"/>
  <c r="J77" i="1"/>
  <c r="G77" i="1"/>
  <c r="J75" i="1"/>
  <c r="L78" i="1"/>
  <c r="L73" i="1"/>
  <c r="F78" i="1"/>
  <c r="H70" i="1"/>
  <c r="J78" i="1"/>
  <c r="F77" i="1"/>
  <c r="G78" i="1"/>
  <c r="G73" i="1"/>
  <c r="AB59" i="1"/>
  <c r="AD52" i="1"/>
  <c r="AB55" i="1"/>
  <c r="AD57" i="1"/>
  <c r="E70" i="1"/>
  <c r="K74" i="1"/>
  <c r="N71" i="1"/>
  <c r="G70" i="1"/>
  <c r="L76" i="1"/>
  <c r="K71" i="1"/>
  <c r="I70" i="1"/>
  <c r="I72" i="1"/>
  <c r="I73" i="1"/>
  <c r="AD54" i="1"/>
  <c r="AA53" i="1"/>
  <c r="Z53" i="1" s="1"/>
  <c r="AB58" i="1"/>
  <c r="AB56" i="1"/>
  <c r="N74" i="1"/>
  <c r="N75" i="1"/>
  <c r="L79" i="1"/>
  <c r="H74" i="1"/>
  <c r="K77" i="1"/>
  <c r="J79" i="1"/>
  <c r="G71" i="1"/>
  <c r="M78" i="1"/>
  <c r="AA57" i="1"/>
  <c r="Z57" i="1" s="1"/>
  <c r="K79" i="1"/>
  <c r="G79" i="1"/>
  <c r="J72" i="1"/>
  <c r="F74" i="1"/>
  <c r="AE57" i="1"/>
  <c r="AD51" i="1"/>
  <c r="AB60" i="1"/>
  <c r="AA54" i="1"/>
  <c r="Z54" i="1" s="1"/>
  <c r="H76" i="1"/>
  <c r="I78" i="1"/>
  <c r="N79" i="1"/>
  <c r="AA52" i="1"/>
  <c r="Z52" i="1" s="1"/>
  <c r="AE54" i="1"/>
  <c r="AD55" i="1"/>
  <c r="AC58" i="1"/>
  <c r="AE58" i="1"/>
  <c r="M74" i="1"/>
  <c r="M71" i="1"/>
  <c r="F75" i="1"/>
  <c r="I75" i="1"/>
  <c r="M77" i="1"/>
  <c r="AC54" i="1"/>
  <c r="AE51" i="1"/>
  <c r="AA55" i="1"/>
  <c r="Z55" i="1" s="1"/>
  <c r="AA51" i="1"/>
  <c r="Z51" i="1" s="1"/>
  <c r="AA60" i="1"/>
  <c r="I77" i="1"/>
  <c r="J76" i="1"/>
  <c r="M76" i="1"/>
  <c r="N73" i="1"/>
  <c r="F72" i="1"/>
  <c r="G74" i="1"/>
  <c r="L71" i="1"/>
  <c r="F76" i="1"/>
  <c r="I76" i="1"/>
  <c r="AA59" i="1"/>
  <c r="Z59" i="1" s="1"/>
  <c r="AC57" i="1"/>
  <c r="AC53" i="1"/>
  <c r="E74" i="1"/>
  <c r="K70" i="1"/>
  <c r="H72" i="1"/>
  <c r="E77" i="1"/>
  <c r="F70" i="1"/>
  <c r="F79" i="1"/>
  <c r="K76" i="1"/>
  <c r="M79" i="1"/>
  <c r="J70" i="1"/>
  <c r="N70" i="1"/>
  <c r="N78" i="1"/>
  <c r="J74" i="1"/>
  <c r="I82" i="1"/>
  <c r="N85" i="1"/>
  <c r="I84" i="1"/>
  <c r="F84" i="1"/>
  <c r="M83" i="1"/>
  <c r="H82" i="1"/>
  <c r="L86" i="1"/>
  <c r="I86" i="1"/>
  <c r="F86" i="1"/>
  <c r="H86" i="1"/>
  <c r="K84" i="1"/>
  <c r="J86" i="1"/>
  <c r="J83" i="1"/>
  <c r="G83" i="1"/>
  <c r="N82" i="1"/>
  <c r="K82" i="1"/>
  <c r="E86" i="1"/>
  <c r="E83" i="1"/>
  <c r="H85" i="1"/>
  <c r="E82" i="1"/>
  <c r="M85" i="1"/>
  <c r="J85" i="1"/>
  <c r="G85" i="1"/>
  <c r="N84" i="1"/>
  <c r="F83" i="1"/>
  <c r="M82" i="1"/>
  <c r="K86" i="1"/>
  <c r="M86" i="1"/>
  <c r="E85" i="1"/>
  <c r="I83" i="1"/>
  <c r="H84" i="1"/>
  <c r="E84" i="1"/>
  <c r="L83" i="1"/>
  <c r="N86" i="1"/>
  <c r="J82" i="1"/>
  <c r="L85" i="1"/>
  <c r="L82" i="1"/>
  <c r="G86" i="1"/>
  <c r="K85" i="1"/>
  <c r="J84" i="1"/>
  <c r="I85" i="1"/>
  <c r="F85" i="1"/>
  <c r="M84" i="1"/>
  <c r="L84" i="1"/>
  <c r="H83" i="1"/>
  <c r="G84" i="1"/>
  <c r="N83" i="1"/>
  <c r="K83" i="1"/>
  <c r="F82" i="1"/>
  <c r="G82" i="1"/>
  <c r="R30" i="1"/>
  <c r="R28" i="1"/>
  <c r="V60" i="1"/>
  <c r="R29" i="1"/>
  <c r="R31" i="1"/>
  <c r="R32" i="1"/>
  <c r="R34" i="1"/>
  <c r="R35" i="1"/>
  <c r="R36" i="1"/>
  <c r="R37" i="1"/>
  <c r="U28" i="1"/>
  <c r="X31" i="1"/>
  <c r="U33" i="1"/>
  <c r="U32" i="1"/>
  <c r="X30" i="1"/>
  <c r="Y36" i="1"/>
  <c r="W30" i="1"/>
  <c r="V35" i="1"/>
  <c r="Y29" i="1"/>
  <c r="U29" i="1"/>
  <c r="X34" i="1"/>
  <c r="V59" i="1"/>
  <c r="U34" i="1"/>
  <c r="X28" i="1"/>
  <c r="V32" i="1"/>
  <c r="W31" i="1"/>
  <c r="W35" i="1"/>
  <c r="Y37" i="1"/>
  <c r="W33" i="1"/>
  <c r="Y35" i="1"/>
  <c r="V36" i="1"/>
  <c r="U37" i="1"/>
  <c r="V52" i="1"/>
  <c r="X32" i="1"/>
  <c r="Y33" i="1"/>
  <c r="X35" i="1"/>
  <c r="Y31" i="1"/>
  <c r="U30" i="1"/>
  <c r="V54" i="1"/>
  <c r="V28" i="1"/>
  <c r="V29" i="1"/>
  <c r="W34" i="1"/>
  <c r="W36" i="1"/>
  <c r="V51" i="1"/>
  <c r="U31" i="1"/>
  <c r="V58" i="1"/>
  <c r="W28" i="1"/>
  <c r="Y30" i="1"/>
  <c r="V33" i="1"/>
  <c r="W29" i="1"/>
  <c r="V53" i="1"/>
  <c r="Y28" i="1"/>
  <c r="V30" i="1"/>
  <c r="V31" i="1"/>
  <c r="V34" i="1"/>
  <c r="W32" i="1"/>
  <c r="V55" i="1"/>
  <c r="Y32" i="1"/>
  <c r="U35" i="1"/>
  <c r="X33" i="1"/>
  <c r="X36" i="1"/>
  <c r="Y34" i="1"/>
  <c r="V56" i="1"/>
  <c r="X37" i="1"/>
  <c r="W37" i="1"/>
  <c r="U36" i="1"/>
  <c r="X29" i="1"/>
  <c r="Z58" i="1"/>
  <c r="R64" i="1" l="1"/>
  <c r="P82" i="1"/>
  <c r="T30" i="1"/>
  <c r="T28" i="1"/>
  <c r="T36" i="1"/>
  <c r="T34" i="1"/>
  <c r="T31" i="1"/>
  <c r="T35" i="1"/>
  <c r="T33" i="1"/>
  <c r="T37" i="1"/>
  <c r="T32" i="1"/>
  <c r="T29" i="1"/>
  <c r="T51" i="1" l="1"/>
  <c r="X51" i="1" s="1"/>
  <c r="T53" i="1"/>
  <c r="X53" i="1" l="1"/>
  <c r="T54" i="1"/>
  <c r="X54" i="1" s="1"/>
  <c r="T59" i="1"/>
  <c r="X59" i="1" s="1"/>
  <c r="T52" i="1"/>
  <c r="X52" i="1" s="1"/>
  <c r="T55" i="1"/>
  <c r="X55" i="1" s="1"/>
  <c r="T58" i="1"/>
  <c r="X58" i="1" s="1"/>
  <c r="T60" i="1"/>
  <c r="X60" i="1" s="1"/>
  <c r="T56" i="1"/>
  <c r="X56" i="1" s="1"/>
  <c r="T57" i="1"/>
  <c r="X57" i="1" s="1"/>
</calcChain>
</file>

<file path=xl/sharedStrings.xml><?xml version="1.0" encoding="utf-8"?>
<sst xmlns="http://schemas.openxmlformats.org/spreadsheetml/2006/main" count="260" uniqueCount="47">
  <si>
    <t>Legenda</t>
  </si>
  <si>
    <t>T</t>
  </si>
  <si>
    <t>Commodities</t>
  </si>
  <si>
    <t>Activities</t>
  </si>
  <si>
    <t>U</t>
  </si>
  <si>
    <t>primary</t>
  </si>
  <si>
    <t>service</t>
  </si>
  <si>
    <t>PRIMARY</t>
  </si>
  <si>
    <t>Total final demand</t>
  </si>
  <si>
    <t>Production</t>
  </si>
  <si>
    <t>Y</t>
  </si>
  <si>
    <t>Q</t>
  </si>
  <si>
    <t>V</t>
  </si>
  <si>
    <t>G</t>
  </si>
  <si>
    <t>S</t>
  </si>
  <si>
    <t>W_a</t>
  </si>
  <si>
    <t>M</t>
  </si>
  <si>
    <t>W_c</t>
  </si>
  <si>
    <t>E</t>
  </si>
  <si>
    <t>Economic Factors</t>
  </si>
  <si>
    <t>Capital</t>
  </si>
  <si>
    <t>Taxes</t>
  </si>
  <si>
    <t>Import</t>
  </si>
  <si>
    <t>Prices structure</t>
  </si>
  <si>
    <t>Total</t>
  </si>
  <si>
    <t>Price</t>
  </si>
  <si>
    <t>COVID 19</t>
  </si>
  <si>
    <t>CONSTRAINTS</t>
  </si>
  <si>
    <t>RESULT</t>
  </si>
  <si>
    <t>Final demand constraint</t>
  </si>
  <si>
    <t>FD costr</t>
  </si>
  <si>
    <t>Baseline</t>
  </si>
  <si>
    <t>manufacture</t>
  </si>
  <si>
    <t>energy</t>
  </si>
  <si>
    <t>MANUFACTURING</t>
  </si>
  <si>
    <t>SERVICES</t>
  </si>
  <si>
    <t>ENERGY</t>
  </si>
  <si>
    <t>CONSTRUCTION</t>
  </si>
  <si>
    <t>TRANSPORT</t>
  </si>
  <si>
    <t>Wages</t>
  </si>
  <si>
    <t>Surplus</t>
  </si>
  <si>
    <t>Rest of the World</t>
  </si>
  <si>
    <t>ITALY EUROSTAT 2014 SUT</t>
  </si>
  <si>
    <t>GVA (T€@2014)</t>
  </si>
  <si>
    <t>Chose your commodity mix</t>
  </si>
  <si>
    <t>New one</t>
  </si>
  <si>
    <t>Maximize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</si>
</sst>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;\-;\-"/>
    <numFmt numFmtId="165" formatCode="0;\-0;\-"/>
    <numFmt numFmtId="166" formatCode="0;0;\-"/>
    <numFmt numFmtId="167" formatCode="0.000;\-;\-"/>
    <numFmt numFmtId="168" formatCode="0.000;0.000;\-"/>
    <numFmt numFmtId="169" formatCode="0.0;0.0;\-"/>
    <numFmt numFmtId="170" formatCode="0.0%"/>
    <numFmt numFmtId="171" formatCode="0.000"/>
    <numFmt numFmtId="172" formatCode="0.00;0.00;\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3" fillId="0" borderId="1" xfId="0" applyFont="1" applyBorder="1"/>
    <xf numFmtId="0" fontId="3" fillId="2" borderId="0" xfId="0" applyFont="1" applyFill="1"/>
    <xf numFmtId="0" fontId="3" fillId="3" borderId="0" xfId="0" applyFont="1" applyFill="1"/>
    <xf numFmtId="164" fontId="0" fillId="0" borderId="2" xfId="0" applyNumberFormat="1" applyBorder="1"/>
    <xf numFmtId="164" fontId="0" fillId="0" borderId="3" xfId="0" applyNumberFormat="1" applyBorder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0" fillId="3" borderId="0" xfId="0" applyNumberFormat="1" applyFill="1"/>
    <xf numFmtId="1" fontId="0" fillId="4" borderId="0" xfId="0" applyNumberFormat="1" applyFill="1"/>
    <xf numFmtId="0" fontId="3" fillId="4" borderId="0" xfId="0" applyFont="1" applyFill="1"/>
    <xf numFmtId="164" fontId="0" fillId="0" borderId="5" xfId="0" applyNumberFormat="1" applyBorder="1"/>
    <xf numFmtId="164" fontId="0" fillId="0" borderId="0" xfId="0" applyNumberFormat="1"/>
    <xf numFmtId="165" fontId="0" fillId="2" borderId="0" xfId="0" applyNumberFormat="1" applyFill="1"/>
    <xf numFmtId="165" fontId="0" fillId="2" borderId="6" xfId="0" applyNumberFormat="1" applyFill="1" applyBorder="1"/>
    <xf numFmtId="0" fontId="3" fillId="5" borderId="0" xfId="0" applyFont="1" applyFill="1"/>
    <xf numFmtId="0" fontId="3" fillId="6" borderId="0" xfId="0" applyFont="1" applyFill="1"/>
    <xf numFmtId="0" fontId="3" fillId="0" borderId="7" xfId="0" applyFont="1" applyBorder="1"/>
    <xf numFmtId="165" fontId="0" fillId="5" borderId="5" xfId="0" applyNumberFormat="1" applyFill="1" applyBorder="1"/>
    <xf numFmtId="165" fontId="0" fillId="5" borderId="0" xfId="0" applyNumberFormat="1" applyFill="1"/>
    <xf numFmtId="164" fontId="0" fillId="0" borderId="6" xfId="0" applyNumberFormat="1" applyBorder="1"/>
    <xf numFmtId="165" fontId="0" fillId="7" borderId="0" xfId="0" applyNumberFormat="1" applyFill="1"/>
    <xf numFmtId="1" fontId="0" fillId="6" borderId="0" xfId="0" applyNumberFormat="1" applyFill="1"/>
    <xf numFmtId="166" fontId="3" fillId="8" borderId="0" xfId="0" applyNumberFormat="1" applyFont="1" applyFill="1"/>
    <xf numFmtId="166" fontId="3" fillId="9" borderId="0" xfId="0" applyNumberFormat="1" applyFont="1" applyFill="1"/>
    <xf numFmtId="166" fontId="3" fillId="10" borderId="0" xfId="0" applyNumberFormat="1" applyFont="1" applyFill="1"/>
    <xf numFmtId="166" fontId="3" fillId="11" borderId="0" xfId="0" applyNumberFormat="1" applyFont="1" applyFill="1"/>
    <xf numFmtId="165" fontId="0" fillId="5" borderId="8" xfId="0" applyNumberFormat="1" applyFill="1" applyBorder="1"/>
    <xf numFmtId="165" fontId="0" fillId="5" borderId="9" xfId="0" applyNumberFormat="1" applyFill="1" applyBorder="1"/>
    <xf numFmtId="164" fontId="0" fillId="0" borderId="9" xfId="0" applyNumberFormat="1" applyBorder="1"/>
    <xf numFmtId="164" fontId="0" fillId="0" borderId="10" xfId="0" applyNumberFormat="1" applyBorder="1"/>
    <xf numFmtId="166" fontId="0" fillId="10" borderId="11" xfId="0" applyNumberFormat="1" applyFill="1" applyBorder="1"/>
    <xf numFmtId="166" fontId="0" fillId="10" borderId="12" xfId="0" applyNumberFormat="1" applyFill="1" applyBorder="1"/>
    <xf numFmtId="165" fontId="0" fillId="8" borderId="12" xfId="0" applyNumberFormat="1" applyFill="1" applyBorder="1"/>
    <xf numFmtId="165" fontId="0" fillId="8" borderId="13" xfId="0" applyNumberFormat="1" applyFill="1" applyBorder="1"/>
    <xf numFmtId="166" fontId="0" fillId="10" borderId="14" xfId="0" applyNumberFormat="1" applyFill="1" applyBorder="1"/>
    <xf numFmtId="166" fontId="0" fillId="10" borderId="0" xfId="0" applyNumberFormat="1" applyFill="1"/>
    <xf numFmtId="165" fontId="0" fillId="8" borderId="0" xfId="0" applyNumberFormat="1" applyFill="1"/>
    <xf numFmtId="165" fontId="0" fillId="8" borderId="15" xfId="0" applyNumberFormat="1" applyFill="1" applyBorder="1"/>
    <xf numFmtId="0" fontId="0" fillId="0" borderId="19" xfId="0" applyBorder="1"/>
    <xf numFmtId="167" fontId="0" fillId="0" borderId="2" xfId="0" applyNumberFormat="1" applyBorder="1"/>
    <xf numFmtId="167" fontId="0" fillId="0" borderId="3" xfId="0" applyNumberFormat="1" applyBorder="1"/>
    <xf numFmtId="167" fontId="0" fillId="2" borderId="3" xfId="0" applyNumberFormat="1" applyFill="1" applyBorder="1"/>
    <xf numFmtId="167" fontId="0" fillId="2" borderId="4" xfId="0" applyNumberFormat="1" applyFill="1" applyBorder="1"/>
    <xf numFmtId="167" fontId="0" fillId="0" borderId="5" xfId="0" applyNumberFormat="1" applyBorder="1"/>
    <xf numFmtId="167" fontId="0" fillId="0" borderId="0" xfId="0" applyNumberFormat="1"/>
    <xf numFmtId="167" fontId="0" fillId="2" borderId="0" xfId="0" applyNumberFormat="1" applyFill="1"/>
    <xf numFmtId="167" fontId="0" fillId="2" borderId="6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6" xfId="0" applyNumberFormat="1" applyBorder="1"/>
    <xf numFmtId="167" fontId="0" fillId="5" borderId="8" xfId="0" applyNumberFormat="1" applyFill="1" applyBorder="1"/>
    <xf numFmtId="167" fontId="0" fillId="5" borderId="9" xfId="0" applyNumberFormat="1" applyFill="1" applyBorder="1"/>
    <xf numFmtId="167" fontId="0" fillId="0" borderId="9" xfId="0" applyNumberFormat="1" applyBorder="1"/>
    <xf numFmtId="167" fontId="0" fillId="0" borderId="10" xfId="0" applyNumberFormat="1" applyBorder="1"/>
    <xf numFmtId="2" fontId="0" fillId="4" borderId="15" xfId="0" applyNumberFormat="1" applyFill="1" applyBorder="1"/>
    <xf numFmtId="2" fontId="0" fillId="4" borderId="0" xfId="0" applyNumberFormat="1" applyFill="1"/>
    <xf numFmtId="2" fontId="0" fillId="6" borderId="0" xfId="0" applyNumberFormat="1" applyFill="1"/>
    <xf numFmtId="2" fontId="0" fillId="6" borderId="15" xfId="0" applyNumberFormat="1" applyFill="1" applyBorder="1"/>
    <xf numFmtId="168" fontId="0" fillId="10" borderId="11" xfId="0" applyNumberFormat="1" applyFill="1" applyBorder="1"/>
    <xf numFmtId="168" fontId="0" fillId="10" borderId="12" xfId="0" applyNumberFormat="1" applyFill="1" applyBorder="1"/>
    <xf numFmtId="168" fontId="0" fillId="8" borderId="12" xfId="0" applyNumberFormat="1" applyFill="1" applyBorder="1"/>
    <xf numFmtId="168" fontId="0" fillId="8" borderId="13" xfId="0" applyNumberFormat="1" applyFill="1" applyBorder="1"/>
    <xf numFmtId="168" fontId="0" fillId="10" borderId="14" xfId="0" applyNumberFormat="1" applyFill="1" applyBorder="1"/>
    <xf numFmtId="168" fontId="0" fillId="10" borderId="0" xfId="0" applyNumberFormat="1" applyFill="1"/>
    <xf numFmtId="168" fontId="0" fillId="8" borderId="0" xfId="0" applyNumberFormat="1" applyFill="1"/>
    <xf numFmtId="168" fontId="0" fillId="8" borderId="15" xfId="0" applyNumberFormat="1" applyFill="1" applyBorder="1"/>
    <xf numFmtId="0" fontId="2" fillId="0" borderId="0" xfId="0" applyFont="1"/>
    <xf numFmtId="166" fontId="0" fillId="0" borderId="0" xfId="0" applyNumberFormat="1"/>
    <xf numFmtId="166" fontId="0" fillId="8" borderId="12" xfId="0" applyNumberFormat="1" applyFill="1" applyBorder="1"/>
    <xf numFmtId="166" fontId="0" fillId="8" borderId="13" xfId="0" applyNumberFormat="1" applyFill="1" applyBorder="1"/>
    <xf numFmtId="166" fontId="0" fillId="8" borderId="0" xfId="0" applyNumberFormat="1" applyFill="1"/>
    <xf numFmtId="166" fontId="0" fillId="8" borderId="15" xfId="0" applyNumberFormat="1" applyFill="1" applyBorder="1"/>
    <xf numFmtId="10" fontId="0" fillId="0" borderId="0" xfId="1" applyNumberFormat="1" applyFont="1"/>
    <xf numFmtId="169" fontId="0" fillId="10" borderId="11" xfId="0" applyNumberFormat="1" applyFill="1" applyBorder="1"/>
    <xf numFmtId="169" fontId="0" fillId="10" borderId="12" xfId="0" applyNumberFormat="1" applyFill="1" applyBorder="1"/>
    <xf numFmtId="169" fontId="0" fillId="8" borderId="12" xfId="0" applyNumberFormat="1" applyFill="1" applyBorder="1"/>
    <xf numFmtId="169" fontId="0" fillId="8" borderId="13" xfId="0" applyNumberFormat="1" applyFill="1" applyBorder="1"/>
    <xf numFmtId="169" fontId="0" fillId="10" borderId="14" xfId="0" applyNumberFormat="1" applyFill="1" applyBorder="1"/>
    <xf numFmtId="169" fontId="0" fillId="10" borderId="0" xfId="0" applyNumberFormat="1" applyFill="1"/>
    <xf numFmtId="169" fontId="0" fillId="8" borderId="0" xfId="0" applyNumberFormat="1" applyFill="1"/>
    <xf numFmtId="169" fontId="0" fillId="8" borderId="15" xfId="0" applyNumberFormat="1" applyFill="1" applyBorder="1"/>
    <xf numFmtId="170" fontId="0" fillId="3" borderId="0" xfId="1" applyNumberFormat="1" applyFont="1" applyFill="1"/>
    <xf numFmtId="1" fontId="0" fillId="0" borderId="0" xfId="0" applyNumberFormat="1"/>
    <xf numFmtId="1" fontId="0" fillId="3" borderId="0" xfId="1" applyNumberFormat="1" applyFont="1" applyFill="1"/>
    <xf numFmtId="1" fontId="0" fillId="7" borderId="0" xfId="0" applyNumberFormat="1" applyFill="1"/>
    <xf numFmtId="166" fontId="0" fillId="9" borderId="16" xfId="0" applyNumberFormat="1" applyFill="1" applyBorder="1"/>
    <xf numFmtId="166" fontId="0" fillId="9" borderId="17" xfId="0" applyNumberFormat="1" applyFill="1" applyBorder="1"/>
    <xf numFmtId="165" fontId="0" fillId="9" borderId="17" xfId="0" applyNumberFormat="1" applyFill="1" applyBorder="1"/>
    <xf numFmtId="165" fontId="0" fillId="9" borderId="18" xfId="0" applyNumberFormat="1" applyFill="1" applyBorder="1"/>
    <xf numFmtId="171" fontId="0" fillId="4" borderId="0" xfId="0" applyNumberFormat="1" applyFill="1"/>
    <xf numFmtId="171" fontId="0" fillId="6" borderId="0" xfId="0" applyNumberFormat="1" applyFill="1"/>
    <xf numFmtId="168" fontId="0" fillId="9" borderId="16" xfId="0" applyNumberFormat="1" applyFill="1" applyBorder="1"/>
    <xf numFmtId="168" fontId="0" fillId="9" borderId="17" xfId="0" applyNumberFormat="1" applyFill="1" applyBorder="1"/>
    <xf numFmtId="168" fontId="0" fillId="9" borderId="18" xfId="0" applyNumberFormat="1" applyFill="1" applyBorder="1"/>
    <xf numFmtId="171" fontId="0" fillId="4" borderId="15" xfId="0" applyNumberFormat="1" applyFill="1" applyBorder="1"/>
    <xf numFmtId="171" fontId="0" fillId="6" borderId="15" xfId="0" applyNumberFormat="1" applyFill="1" applyBorder="1"/>
    <xf numFmtId="167" fontId="0" fillId="0" borderId="2" xfId="0" applyNumberFormat="1" applyFont="1" applyBorder="1"/>
    <xf numFmtId="167" fontId="0" fillId="0" borderId="3" xfId="0" applyNumberFormat="1" applyFont="1" applyBorder="1"/>
    <xf numFmtId="167" fontId="0" fillId="2" borderId="3" xfId="0" applyNumberFormat="1" applyFont="1" applyFill="1" applyBorder="1"/>
    <xf numFmtId="167" fontId="0" fillId="2" borderId="4" xfId="0" applyNumberFormat="1" applyFont="1" applyFill="1" applyBorder="1"/>
    <xf numFmtId="167" fontId="0" fillId="0" borderId="5" xfId="0" applyNumberFormat="1" applyFont="1" applyBorder="1"/>
    <xf numFmtId="167" fontId="0" fillId="0" borderId="0" xfId="0" applyNumberFormat="1" applyFont="1"/>
    <xf numFmtId="167" fontId="0" fillId="2" borderId="0" xfId="0" applyNumberFormat="1" applyFont="1" applyFill="1"/>
    <xf numFmtId="167" fontId="0" fillId="2" borderId="6" xfId="0" applyNumberFormat="1" applyFont="1" applyFill="1" applyBorder="1"/>
    <xf numFmtId="167" fontId="0" fillId="5" borderId="5" xfId="0" applyNumberFormat="1" applyFont="1" applyFill="1" applyBorder="1"/>
    <xf numFmtId="167" fontId="0" fillId="5" borderId="0" xfId="0" applyNumberFormat="1" applyFont="1" applyFill="1"/>
    <xf numFmtId="167" fontId="0" fillId="0" borderId="6" xfId="0" applyNumberFormat="1" applyFont="1" applyBorder="1"/>
    <xf numFmtId="167" fontId="0" fillId="5" borderId="8" xfId="0" applyNumberFormat="1" applyFont="1" applyFill="1" applyBorder="1"/>
    <xf numFmtId="167" fontId="0" fillId="5" borderId="9" xfId="0" applyNumberFormat="1" applyFont="1" applyFill="1" applyBorder="1"/>
    <xf numFmtId="167" fontId="0" fillId="0" borderId="9" xfId="0" applyNumberFormat="1" applyFont="1" applyBorder="1"/>
    <xf numFmtId="167" fontId="0" fillId="0" borderId="10" xfId="0" applyNumberFormat="1" applyFont="1" applyBorder="1"/>
    <xf numFmtId="168" fontId="0" fillId="0" borderId="0" xfId="0" applyNumberFormat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2" borderId="3" xfId="0" applyNumberFormat="1" applyFont="1" applyFill="1" applyBorder="1"/>
    <xf numFmtId="164" fontId="0" fillId="2" borderId="4" xfId="0" applyNumberFormat="1" applyFont="1" applyFill="1" applyBorder="1"/>
    <xf numFmtId="164" fontId="0" fillId="0" borderId="5" xfId="0" applyNumberFormat="1" applyFont="1" applyBorder="1"/>
    <xf numFmtId="164" fontId="0" fillId="0" borderId="0" xfId="0" applyNumberFormat="1" applyFont="1"/>
    <xf numFmtId="164" fontId="0" fillId="2" borderId="0" xfId="0" applyNumberFormat="1" applyFont="1" applyFill="1"/>
    <xf numFmtId="164" fontId="0" fillId="2" borderId="6" xfId="0" applyNumberFormat="1" applyFont="1" applyFill="1" applyBorder="1"/>
    <xf numFmtId="164" fontId="0" fillId="5" borderId="5" xfId="0" applyNumberFormat="1" applyFont="1" applyFill="1" applyBorder="1"/>
    <xf numFmtId="164" fontId="0" fillId="5" borderId="0" xfId="0" applyNumberFormat="1" applyFont="1" applyFill="1"/>
    <xf numFmtId="164" fontId="0" fillId="0" borderId="6" xfId="0" applyNumberFormat="1" applyFont="1" applyBorder="1"/>
    <xf numFmtId="164" fontId="0" fillId="5" borderId="8" xfId="0" applyNumberFormat="1" applyFont="1" applyFill="1" applyBorder="1"/>
    <xf numFmtId="164" fontId="0" fillId="5" borderId="9" xfId="0" applyNumberFormat="1" applyFont="1" applyFill="1" applyBorder="1"/>
    <xf numFmtId="164" fontId="0" fillId="0" borderId="9" xfId="0" applyNumberFormat="1" applyFont="1" applyBorder="1"/>
    <xf numFmtId="164" fontId="0" fillId="0" borderId="10" xfId="0" applyNumberFormat="1" applyFont="1" applyBorder="1"/>
    <xf numFmtId="169" fontId="0" fillId="9" borderId="16" xfId="0" applyNumberFormat="1" applyFill="1" applyBorder="1"/>
    <xf numFmtId="169" fontId="0" fillId="9" borderId="17" xfId="0" applyNumberFormat="1" applyFill="1" applyBorder="1"/>
    <xf numFmtId="169" fontId="0" fillId="9" borderId="18" xfId="0" applyNumberFormat="1" applyFill="1" applyBorder="1"/>
    <xf numFmtId="166" fontId="0" fillId="9" borderId="18" xfId="0" applyNumberFormat="1" applyFill="1" applyBorder="1"/>
    <xf numFmtId="9" fontId="0" fillId="0" borderId="0" xfId="1" applyFont="1"/>
    <xf numFmtId="172" fontId="0" fillId="8" borderId="0" xfId="0" applyNumberFormat="1" applyFill="1" applyBorder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50</xdr:row>
      <xdr:rowOff>0</xdr:rowOff>
    </xdr:from>
    <xdr:to>
      <xdr:col>18</xdr:col>
      <xdr:colOff>0</xdr:colOff>
      <xdr:row>60</xdr:row>
      <xdr:rowOff>0</xdr:rowOff>
    </xdr:to>
    <xdr:sp macro="" textlink="">
      <xdr:nvSpPr>
        <xdr:cNvPr id="198" name="OpenSolver1">
          <a:extLst>
            <a:ext uri="{FF2B5EF4-FFF2-40B4-BE49-F238E27FC236}">
              <a16:creationId xmlns:a16="http://schemas.microsoft.com/office/drawing/2014/main" id="{7CD84012-F3B4-443A-B4E0-5BE367A5381F}"/>
            </a:ext>
          </a:extLst>
        </xdr:cNvPr>
        <xdr:cNvSpPr/>
      </xdr:nvSpPr>
      <xdr:spPr>
        <a:xfrm>
          <a:off x="11795760" y="9212580"/>
          <a:ext cx="609600" cy="18364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17</xdr:col>
      <xdr:colOff>0</xdr:colOff>
      <xdr:row>63</xdr:row>
      <xdr:rowOff>0</xdr:rowOff>
    </xdr:from>
    <xdr:to>
      <xdr:col>18</xdr:col>
      <xdr:colOff>0</xdr:colOff>
      <xdr:row>64</xdr:row>
      <xdr:rowOff>0</xdr:rowOff>
    </xdr:to>
    <xdr:sp macro="" textlink="">
      <xdr:nvSpPr>
        <xdr:cNvPr id="199" name="OpenSolver2">
          <a:extLst>
            <a:ext uri="{FF2B5EF4-FFF2-40B4-BE49-F238E27FC236}">
              <a16:creationId xmlns:a16="http://schemas.microsoft.com/office/drawing/2014/main" id="{BDC78590-A71B-4602-A6B1-089492452C44}"/>
            </a:ext>
          </a:extLst>
        </xdr:cNvPr>
        <xdr:cNvSpPr/>
      </xdr:nvSpPr>
      <xdr:spPr>
        <a:xfrm>
          <a:off x="11795760" y="11597640"/>
          <a:ext cx="6096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17</xdr:col>
      <xdr:colOff>43629</xdr:colOff>
      <xdr:row>62</xdr:row>
      <xdr:rowOff>50352</xdr:rowOff>
    </xdr:from>
    <xdr:to>
      <xdr:col>19</xdr:col>
      <xdr:colOff>221146</xdr:colOff>
      <xdr:row>62</xdr:row>
      <xdr:rowOff>173766</xdr:rowOff>
    </xdr:to>
    <xdr:sp macro="" textlink="">
      <xdr:nvSpPr>
        <xdr:cNvPr id="200" name="OpenSolver3">
          <a:extLst>
            <a:ext uri="{FF2B5EF4-FFF2-40B4-BE49-F238E27FC236}">
              <a16:creationId xmlns:a16="http://schemas.microsoft.com/office/drawing/2014/main" id="{3AF90CA9-BE8C-4F76-8E0B-39E75B4F210A}"/>
            </a:ext>
          </a:extLst>
        </xdr:cNvPr>
        <xdr:cNvSpPr/>
      </xdr:nvSpPr>
      <xdr:spPr>
        <a:xfrm>
          <a:off x="12997629" y="11256234"/>
          <a:ext cx="1396717" cy="123414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23</xdr:col>
      <xdr:colOff>1</xdr:colOff>
      <xdr:row>50</xdr:row>
      <xdr:rowOff>0</xdr:rowOff>
    </xdr:from>
    <xdr:to>
      <xdr:col>24</xdr:col>
      <xdr:colOff>1</xdr:colOff>
      <xdr:row>60</xdr:row>
      <xdr:rowOff>0</xdr:rowOff>
    </xdr:to>
    <xdr:sp macro="" textlink="">
      <xdr:nvSpPr>
        <xdr:cNvPr id="201" name="OpenSolverX51:X60">
          <a:extLst>
            <a:ext uri="{FF2B5EF4-FFF2-40B4-BE49-F238E27FC236}">
              <a16:creationId xmlns:a16="http://schemas.microsoft.com/office/drawing/2014/main" id="{4E1AFA37-E807-48F7-9AAF-CE67A402CB4B}"/>
            </a:ext>
          </a:extLst>
        </xdr:cNvPr>
        <xdr:cNvSpPr/>
      </xdr:nvSpPr>
      <xdr:spPr>
        <a:xfrm>
          <a:off x="15453361" y="9212580"/>
          <a:ext cx="609600" cy="183642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0≥</a:t>
          </a:r>
        </a:p>
      </xdr:txBody>
    </xdr:sp>
    <xdr:clientData/>
  </xdr:twoCellAnchor>
  <xdr:twoCellAnchor>
    <xdr:from>
      <xdr:col>4</xdr:col>
      <xdr:colOff>0</xdr:colOff>
      <xdr:row>81</xdr:row>
      <xdr:rowOff>0</xdr:rowOff>
    </xdr:from>
    <xdr:to>
      <xdr:col>14</xdr:col>
      <xdr:colOff>0</xdr:colOff>
      <xdr:row>86</xdr:row>
      <xdr:rowOff>0</xdr:rowOff>
    </xdr:to>
    <xdr:sp macro="" textlink="">
      <xdr:nvSpPr>
        <xdr:cNvPr id="202" name="OpenSolver5">
          <a:extLst>
            <a:ext uri="{FF2B5EF4-FFF2-40B4-BE49-F238E27FC236}">
              <a16:creationId xmlns:a16="http://schemas.microsoft.com/office/drawing/2014/main" id="{4B04F22B-8591-414C-9707-32DF3AC62A79}"/>
            </a:ext>
          </a:extLst>
        </xdr:cNvPr>
        <xdr:cNvSpPr/>
      </xdr:nvSpPr>
      <xdr:spPr>
        <a:xfrm>
          <a:off x="3634740" y="14904720"/>
          <a:ext cx="6332220" cy="914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88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203" name="OpenSolver6">
          <a:extLst>
            <a:ext uri="{FF2B5EF4-FFF2-40B4-BE49-F238E27FC236}">
              <a16:creationId xmlns:a16="http://schemas.microsoft.com/office/drawing/2014/main" id="{FD77D2C4-F98C-40A4-9B44-26311ED51677}"/>
            </a:ext>
          </a:extLst>
        </xdr:cNvPr>
        <xdr:cNvSpPr/>
      </xdr:nvSpPr>
      <xdr:spPr>
        <a:xfrm>
          <a:off x="3634740" y="16184880"/>
          <a:ext cx="6332220" cy="914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9</xdr:col>
      <xdr:colOff>26670</xdr:colOff>
      <xdr:row>86</xdr:row>
      <xdr:rowOff>0</xdr:rowOff>
    </xdr:from>
    <xdr:to>
      <xdr:col>9</xdr:col>
      <xdr:colOff>26670</xdr:colOff>
      <xdr:row>88</xdr:row>
      <xdr:rowOff>0</xdr:rowOff>
    </xdr:to>
    <xdr:cxnSp macro="">
      <xdr:nvCxnSpPr>
        <xdr:cNvPr id="204" name="OpenSolver7">
          <a:extLst>
            <a:ext uri="{FF2B5EF4-FFF2-40B4-BE49-F238E27FC236}">
              <a16:creationId xmlns:a16="http://schemas.microsoft.com/office/drawing/2014/main" id="{4B8FB9D5-E0BF-41A3-956F-AEFA91155ACD}"/>
            </a:ext>
          </a:extLst>
        </xdr:cNvPr>
        <xdr:cNvCxnSpPr>
          <a:stCxn id="202" idx="2"/>
          <a:endCxn id="203" idx="0"/>
        </xdr:cNvCxnSpPr>
      </xdr:nvCxnSpPr>
      <xdr:spPr>
        <a:xfrm>
          <a:off x="6800850" y="15819120"/>
          <a:ext cx="0" cy="36576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453390</xdr:colOff>
      <xdr:row>86</xdr:row>
      <xdr:rowOff>55880</xdr:rowOff>
    </xdr:from>
    <xdr:to>
      <xdr:col>9</xdr:col>
      <xdr:colOff>217170</xdr:colOff>
      <xdr:row>87</xdr:row>
      <xdr:rowOff>127000</xdr:rowOff>
    </xdr:to>
    <xdr:sp macro="" textlink="">
      <xdr:nvSpPr>
        <xdr:cNvPr id="205" name="OpenSolver8">
          <a:extLst>
            <a:ext uri="{FF2B5EF4-FFF2-40B4-BE49-F238E27FC236}">
              <a16:creationId xmlns:a16="http://schemas.microsoft.com/office/drawing/2014/main" id="{E3C8F300-2365-45B6-97D4-3D8A4364CB0E}"/>
            </a:ext>
          </a:extLst>
        </xdr:cNvPr>
        <xdr:cNvSpPr/>
      </xdr:nvSpPr>
      <xdr:spPr>
        <a:xfrm>
          <a:off x="6610350" y="158750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D0C4-D6F5-4935-93E7-183ED66485B0}">
  <dimension ref="A1:AE99"/>
  <sheetViews>
    <sheetView showGridLines="0" tabSelected="1" topLeftCell="C61" zoomScale="85" zoomScaleNormal="85" workbookViewId="0">
      <selection activeCell="P95" sqref="P95"/>
    </sheetView>
  </sheetViews>
  <sheetFormatPr defaultRowHeight="14.4" x14ac:dyDescent="0.3"/>
  <cols>
    <col min="3" max="3" width="17.6640625" bestFit="1" customWidth="1"/>
    <col min="4" max="4" width="17.5546875" bestFit="1" customWidth="1"/>
    <col min="5" max="5" width="9" bestFit="1" customWidth="1"/>
    <col min="6" max="6" width="9.77734375" bestFit="1" customWidth="1"/>
    <col min="7" max="9" width="9" bestFit="1" customWidth="1"/>
    <col min="10" max="11" width="9.77734375" bestFit="1" customWidth="1"/>
    <col min="12" max="14" width="9" bestFit="1" customWidth="1"/>
    <col min="16" max="16" width="8.88671875" customWidth="1"/>
    <col min="17" max="17" width="25.5546875" bestFit="1" customWidth="1"/>
    <col min="20" max="20" width="8.88671875" customWidth="1"/>
    <col min="24" max="24" width="8.88671875" customWidth="1"/>
  </cols>
  <sheetData>
    <row r="1" spans="1:18" ht="15" thickBot="1" x14ac:dyDescent="0.35">
      <c r="A1" t="s">
        <v>0</v>
      </c>
    </row>
    <row r="2" spans="1:18" ht="15" thickBot="1" x14ac:dyDescent="0.35">
      <c r="A2" s="1" t="s">
        <v>1</v>
      </c>
      <c r="C2" t="s">
        <v>42</v>
      </c>
    </row>
    <row r="3" spans="1:18" x14ac:dyDescent="0.3">
      <c r="A3" s="2" t="s">
        <v>4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8" ht="15" thickBot="1" x14ac:dyDescent="0.35">
      <c r="A4" s="3" t="s">
        <v>10</v>
      </c>
      <c r="E4" t="s">
        <v>5</v>
      </c>
      <c r="F4" t="s">
        <v>32</v>
      </c>
      <c r="G4" t="s">
        <v>6</v>
      </c>
      <c r="H4" t="s">
        <v>33</v>
      </c>
      <c r="I4" t="s">
        <v>7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P4" t="s">
        <v>8</v>
      </c>
      <c r="R4" t="s">
        <v>9</v>
      </c>
    </row>
    <row r="5" spans="1:18" x14ac:dyDescent="0.3">
      <c r="A5" s="10" t="s">
        <v>11</v>
      </c>
      <c r="C5" t="s">
        <v>2</v>
      </c>
      <c r="D5" t="s">
        <v>5</v>
      </c>
      <c r="E5" s="4">
        <v>0</v>
      </c>
      <c r="F5" s="5">
        <v>0</v>
      </c>
      <c r="G5" s="5">
        <v>0</v>
      </c>
      <c r="H5" s="5">
        <v>0</v>
      </c>
      <c r="I5" s="6">
        <v>11776.2299999999</v>
      </c>
      <c r="J5" s="6">
        <v>107288.69999999899</v>
      </c>
      <c r="K5" s="6">
        <v>30047.33</v>
      </c>
      <c r="L5" s="6">
        <v>5428.24</v>
      </c>
      <c r="M5" s="6">
        <v>1032.3</v>
      </c>
      <c r="N5" s="7">
        <v>1562.5</v>
      </c>
      <c r="P5" s="8">
        <v>127685.159999999</v>
      </c>
      <c r="R5" s="9">
        <f>SUM(E5:P5)</f>
        <v>284820.45999999787</v>
      </c>
    </row>
    <row r="6" spans="1:18" x14ac:dyDescent="0.3">
      <c r="A6" s="15" t="s">
        <v>12</v>
      </c>
      <c r="C6" t="s">
        <v>2</v>
      </c>
      <c r="D6" t="s">
        <v>32</v>
      </c>
      <c r="E6" s="11">
        <v>0</v>
      </c>
      <c r="F6" s="12">
        <v>0</v>
      </c>
      <c r="G6" s="12">
        <v>0</v>
      </c>
      <c r="H6" s="12">
        <v>0</v>
      </c>
      <c r="I6" s="13">
        <v>7088.53</v>
      </c>
      <c r="J6" s="13">
        <v>327611.77999999898</v>
      </c>
      <c r="K6" s="13">
        <v>79011.7</v>
      </c>
      <c r="L6" s="13">
        <v>4561.91</v>
      </c>
      <c r="M6" s="13">
        <v>34545.53</v>
      </c>
      <c r="N6" s="14">
        <v>20912.71</v>
      </c>
      <c r="P6" s="8">
        <v>499288.43999999901</v>
      </c>
      <c r="R6" s="9">
        <f t="shared" ref="R6:R14" si="0">SUM(E6:P6)</f>
        <v>973020.599999998</v>
      </c>
    </row>
    <row r="7" spans="1:18" ht="15" thickBot="1" x14ac:dyDescent="0.35">
      <c r="A7" s="16" t="s">
        <v>13</v>
      </c>
      <c r="C7" t="s">
        <v>2</v>
      </c>
      <c r="D7" t="s">
        <v>6</v>
      </c>
      <c r="E7" s="11">
        <v>0</v>
      </c>
      <c r="F7" s="12">
        <v>0</v>
      </c>
      <c r="G7" s="12">
        <v>0</v>
      </c>
      <c r="H7" s="12">
        <v>0</v>
      </c>
      <c r="I7" s="13">
        <v>9443.7999999999993</v>
      </c>
      <c r="J7" s="13">
        <v>227334.72999999899</v>
      </c>
      <c r="K7" s="13">
        <v>472656.74999999901</v>
      </c>
      <c r="L7" s="13">
        <v>23344.209999999901</v>
      </c>
      <c r="M7" s="13">
        <v>91517.619999999893</v>
      </c>
      <c r="N7" s="14">
        <v>73614.09</v>
      </c>
      <c r="P7" s="8">
        <v>1262086.51</v>
      </c>
      <c r="R7" s="9">
        <f t="shared" si="0"/>
        <v>2159997.7099999976</v>
      </c>
    </row>
    <row r="8" spans="1:18" ht="15" thickBot="1" x14ac:dyDescent="0.35">
      <c r="A8" s="17" t="s">
        <v>14</v>
      </c>
      <c r="C8" t="s">
        <v>2</v>
      </c>
      <c r="D8" t="s">
        <v>33</v>
      </c>
      <c r="E8" s="11">
        <v>0</v>
      </c>
      <c r="F8" s="12">
        <v>0</v>
      </c>
      <c r="G8" s="12">
        <v>0</v>
      </c>
      <c r="H8" s="12">
        <v>0</v>
      </c>
      <c r="I8" s="13">
        <v>1205.19</v>
      </c>
      <c r="J8" s="13">
        <v>16661.849999999999</v>
      </c>
      <c r="K8" s="13">
        <v>16426.949999999899</v>
      </c>
      <c r="L8" s="13">
        <v>33971.94</v>
      </c>
      <c r="M8" s="13">
        <v>330.91</v>
      </c>
      <c r="N8" s="14">
        <v>1823.26</v>
      </c>
      <c r="P8" s="8">
        <v>14458.98</v>
      </c>
      <c r="R8" s="9">
        <f t="shared" si="0"/>
        <v>84879.0799999999</v>
      </c>
    </row>
    <row r="9" spans="1:18" x14ac:dyDescent="0.3">
      <c r="A9" s="23" t="s">
        <v>15</v>
      </c>
      <c r="C9" t="s">
        <v>3</v>
      </c>
      <c r="D9" t="s">
        <v>7</v>
      </c>
      <c r="E9" s="18">
        <v>61928.79</v>
      </c>
      <c r="F9" s="19">
        <v>550.12</v>
      </c>
      <c r="G9" s="19">
        <v>3321.29</v>
      </c>
      <c r="H9" s="19">
        <v>1474.73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20">
        <v>0</v>
      </c>
      <c r="P9" s="21">
        <v>0</v>
      </c>
      <c r="R9" s="22">
        <f t="shared" si="0"/>
        <v>67274.929999999993</v>
      </c>
    </row>
    <row r="10" spans="1:18" x14ac:dyDescent="0.3">
      <c r="A10" s="24" t="s">
        <v>16</v>
      </c>
      <c r="C10" t="s">
        <v>3</v>
      </c>
      <c r="D10" t="s">
        <v>34</v>
      </c>
      <c r="E10" s="18">
        <v>126433.91</v>
      </c>
      <c r="F10" s="19">
        <v>692428.24</v>
      </c>
      <c r="G10" s="19">
        <v>93113.78</v>
      </c>
      <c r="H10" s="19">
        <v>1747.6799999999901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20">
        <v>0</v>
      </c>
      <c r="P10" s="21">
        <v>0</v>
      </c>
      <c r="R10" s="22">
        <f t="shared" si="0"/>
        <v>913723.61</v>
      </c>
    </row>
    <row r="11" spans="1:18" x14ac:dyDescent="0.3">
      <c r="A11" s="25" t="s">
        <v>17</v>
      </c>
      <c r="C11" t="s">
        <v>3</v>
      </c>
      <c r="D11" t="s">
        <v>35</v>
      </c>
      <c r="E11" s="18">
        <v>4773.07</v>
      </c>
      <c r="F11" s="19">
        <v>23977.09</v>
      </c>
      <c r="G11" s="19">
        <v>1618859.67</v>
      </c>
      <c r="H11" s="19">
        <v>1066.3499999999999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20">
        <v>0</v>
      </c>
      <c r="P11" s="21">
        <v>0</v>
      </c>
      <c r="R11" s="22">
        <f t="shared" si="0"/>
        <v>1648676.18</v>
      </c>
    </row>
    <row r="12" spans="1:18" x14ac:dyDescent="0.3">
      <c r="A12" s="26" t="s">
        <v>18</v>
      </c>
      <c r="C12" t="s">
        <v>3</v>
      </c>
      <c r="D12" t="s">
        <v>36</v>
      </c>
      <c r="E12" s="18">
        <v>122.35</v>
      </c>
      <c r="F12" s="19">
        <v>0</v>
      </c>
      <c r="G12" s="19">
        <v>11105.19</v>
      </c>
      <c r="H12" s="19">
        <v>78347.16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20">
        <v>0</v>
      </c>
      <c r="P12" s="21">
        <v>0</v>
      </c>
      <c r="R12" s="22">
        <f t="shared" si="0"/>
        <v>89574.700000000012</v>
      </c>
    </row>
    <row r="13" spans="1:18" x14ac:dyDescent="0.3">
      <c r="C13" t="s">
        <v>3</v>
      </c>
      <c r="D13" t="s">
        <v>37</v>
      </c>
      <c r="E13" s="18">
        <v>32.32</v>
      </c>
      <c r="F13" s="19">
        <v>262.66999999999899</v>
      </c>
      <c r="G13" s="19">
        <v>199265.77</v>
      </c>
      <c r="H13" s="19">
        <v>93.52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20">
        <v>0</v>
      </c>
      <c r="P13" s="21">
        <v>0</v>
      </c>
      <c r="R13" s="22">
        <f t="shared" si="0"/>
        <v>199654.27999999997</v>
      </c>
    </row>
    <row r="14" spans="1:18" ht="15" thickBot="1" x14ac:dyDescent="0.35">
      <c r="C14" t="s">
        <v>3</v>
      </c>
      <c r="D14" t="s">
        <v>38</v>
      </c>
      <c r="E14" s="27">
        <v>5.35</v>
      </c>
      <c r="F14" s="28">
        <v>55.26</v>
      </c>
      <c r="G14" s="28">
        <v>179162.329999999</v>
      </c>
      <c r="H14" s="28">
        <v>17.84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30">
        <v>0</v>
      </c>
      <c r="P14" s="21">
        <v>0</v>
      </c>
      <c r="R14" s="22">
        <f t="shared" si="0"/>
        <v>179240.77999999898</v>
      </c>
    </row>
    <row r="16" spans="1:18" x14ac:dyDescent="0.3">
      <c r="C16" t="s">
        <v>19</v>
      </c>
      <c r="D16" t="s">
        <v>39</v>
      </c>
      <c r="E16" s="31">
        <v>0</v>
      </c>
      <c r="F16" s="32">
        <v>0</v>
      </c>
      <c r="G16" s="32">
        <v>0</v>
      </c>
      <c r="H16" s="32">
        <v>0</v>
      </c>
      <c r="I16" s="33">
        <v>9571.34</v>
      </c>
      <c r="J16" s="33">
        <v>134267.98000000001</v>
      </c>
      <c r="K16" s="33">
        <v>427664.91999999899</v>
      </c>
      <c r="L16" s="33">
        <v>5371.2</v>
      </c>
      <c r="M16" s="33">
        <v>30062.26</v>
      </c>
      <c r="N16" s="34">
        <v>32319.63</v>
      </c>
    </row>
    <row r="17" spans="2:27" x14ac:dyDescent="0.3">
      <c r="C17" t="s">
        <v>19</v>
      </c>
      <c r="D17" t="s">
        <v>21</v>
      </c>
      <c r="E17" s="35">
        <v>0</v>
      </c>
      <c r="F17" s="36">
        <v>0</v>
      </c>
      <c r="G17" s="36">
        <v>0</v>
      </c>
      <c r="H17" s="36">
        <v>0</v>
      </c>
      <c r="I17" s="37">
        <v>0</v>
      </c>
      <c r="J17" s="37">
        <v>14219.16</v>
      </c>
      <c r="K17" s="37">
        <v>72047.909999999902</v>
      </c>
      <c r="L17" s="37">
        <v>0</v>
      </c>
      <c r="M17" s="37">
        <v>3751.5</v>
      </c>
      <c r="N17" s="38">
        <v>7628.07</v>
      </c>
    </row>
    <row r="18" spans="2:27" x14ac:dyDescent="0.3">
      <c r="C18" t="s">
        <v>19</v>
      </c>
      <c r="D18" t="s">
        <v>20</v>
      </c>
      <c r="E18" s="35">
        <v>0</v>
      </c>
      <c r="F18" s="36">
        <v>0</v>
      </c>
      <c r="G18" s="36">
        <v>0</v>
      </c>
      <c r="H18" s="36">
        <v>0</v>
      </c>
      <c r="I18" s="37">
        <v>15200.4</v>
      </c>
      <c r="J18" s="37">
        <v>59906.559999999903</v>
      </c>
      <c r="K18" s="37">
        <v>106511.52</v>
      </c>
      <c r="L18" s="37">
        <v>14109.49</v>
      </c>
      <c r="M18" s="37">
        <v>8332.59</v>
      </c>
      <c r="N18" s="38">
        <v>22164.01</v>
      </c>
    </row>
    <row r="19" spans="2:27" x14ac:dyDescent="0.3">
      <c r="C19" t="s">
        <v>19</v>
      </c>
      <c r="D19" t="s">
        <v>40</v>
      </c>
      <c r="E19" s="35">
        <v>0</v>
      </c>
      <c r="F19" s="36">
        <v>0</v>
      </c>
      <c r="G19" s="36">
        <v>0</v>
      </c>
      <c r="H19" s="36">
        <v>0</v>
      </c>
      <c r="I19" s="37">
        <v>12989.36</v>
      </c>
      <c r="J19" s="37">
        <v>26432.95</v>
      </c>
      <c r="K19" s="37">
        <v>444309.27</v>
      </c>
      <c r="L19" s="37">
        <v>2787.72</v>
      </c>
      <c r="M19" s="37">
        <v>30081.59</v>
      </c>
      <c r="N19" s="38">
        <v>19216.55</v>
      </c>
    </row>
    <row r="20" spans="2:27" x14ac:dyDescent="0.3">
      <c r="C20" t="s">
        <v>41</v>
      </c>
      <c r="D20" t="s">
        <v>22</v>
      </c>
      <c r="E20" s="86">
        <v>91524.65</v>
      </c>
      <c r="F20" s="87">
        <v>255769.41</v>
      </c>
      <c r="G20" s="87">
        <v>64363.94</v>
      </c>
      <c r="H20" s="87">
        <v>2131.87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N20" s="89">
        <v>0</v>
      </c>
    </row>
    <row r="22" spans="2:27" x14ac:dyDescent="0.3">
      <c r="E22" s="9">
        <f>SUM(E5:E20)</f>
        <v>284820.44000000006</v>
      </c>
      <c r="F22" s="9">
        <f t="shared" ref="F22:N22" si="1">SUM(F5:F20)</f>
        <v>973042.79</v>
      </c>
      <c r="G22" s="9">
        <f t="shared" si="1"/>
        <v>2169191.9699999988</v>
      </c>
      <c r="H22" s="9">
        <f t="shared" si="1"/>
        <v>84879.15</v>
      </c>
      <c r="I22" s="22">
        <f t="shared" si="1"/>
        <v>67274.849999999889</v>
      </c>
      <c r="J22" s="22">
        <f t="shared" si="1"/>
        <v>913723.70999999682</v>
      </c>
      <c r="K22" s="22">
        <f t="shared" si="1"/>
        <v>1648676.3499999978</v>
      </c>
      <c r="L22" s="22">
        <f t="shared" si="1"/>
        <v>89574.709999999905</v>
      </c>
      <c r="M22" s="22">
        <f t="shared" si="1"/>
        <v>199654.2999999999</v>
      </c>
      <c r="N22" s="22">
        <f t="shared" si="1"/>
        <v>179240.81999999998</v>
      </c>
    </row>
    <row r="24" spans="2:27" x14ac:dyDescent="0.3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6" spans="2:27" x14ac:dyDescent="0.3">
      <c r="E26" t="s">
        <v>2</v>
      </c>
      <c r="F26" t="s">
        <v>2</v>
      </c>
      <c r="G26" t="s">
        <v>2</v>
      </c>
      <c r="H26" t="s">
        <v>2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U26" t="s">
        <v>23</v>
      </c>
    </row>
    <row r="27" spans="2:27" ht="15" thickBot="1" x14ac:dyDescent="0.35">
      <c r="E27" t="s">
        <v>5</v>
      </c>
      <c r="F27" t="s">
        <v>32</v>
      </c>
      <c r="G27" t="s">
        <v>6</v>
      </c>
      <c r="H27" t="s">
        <v>33</v>
      </c>
      <c r="I27" t="s">
        <v>7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P27" t="s">
        <v>8</v>
      </c>
      <c r="R27" t="s">
        <v>9</v>
      </c>
      <c r="T27" t="s">
        <v>24</v>
      </c>
      <c r="U27" t="str">
        <f t="array" ref="U27:Y27">TRANSPOSE(D39:D43)</f>
        <v>Wages</v>
      </c>
      <c r="V27" t="str">
        <v>Taxes</v>
      </c>
      <c r="W27" t="str">
        <v>Capital</v>
      </c>
      <c r="X27" t="str">
        <v>Surplus</v>
      </c>
      <c r="Y27" t="str">
        <v>Import</v>
      </c>
    </row>
    <row r="28" spans="2:27" x14ac:dyDescent="0.3">
      <c r="C28" t="s">
        <v>2</v>
      </c>
      <c r="D28" t="s">
        <v>5</v>
      </c>
      <c r="E28" s="40">
        <f t="array" ref="E28:N37">MMULT(E5:N14,MINVERSE(R5:R14*_xlfn.MUNIT(10)))</f>
        <v>0</v>
      </c>
      <c r="F28" s="41">
        <v>0</v>
      </c>
      <c r="G28" s="41">
        <v>0</v>
      </c>
      <c r="H28" s="41">
        <v>0</v>
      </c>
      <c r="I28" s="42">
        <v>0.17504633598280817</v>
      </c>
      <c r="J28" s="42">
        <v>0.11741920513578388</v>
      </c>
      <c r="K28" s="42">
        <v>1.8225125324489132E-2</v>
      </c>
      <c r="L28" s="42">
        <v>6.060014713976155E-2</v>
      </c>
      <c r="M28" s="42">
        <v>5.1704376184672834E-3</v>
      </c>
      <c r="N28" s="43">
        <v>8.7173242606956355E-3</v>
      </c>
      <c r="P28" s="8">
        <f t="array" ref="P28:P37">P5:P14</f>
        <v>127685.159999999</v>
      </c>
      <c r="R28" s="9">
        <f t="array" ref="R28:R37">MMULT(MINVERSE(_xlfn.MUNIT(10)-E28:N37),P28:P37)</f>
        <v>284820.45999999787</v>
      </c>
      <c r="T28" s="95">
        <f>SUM(U28:Y28)</f>
        <v>1.0014327579401714</v>
      </c>
      <c r="U28" s="56">
        <f t="array" ref="U28:Y37">MMULT(MINVERSE(_xlfn.MUNIT(10)-TRANSPOSE(E28:N37)),TRANSPOSE(E39:N43))</f>
        <v>0.22905281935873562</v>
      </c>
      <c r="V28" s="56">
        <v>2.5553916038154007E-2</v>
      </c>
      <c r="W28" s="56">
        <v>0.13318653326863641</v>
      </c>
      <c r="X28" s="56">
        <v>0.15339217910132716</v>
      </c>
      <c r="Y28" s="56">
        <v>0.4602473101733181</v>
      </c>
    </row>
    <row r="29" spans="2:27" x14ac:dyDescent="0.3">
      <c r="C29" t="s">
        <v>2</v>
      </c>
      <c r="D29" t="s">
        <v>32</v>
      </c>
      <c r="E29" s="44">
        <v>0</v>
      </c>
      <c r="F29" s="45">
        <v>0</v>
      </c>
      <c r="G29" s="45">
        <v>0</v>
      </c>
      <c r="H29" s="45">
        <v>0</v>
      </c>
      <c r="I29" s="46">
        <v>0.1053665904966382</v>
      </c>
      <c r="J29" s="46">
        <v>0.35854581890468934</v>
      </c>
      <c r="K29" s="46">
        <v>4.7924329203324817E-2</v>
      </c>
      <c r="L29" s="46">
        <v>5.0928554603029641E-2</v>
      </c>
      <c r="M29" s="46">
        <v>0.17302674402972981</v>
      </c>
      <c r="N29" s="47">
        <v>0.11667383951353101</v>
      </c>
      <c r="P29" s="8">
        <v>499288.43999999901</v>
      </c>
      <c r="R29" s="9">
        <v>973020.59999999811</v>
      </c>
      <c r="T29" s="95">
        <f t="shared" ref="T29:T37" si="2">SUM(U29:Y29)</f>
        <v>1.0018296668824036</v>
      </c>
      <c r="U29" s="56">
        <v>0.27272888501644166</v>
      </c>
      <c r="V29" s="56">
        <v>3.4823111360591866E-2</v>
      </c>
      <c r="W29" s="56">
        <v>0.11452875979052786</v>
      </c>
      <c r="X29" s="56">
        <v>0.14467139134229307</v>
      </c>
      <c r="Y29" s="56">
        <v>0.43507751937254918</v>
      </c>
    </row>
    <row r="30" spans="2:27" x14ac:dyDescent="0.3">
      <c r="C30" t="s">
        <v>2</v>
      </c>
      <c r="D30" t="s">
        <v>6</v>
      </c>
      <c r="E30" s="44">
        <v>0</v>
      </c>
      <c r="F30" s="45">
        <v>0</v>
      </c>
      <c r="G30" s="45">
        <v>0</v>
      </c>
      <c r="H30" s="45">
        <v>0</v>
      </c>
      <c r="I30" s="46">
        <v>0.14037621443827589</v>
      </c>
      <c r="J30" s="46">
        <v>0.24880032376530031</v>
      </c>
      <c r="K30" s="46">
        <v>0.28668865101211022</v>
      </c>
      <c r="L30" s="46">
        <v>0.26061164592234076</v>
      </c>
      <c r="M30" s="46">
        <v>0.45838045645703118</v>
      </c>
      <c r="N30" s="47">
        <v>0.41069945131906038</v>
      </c>
      <c r="P30" s="8">
        <v>1262086.51</v>
      </c>
      <c r="R30" s="9">
        <v>2159997.7099999981</v>
      </c>
      <c r="T30" s="95">
        <f>SUM(U30:Y30)</f>
        <v>1.0064020915194909</v>
      </c>
      <c r="U30" s="56">
        <v>0.37212616088628742</v>
      </c>
      <c r="V30" s="56">
        <v>6.0658865887724872E-2</v>
      </c>
      <c r="W30" s="56">
        <v>0.11700774886558127</v>
      </c>
      <c r="X30" s="56">
        <v>0.34928968152561551</v>
      </c>
      <c r="Y30" s="56">
        <v>0.10731963435428162</v>
      </c>
    </row>
    <row r="31" spans="2:27" x14ac:dyDescent="0.3">
      <c r="C31" t="s">
        <v>2</v>
      </c>
      <c r="D31" t="s">
        <v>33</v>
      </c>
      <c r="E31" s="44">
        <v>0</v>
      </c>
      <c r="F31" s="45">
        <v>0</v>
      </c>
      <c r="G31" s="45">
        <v>0</v>
      </c>
      <c r="H31" s="45">
        <v>0</v>
      </c>
      <c r="I31" s="46">
        <v>1.7914399910932646E-2</v>
      </c>
      <c r="J31" s="46">
        <v>1.8235109411258398E-2</v>
      </c>
      <c r="K31" s="46">
        <v>9.9637213173055603E-3</v>
      </c>
      <c r="L31" s="46">
        <v>0.37925820572103502</v>
      </c>
      <c r="M31" s="46">
        <v>1.6574150075821068E-3</v>
      </c>
      <c r="N31" s="47">
        <v>1.017212712419579E-2</v>
      </c>
      <c r="P31" s="8">
        <v>14458.98</v>
      </c>
      <c r="R31" s="9">
        <v>84879.0799999999</v>
      </c>
      <c r="T31" s="95">
        <f t="shared" si="2"/>
        <v>1.0027867254259681</v>
      </c>
      <c r="U31" s="56">
        <v>0.28943237325570864</v>
      </c>
      <c r="V31" s="56">
        <v>3.0449647628586457E-2</v>
      </c>
      <c r="W31" s="56">
        <v>0.30166989442434572</v>
      </c>
      <c r="X31" s="56">
        <v>0.21889418458980259</v>
      </c>
      <c r="Y31" s="56">
        <v>0.16234062552752462</v>
      </c>
    </row>
    <row r="32" spans="2:27" x14ac:dyDescent="0.3">
      <c r="C32" t="s">
        <v>3</v>
      </c>
      <c r="D32" t="s">
        <v>7</v>
      </c>
      <c r="E32" s="48">
        <v>0.21743097388439181</v>
      </c>
      <c r="F32" s="49">
        <v>5.6537343608141619E-4</v>
      </c>
      <c r="G32" s="49">
        <v>1.5376358894380513E-3</v>
      </c>
      <c r="H32" s="49">
        <v>1.7374481438771506E-2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50">
        <v>0</v>
      </c>
      <c r="P32" s="21">
        <v>0</v>
      </c>
      <c r="R32" s="22">
        <v>67274.930000000037</v>
      </c>
      <c r="T32" s="96">
        <f t="shared" si="2"/>
        <v>1.0013910195243829</v>
      </c>
      <c r="U32" s="57">
        <v>0.26852605578815869</v>
      </c>
      <c r="V32" s="57">
        <v>1.7202861017244855E-2</v>
      </c>
      <c r="W32" s="57">
        <v>0.28315515329573893</v>
      </c>
      <c r="X32" s="57">
        <v>0.28812635042039264</v>
      </c>
      <c r="Y32" s="57">
        <v>0.144380599002848</v>
      </c>
    </row>
    <row r="33" spans="2:25" x14ac:dyDescent="0.3">
      <c r="C33" t="s">
        <v>3</v>
      </c>
      <c r="D33" t="s">
        <v>34</v>
      </c>
      <c r="E33" s="48">
        <v>0.44390740047256771</v>
      </c>
      <c r="F33" s="49">
        <v>0.71162752361049852</v>
      </c>
      <c r="G33" s="49">
        <v>4.3108277184238361E-2</v>
      </c>
      <c r="H33" s="49">
        <v>2.0590232599127987E-2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50">
        <v>0</v>
      </c>
      <c r="P33" s="21">
        <v>0</v>
      </c>
      <c r="R33" s="22">
        <v>913723.6100000001</v>
      </c>
      <c r="T33" s="96">
        <f t="shared" si="2"/>
        <v>1.0024680208373091</v>
      </c>
      <c r="U33" s="57">
        <v>0.36948988742595357</v>
      </c>
      <c r="V33" s="57">
        <v>4.6695173269799606E-2</v>
      </c>
      <c r="W33" s="57">
        <v>0.15687812247156943</v>
      </c>
      <c r="X33" s="57">
        <v>0.18970628003099593</v>
      </c>
      <c r="Y33" s="57">
        <v>0.23969855763899051</v>
      </c>
    </row>
    <row r="34" spans="2:25" x14ac:dyDescent="0.3">
      <c r="C34" t="s">
        <v>3</v>
      </c>
      <c r="D34" t="s">
        <v>35</v>
      </c>
      <c r="E34" s="48">
        <v>1.6758171094871609E-2</v>
      </c>
      <c r="F34" s="49">
        <v>2.4641914056084787E-2</v>
      </c>
      <c r="G34" s="49">
        <v>0.74947286402447244</v>
      </c>
      <c r="H34" s="49">
        <v>1.2563166330266554E-2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50">
        <v>0</v>
      </c>
      <c r="P34" s="21">
        <v>0</v>
      </c>
      <c r="R34" s="22">
        <v>1648676.1800000004</v>
      </c>
      <c r="T34" s="96">
        <f t="shared" si="2"/>
        <v>1.0019770740009657</v>
      </c>
      <c r="U34" s="57">
        <v>0.38621201612392858</v>
      </c>
      <c r="V34" s="57">
        <v>6.3528659353937242E-2</v>
      </c>
      <c r="W34" s="57">
        <v>0.10907087303369399</v>
      </c>
      <c r="X34" s="57">
        <v>0.38154182436248701</v>
      </c>
      <c r="Y34" s="57">
        <v>6.1623701126918951E-2</v>
      </c>
    </row>
    <row r="35" spans="2:25" x14ac:dyDescent="0.3">
      <c r="C35" t="s">
        <v>3</v>
      </c>
      <c r="D35" t="s">
        <v>36</v>
      </c>
      <c r="E35" s="48">
        <v>4.2956885892256796E-4</v>
      </c>
      <c r="F35" s="49">
        <v>0</v>
      </c>
      <c r="G35" s="49">
        <v>5.1412971173937089E-3</v>
      </c>
      <c r="H35" s="49">
        <v>0.92304440623060591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50">
        <v>0</v>
      </c>
      <c r="P35" s="21">
        <v>0</v>
      </c>
      <c r="R35" s="22">
        <v>89574.700000000012</v>
      </c>
      <c r="T35" s="96">
        <f t="shared" si="2"/>
        <v>1.0029054673635103</v>
      </c>
      <c r="U35" s="57">
        <v>0.29448369649605294</v>
      </c>
      <c r="V35" s="57">
        <v>3.0678747403522506E-2</v>
      </c>
      <c r="W35" s="57">
        <v>0.31632473651892473</v>
      </c>
      <c r="X35" s="57">
        <v>0.2218316021238593</v>
      </c>
      <c r="Y35" s="57">
        <v>0.13958668482115066</v>
      </c>
    </row>
    <row r="36" spans="2:25" x14ac:dyDescent="0.3">
      <c r="C36" t="s">
        <v>3</v>
      </c>
      <c r="D36" t="s">
        <v>37</v>
      </c>
      <c r="E36" s="48">
        <v>1.13474994036595E-4</v>
      </c>
      <c r="F36" s="49">
        <v>2.699531746809878E-4</v>
      </c>
      <c r="G36" s="49">
        <v>9.2252769101315496E-2</v>
      </c>
      <c r="H36" s="49">
        <v>1.1018027056843701E-3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50">
        <v>0</v>
      </c>
      <c r="P36" s="21">
        <v>0</v>
      </c>
      <c r="R36" s="22">
        <v>199654.28000000006</v>
      </c>
      <c r="T36" s="96">
        <f t="shared" si="2"/>
        <v>1.0032633018555592</v>
      </c>
      <c r="U36" s="57">
        <v>0.37000034136663734</v>
      </c>
      <c r="V36" s="57">
        <v>5.2802741201277495E-2</v>
      </c>
      <c r="W36" s="57">
        <v>0.11637432189282061</v>
      </c>
      <c r="X36" s="57">
        <v>0.33696388203973443</v>
      </c>
      <c r="Y36" s="57">
        <v>0.12712201535508927</v>
      </c>
    </row>
    <row r="37" spans="2:25" ht="15" thickBot="1" x14ac:dyDescent="0.35">
      <c r="C37" t="s">
        <v>3</v>
      </c>
      <c r="D37" t="s">
        <v>38</v>
      </c>
      <c r="E37" s="51">
        <v>1.8783762936131907E-5</v>
      </c>
      <c r="F37" s="52">
        <v>5.6792220020830102E-5</v>
      </c>
      <c r="G37" s="52">
        <v>8.2945611085855825E-2</v>
      </c>
      <c r="H37" s="52">
        <v>2.1018135446331443E-4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4">
        <v>0</v>
      </c>
      <c r="P37" s="21">
        <v>0</v>
      </c>
      <c r="R37" s="22">
        <v>179240.77999999904</v>
      </c>
      <c r="T37" s="96">
        <f t="shared" si="2"/>
        <v>1.0028838696389017</v>
      </c>
      <c r="U37" s="57">
        <v>0.36990725145762282</v>
      </c>
      <c r="V37" s="57">
        <v>7.2065678693674834E-2</v>
      </c>
      <c r="W37" s="57">
        <v>0.18930213484781666</v>
      </c>
      <c r="X37" s="57">
        <v>0.27110705050032247</v>
      </c>
      <c r="Y37" s="57">
        <v>0.10050175413946484</v>
      </c>
    </row>
    <row r="39" spans="2:25" x14ac:dyDescent="0.3">
      <c r="C39" t="s">
        <v>19</v>
      </c>
      <c r="D39" t="s">
        <v>39</v>
      </c>
      <c r="E39" s="59">
        <f t="array" ref="E39:N43">MMULT(E16:N20,MINVERSE(R5:R14*_xlfn.MUNIT(10)))</f>
        <v>0</v>
      </c>
      <c r="F39" s="60">
        <v>0</v>
      </c>
      <c r="G39" s="60">
        <v>0</v>
      </c>
      <c r="H39" s="60">
        <v>0</v>
      </c>
      <c r="I39" s="61">
        <v>0.14227201722840888</v>
      </c>
      <c r="J39" s="61">
        <v>0.14694594572203296</v>
      </c>
      <c r="K39" s="61">
        <v>0.25939898033827297</v>
      </c>
      <c r="L39" s="61">
        <v>5.9963360189875026E-2</v>
      </c>
      <c r="M39" s="61">
        <v>0.1505715780297823</v>
      </c>
      <c r="N39" s="62">
        <v>0.18031404460525213</v>
      </c>
    </row>
    <row r="40" spans="2:25" x14ac:dyDescent="0.3">
      <c r="C40" t="s">
        <v>19</v>
      </c>
      <c r="D40" t="s">
        <v>21</v>
      </c>
      <c r="E40" s="63">
        <v>0</v>
      </c>
      <c r="F40" s="64">
        <v>0</v>
      </c>
      <c r="G40" s="64">
        <v>0</v>
      </c>
      <c r="H40" s="64">
        <v>0</v>
      </c>
      <c r="I40" s="65">
        <v>0</v>
      </c>
      <c r="J40" s="65">
        <v>1.5561773652756985E-2</v>
      </c>
      <c r="K40" s="65">
        <v>4.370046154242363E-2</v>
      </c>
      <c r="L40" s="65">
        <v>0</v>
      </c>
      <c r="M40" s="65">
        <v>1.8789980360050387E-2</v>
      </c>
      <c r="N40" s="66">
        <v>4.2557670190902112E-2</v>
      </c>
    </row>
    <row r="41" spans="2:25" x14ac:dyDescent="0.3">
      <c r="C41" t="s">
        <v>19</v>
      </c>
      <c r="D41" t="s">
        <v>20</v>
      </c>
      <c r="E41" s="63">
        <v>0</v>
      </c>
      <c r="F41" s="64">
        <v>0</v>
      </c>
      <c r="G41" s="64">
        <v>0</v>
      </c>
      <c r="H41" s="64">
        <v>0</v>
      </c>
      <c r="I41" s="65">
        <v>0.22594449373637401</v>
      </c>
      <c r="J41" s="65">
        <v>6.5563108301425962E-2</v>
      </c>
      <c r="K41" s="65">
        <v>6.4604269347786666E-2</v>
      </c>
      <c r="L41" s="65">
        <v>0.15751646391224305</v>
      </c>
      <c r="M41" s="65">
        <v>4.1735093282247698E-2</v>
      </c>
      <c r="N41" s="66">
        <v>0.12365495173587242</v>
      </c>
    </row>
    <row r="42" spans="2:25" x14ac:dyDescent="0.3">
      <c r="C42" t="s">
        <v>19</v>
      </c>
      <c r="D42" t="s">
        <v>40</v>
      </c>
      <c r="E42" s="63">
        <v>0</v>
      </c>
      <c r="F42" s="64">
        <v>0</v>
      </c>
      <c r="G42" s="64">
        <v>0</v>
      </c>
      <c r="H42" s="64">
        <v>0</v>
      </c>
      <c r="I42" s="65">
        <v>0.19307875905630822</v>
      </c>
      <c r="J42" s="65">
        <v>2.8928824549034036E-2</v>
      </c>
      <c r="K42" s="65">
        <v>0.26949456502731789</v>
      </c>
      <c r="L42" s="65">
        <v>3.1121734150379506E-2</v>
      </c>
      <c r="M42" s="65">
        <v>0.15066839538826818</v>
      </c>
      <c r="N42" s="66">
        <v>0.10721081441399724</v>
      </c>
    </row>
    <row r="43" spans="2:25" x14ac:dyDescent="0.3">
      <c r="C43" t="s">
        <v>41</v>
      </c>
      <c r="D43" t="s">
        <v>22</v>
      </c>
      <c r="E43" s="92">
        <v>0.32134155671260656</v>
      </c>
      <c r="F43" s="93">
        <v>0.26286124877520634</v>
      </c>
      <c r="G43" s="93">
        <v>2.9798151961929663E-2</v>
      </c>
      <c r="H43" s="93">
        <v>2.51165540437055E-2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4">
        <v>0</v>
      </c>
    </row>
    <row r="45" spans="2:25" x14ac:dyDescent="0.3">
      <c r="E45" s="90">
        <f t="shared" ref="E45:N45" si="3">SUM(E28:E43)</f>
        <v>0.99999992978033303</v>
      </c>
      <c r="F45" s="90">
        <f t="shared" si="3"/>
        <v>1.000022805272573</v>
      </c>
      <c r="G45" s="90">
        <f t="shared" si="3"/>
        <v>1.0042566063646436</v>
      </c>
      <c r="H45" s="90">
        <f t="shared" si="3"/>
        <v>1.0000008247026251</v>
      </c>
      <c r="I45" s="91">
        <f t="shared" si="3"/>
        <v>0.99999881084974596</v>
      </c>
      <c r="J45" s="91">
        <f t="shared" si="3"/>
        <v>1.0000001094422819</v>
      </c>
      <c r="K45" s="91">
        <f t="shared" si="3"/>
        <v>1.000000103113031</v>
      </c>
      <c r="L45" s="91">
        <f t="shared" si="3"/>
        <v>1.0000001116386645</v>
      </c>
      <c r="M45" s="91">
        <f t="shared" si="3"/>
        <v>1.0000001001731589</v>
      </c>
      <c r="N45" s="91">
        <f t="shared" si="3"/>
        <v>1.0000002231635066</v>
      </c>
    </row>
    <row r="47" spans="2:25" x14ac:dyDescent="0.3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2:25" x14ac:dyDescent="0.3">
      <c r="C48" s="67" t="s">
        <v>26</v>
      </c>
    </row>
    <row r="49" spans="3:31" x14ac:dyDescent="0.3">
      <c r="E49" t="s">
        <v>2</v>
      </c>
      <c r="F49" t="s">
        <v>2</v>
      </c>
      <c r="G49" t="s">
        <v>2</v>
      </c>
      <c r="H49" t="s">
        <v>2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AA49" t="s">
        <v>23</v>
      </c>
    </row>
    <row r="50" spans="3:31" ht="15" thickBot="1" x14ac:dyDescent="0.35">
      <c r="E50" t="s">
        <v>5</v>
      </c>
      <c r="F50" t="s">
        <v>32</v>
      </c>
      <c r="G50" t="s">
        <v>6</v>
      </c>
      <c r="H50" t="s">
        <v>33</v>
      </c>
      <c r="I50" t="s">
        <v>7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P50" t="s">
        <v>8</v>
      </c>
      <c r="R50" t="s">
        <v>9</v>
      </c>
      <c r="T50" t="s">
        <v>29</v>
      </c>
      <c r="V50" t="s">
        <v>29</v>
      </c>
      <c r="X50" t="s">
        <v>30</v>
      </c>
      <c r="Z50" t="s">
        <v>25</v>
      </c>
      <c r="AA50" t="str">
        <f t="array" ref="AA50:AE50">TRANSPOSE(D62:D66)</f>
        <v>Wages</v>
      </c>
      <c r="AB50" t="str">
        <v>Taxes</v>
      </c>
      <c r="AC50" t="str">
        <v>Capital</v>
      </c>
      <c r="AD50" t="str">
        <v>Surplus</v>
      </c>
      <c r="AE50" t="str">
        <v>Import</v>
      </c>
    </row>
    <row r="51" spans="3:31" x14ac:dyDescent="0.3">
      <c r="C51" t="s">
        <v>2</v>
      </c>
      <c r="D51" t="s">
        <v>5</v>
      </c>
      <c r="E51" s="97">
        <f t="shared" ref="E51:N51" si="4">E28</f>
        <v>0</v>
      </c>
      <c r="F51" s="98">
        <f t="shared" si="4"/>
        <v>0</v>
      </c>
      <c r="G51" s="98">
        <f t="shared" si="4"/>
        <v>0</v>
      </c>
      <c r="H51" s="98">
        <f t="shared" si="4"/>
        <v>0</v>
      </c>
      <c r="I51" s="99">
        <f t="shared" si="4"/>
        <v>0.17504633598280817</v>
      </c>
      <c r="J51" s="99">
        <f t="shared" si="4"/>
        <v>0.11741920513578388</v>
      </c>
      <c r="K51" s="99">
        <f t="shared" si="4"/>
        <v>1.8225125324489132E-2</v>
      </c>
      <c r="L51" s="99">
        <f t="shared" si="4"/>
        <v>6.060014713976155E-2</v>
      </c>
      <c r="M51" s="99">
        <f t="shared" si="4"/>
        <v>5.1704376184672834E-3</v>
      </c>
      <c r="N51" s="100">
        <f t="shared" si="4"/>
        <v>8.7173242606956355E-3</v>
      </c>
      <c r="P51" s="82">
        <v>6.7078476213232582E-2</v>
      </c>
      <c r="Q51" s="83"/>
      <c r="R51" s="9">
        <v>569640.92000000004</v>
      </c>
      <c r="T51" s="84">
        <f t="shared" ref="T51:T60" si="5">$R$64*P51</f>
        <v>255370.32133064096</v>
      </c>
      <c r="V51" s="84">
        <f t="array" ref="V51:V60">MMULT(_xlfn.MUNIT(10)-E28:N37,R51:R60)</f>
        <v>255370.32161938128</v>
      </c>
      <c r="X51" s="84">
        <f>SUM(E70:N70)+T51-R51</f>
        <v>-2.88740498945117E-4</v>
      </c>
      <c r="Z51" s="55">
        <f>SUM(AA51:AE51)</f>
        <v>1.0014327579401714</v>
      </c>
      <c r="AA51" s="56">
        <f t="array" ref="AA51:AE60">MMULT(MINVERSE(_xlfn.MUNIT(10)-TRANSPOSE(E51:N60)),TRANSPOSE(E62:N66))</f>
        <v>0.22905281935873562</v>
      </c>
      <c r="AB51" s="56">
        <v>2.5553916038154007E-2</v>
      </c>
      <c r="AC51" s="56">
        <v>0.13318653326863641</v>
      </c>
      <c r="AD51" s="56">
        <v>0.15339217910132716</v>
      </c>
      <c r="AE51" s="56">
        <v>0.4602473101733181</v>
      </c>
    </row>
    <row r="52" spans="3:31" x14ac:dyDescent="0.3">
      <c r="C52" t="s">
        <v>2</v>
      </c>
      <c r="D52" t="s">
        <v>32</v>
      </c>
      <c r="E52" s="101">
        <f t="shared" ref="E52:N52" si="6">E29</f>
        <v>0</v>
      </c>
      <c r="F52" s="102">
        <f t="shared" si="6"/>
        <v>0</v>
      </c>
      <c r="G52" s="102">
        <f t="shared" si="6"/>
        <v>0</v>
      </c>
      <c r="H52" s="102">
        <f t="shared" si="6"/>
        <v>0</v>
      </c>
      <c r="I52" s="103">
        <f t="shared" si="6"/>
        <v>0.1053665904966382</v>
      </c>
      <c r="J52" s="103">
        <f t="shared" si="6"/>
        <v>0.35854581890468934</v>
      </c>
      <c r="K52" s="103">
        <f t="shared" si="6"/>
        <v>4.7924329203324817E-2</v>
      </c>
      <c r="L52" s="103">
        <f t="shared" si="6"/>
        <v>5.0928554603029641E-2</v>
      </c>
      <c r="M52" s="103">
        <f t="shared" si="6"/>
        <v>0.17302674402972981</v>
      </c>
      <c r="N52" s="104">
        <f t="shared" si="6"/>
        <v>0.11667383951353101</v>
      </c>
      <c r="P52" s="82">
        <v>0.26229757433112977</v>
      </c>
      <c r="Q52" s="83"/>
      <c r="R52" s="9">
        <v>1946041.2</v>
      </c>
      <c r="T52" s="84">
        <f t="shared" si="5"/>
        <v>998576.88520322321</v>
      </c>
      <c r="V52" s="84">
        <v>998576.88525394478</v>
      </c>
      <c r="X52" s="84">
        <f t="shared" ref="X52:X60" si="7">SUM(E71:N71)+T52-R52</f>
        <v>-5.0721690058708191E-5</v>
      </c>
      <c r="Z52" s="55">
        <f t="shared" ref="Z52:Z60" si="8">SUM(AA52:AE52)</f>
        <v>1.0018296668824036</v>
      </c>
      <c r="AA52" s="56">
        <v>0.27272888501644166</v>
      </c>
      <c r="AB52" s="56">
        <v>3.4823111360591866E-2</v>
      </c>
      <c r="AC52" s="56">
        <v>0.11452875979052786</v>
      </c>
      <c r="AD52" s="56">
        <v>0.14467139134229307</v>
      </c>
      <c r="AE52" s="56">
        <v>0.43507751937254918</v>
      </c>
    </row>
    <row r="53" spans="3:31" x14ac:dyDescent="0.3">
      <c r="C53" t="s">
        <v>2</v>
      </c>
      <c r="D53" t="s">
        <v>6</v>
      </c>
      <c r="E53" s="101">
        <f t="shared" ref="E53:N53" si="9">E30</f>
        <v>0</v>
      </c>
      <c r="F53" s="102">
        <f t="shared" si="9"/>
        <v>0</v>
      </c>
      <c r="G53" s="102">
        <f t="shared" si="9"/>
        <v>0</v>
      </c>
      <c r="H53" s="102">
        <f t="shared" si="9"/>
        <v>0</v>
      </c>
      <c r="I53" s="103">
        <f t="shared" si="9"/>
        <v>0.14037621443827589</v>
      </c>
      <c r="J53" s="103">
        <f t="shared" si="9"/>
        <v>0.24880032376530031</v>
      </c>
      <c r="K53" s="103">
        <f t="shared" si="9"/>
        <v>0.28668865101211022</v>
      </c>
      <c r="L53" s="103">
        <f t="shared" si="9"/>
        <v>0.26061164592234076</v>
      </c>
      <c r="M53" s="103">
        <f t="shared" si="9"/>
        <v>0.45838045645703118</v>
      </c>
      <c r="N53" s="104">
        <f t="shared" si="9"/>
        <v>0.41069945131906038</v>
      </c>
      <c r="P53" s="82">
        <v>0.66302802878641021</v>
      </c>
      <c r="Q53" s="83"/>
      <c r="R53" s="9">
        <v>4319995.4000000004</v>
      </c>
      <c r="T53" s="84">
        <f t="shared" si="5"/>
        <v>2524173.0331525588</v>
      </c>
      <c r="V53" s="84">
        <v>2524172.9935084651</v>
      </c>
      <c r="X53" s="84">
        <f t="shared" si="7"/>
        <v>3.9644094184041023E-2</v>
      </c>
      <c r="Z53" s="55">
        <f t="shared" si="8"/>
        <v>1.0064020915194909</v>
      </c>
      <c r="AA53" s="56">
        <v>0.37212616088628742</v>
      </c>
      <c r="AB53" s="56">
        <v>6.0658865887724872E-2</v>
      </c>
      <c r="AC53" s="56">
        <v>0.11700774886558127</v>
      </c>
      <c r="AD53" s="56">
        <v>0.34928968152561551</v>
      </c>
      <c r="AE53" s="56">
        <v>0.10731963435428162</v>
      </c>
    </row>
    <row r="54" spans="3:31" x14ac:dyDescent="0.3">
      <c r="C54" t="s">
        <v>2</v>
      </c>
      <c r="D54" t="s">
        <v>33</v>
      </c>
      <c r="E54" s="101">
        <f t="shared" ref="E54:N54" si="10">E31</f>
        <v>0</v>
      </c>
      <c r="F54" s="102">
        <f t="shared" si="10"/>
        <v>0</v>
      </c>
      <c r="G54" s="102">
        <f t="shared" si="10"/>
        <v>0</v>
      </c>
      <c r="H54" s="102">
        <f t="shared" si="10"/>
        <v>0</v>
      </c>
      <c r="I54" s="103">
        <f t="shared" si="10"/>
        <v>1.7914399910932646E-2</v>
      </c>
      <c r="J54" s="103">
        <f t="shared" si="10"/>
        <v>1.8235109411258398E-2</v>
      </c>
      <c r="K54" s="103">
        <f t="shared" si="10"/>
        <v>9.9637213173055603E-3</v>
      </c>
      <c r="L54" s="103">
        <f t="shared" si="10"/>
        <v>0.37925820572103502</v>
      </c>
      <c r="M54" s="103">
        <f t="shared" si="10"/>
        <v>1.6574150075821068E-3</v>
      </c>
      <c r="N54" s="104">
        <f t="shared" si="10"/>
        <v>1.017212712419579E-2</v>
      </c>
      <c r="P54" s="82">
        <v>7.5959206692274442E-3</v>
      </c>
      <c r="Q54" s="83"/>
      <c r="R54" s="9">
        <v>169758.16</v>
      </c>
      <c r="T54" s="84">
        <f t="shared" si="5"/>
        <v>28917.960150681098</v>
      </c>
      <c r="V54" s="84">
        <v>28917.959966153525</v>
      </c>
      <c r="X54" s="84">
        <f t="shared" si="7"/>
        <v>1.8452756921760738E-4</v>
      </c>
      <c r="Z54" s="55">
        <f t="shared" si="8"/>
        <v>1.0027867254259681</v>
      </c>
      <c r="AA54" s="56">
        <v>0.28943237325570864</v>
      </c>
      <c r="AB54" s="56">
        <v>3.0449647628586457E-2</v>
      </c>
      <c r="AC54" s="56">
        <v>0.30166989442434572</v>
      </c>
      <c r="AD54" s="56">
        <v>0.21889418458980259</v>
      </c>
      <c r="AE54" s="56">
        <v>0.16234062552752462</v>
      </c>
    </row>
    <row r="55" spans="3:31" x14ac:dyDescent="0.3">
      <c r="C55" t="s">
        <v>3</v>
      </c>
      <c r="D55" t="s">
        <v>7</v>
      </c>
      <c r="E55" s="105">
        <f t="shared" ref="E55:N55" si="11">E32</f>
        <v>0.21743097388439181</v>
      </c>
      <c r="F55" s="106">
        <f t="shared" si="11"/>
        <v>5.6537343608141619E-4</v>
      </c>
      <c r="G55" s="106">
        <f t="shared" si="11"/>
        <v>1.5376358894380513E-3</v>
      </c>
      <c r="H55" s="106">
        <f t="shared" si="11"/>
        <v>1.7374481438771506E-2</v>
      </c>
      <c r="I55" s="102">
        <f t="shared" si="11"/>
        <v>0</v>
      </c>
      <c r="J55" s="102">
        <f t="shared" si="11"/>
        <v>0</v>
      </c>
      <c r="K55" s="102">
        <f t="shared" si="11"/>
        <v>0</v>
      </c>
      <c r="L55" s="102">
        <f t="shared" si="11"/>
        <v>0</v>
      </c>
      <c r="M55" s="102">
        <f t="shared" si="11"/>
        <v>0</v>
      </c>
      <c r="N55" s="107">
        <f t="shared" si="11"/>
        <v>0</v>
      </c>
      <c r="P55" s="21">
        <v>0</v>
      </c>
      <c r="Q55" s="83"/>
      <c r="R55" s="22">
        <v>134549.85999999999</v>
      </c>
      <c r="T55" s="85">
        <f t="shared" si="5"/>
        <v>0</v>
      </c>
      <c r="V55" s="85">
        <v>3.0751776648685336E-5</v>
      </c>
      <c r="X55" s="85">
        <f t="shared" si="7"/>
        <v>-3.0751776648685336E-5</v>
      </c>
      <c r="Z55" s="58">
        <f t="shared" si="8"/>
        <v>1.0013910195243829</v>
      </c>
      <c r="AA55" s="57">
        <v>0.26852605578815869</v>
      </c>
      <c r="AB55" s="57">
        <v>1.7202861017244855E-2</v>
      </c>
      <c r="AC55" s="57">
        <v>0.28315515329573893</v>
      </c>
      <c r="AD55" s="57">
        <v>0.28812635042039264</v>
      </c>
      <c r="AE55" s="57">
        <v>0.144380599002848</v>
      </c>
    </row>
    <row r="56" spans="3:31" x14ac:dyDescent="0.3">
      <c r="C56" t="s">
        <v>3</v>
      </c>
      <c r="D56" t="s">
        <v>34</v>
      </c>
      <c r="E56" s="105">
        <f t="shared" ref="E56:N56" si="12">E33</f>
        <v>0.44390740047256771</v>
      </c>
      <c r="F56" s="106">
        <f t="shared" si="12"/>
        <v>0.71162752361049852</v>
      </c>
      <c r="G56" s="106">
        <f t="shared" si="12"/>
        <v>4.3108277184238361E-2</v>
      </c>
      <c r="H56" s="106">
        <f t="shared" si="12"/>
        <v>2.0590232599127987E-2</v>
      </c>
      <c r="I56" s="102">
        <f t="shared" si="12"/>
        <v>0</v>
      </c>
      <c r="J56" s="102">
        <f t="shared" si="12"/>
        <v>0</v>
      </c>
      <c r="K56" s="102">
        <f t="shared" si="12"/>
        <v>0</v>
      </c>
      <c r="L56" s="102">
        <f t="shared" si="12"/>
        <v>0</v>
      </c>
      <c r="M56" s="102">
        <f t="shared" si="12"/>
        <v>0</v>
      </c>
      <c r="N56" s="107">
        <f t="shared" si="12"/>
        <v>0</v>
      </c>
      <c r="P56" s="21">
        <v>0</v>
      </c>
      <c r="Q56" s="83"/>
      <c r="R56" s="22">
        <v>1827447.2</v>
      </c>
      <c r="T56" s="85">
        <f t="shared" si="5"/>
        <v>0</v>
      </c>
      <c r="V56" s="85">
        <v>-1.9137839321047068E-2</v>
      </c>
      <c r="X56" s="85">
        <f t="shared" si="7"/>
        <v>1.9137839321047068E-2</v>
      </c>
      <c r="Z56" s="58">
        <f t="shared" si="8"/>
        <v>1.0024680208373091</v>
      </c>
      <c r="AA56" s="57">
        <v>0.36948988742595357</v>
      </c>
      <c r="AB56" s="57">
        <v>4.6695173269799606E-2</v>
      </c>
      <c r="AC56" s="57">
        <v>0.15687812247156943</v>
      </c>
      <c r="AD56" s="57">
        <v>0.18970628003099593</v>
      </c>
      <c r="AE56" s="57">
        <v>0.23969855763899051</v>
      </c>
    </row>
    <row r="57" spans="3:31" x14ac:dyDescent="0.3">
      <c r="C57" t="s">
        <v>3</v>
      </c>
      <c r="D57" t="s">
        <v>35</v>
      </c>
      <c r="E57" s="105">
        <f t="shared" ref="E57:N57" si="13">E34</f>
        <v>1.6758171094871609E-2</v>
      </c>
      <c r="F57" s="106">
        <f t="shared" si="13"/>
        <v>2.4641914056084787E-2</v>
      </c>
      <c r="G57" s="106">
        <f t="shared" si="13"/>
        <v>0.74947286402447244</v>
      </c>
      <c r="H57" s="106">
        <f t="shared" si="13"/>
        <v>1.2563166330266554E-2</v>
      </c>
      <c r="I57" s="102">
        <f t="shared" si="13"/>
        <v>0</v>
      </c>
      <c r="J57" s="102">
        <f t="shared" si="13"/>
        <v>0</v>
      </c>
      <c r="K57" s="102">
        <f t="shared" si="13"/>
        <v>0</v>
      </c>
      <c r="L57" s="102">
        <f t="shared" si="13"/>
        <v>0</v>
      </c>
      <c r="M57" s="102">
        <f t="shared" si="13"/>
        <v>0</v>
      </c>
      <c r="N57" s="107">
        <f t="shared" si="13"/>
        <v>0</v>
      </c>
      <c r="P57" s="21">
        <v>0</v>
      </c>
      <c r="Q57" s="83"/>
      <c r="R57" s="22">
        <v>3297352.4</v>
      </c>
      <c r="T57" s="85">
        <f t="shared" si="5"/>
        <v>0</v>
      </c>
      <c r="V57" s="85">
        <v>5.4989452939480543E-2</v>
      </c>
      <c r="X57" s="85">
        <f t="shared" si="7"/>
        <v>-5.4989452939480543E-2</v>
      </c>
      <c r="Z57" s="58">
        <f t="shared" si="8"/>
        <v>1.0019770740009657</v>
      </c>
      <c r="AA57" s="57">
        <v>0.38621201612392858</v>
      </c>
      <c r="AB57" s="57">
        <v>6.3528659353937242E-2</v>
      </c>
      <c r="AC57" s="57">
        <v>0.10907087303369399</v>
      </c>
      <c r="AD57" s="57">
        <v>0.38154182436248701</v>
      </c>
      <c r="AE57" s="57">
        <v>6.1623701126918951E-2</v>
      </c>
    </row>
    <row r="58" spans="3:31" x14ac:dyDescent="0.3">
      <c r="C58" t="s">
        <v>3</v>
      </c>
      <c r="D58" t="s">
        <v>36</v>
      </c>
      <c r="E58" s="105">
        <f t="shared" ref="E58:N58" si="14">E35</f>
        <v>4.2956885892256796E-4</v>
      </c>
      <c r="F58" s="106">
        <f t="shared" si="14"/>
        <v>0</v>
      </c>
      <c r="G58" s="106">
        <f t="shared" si="14"/>
        <v>5.1412971173937089E-3</v>
      </c>
      <c r="H58" s="106">
        <f t="shared" si="14"/>
        <v>0.92304440623060591</v>
      </c>
      <c r="I58" s="102">
        <f t="shared" si="14"/>
        <v>0</v>
      </c>
      <c r="J58" s="102">
        <f t="shared" si="14"/>
        <v>0</v>
      </c>
      <c r="K58" s="102">
        <f t="shared" si="14"/>
        <v>0</v>
      </c>
      <c r="L58" s="102">
        <f t="shared" si="14"/>
        <v>0</v>
      </c>
      <c r="M58" s="102">
        <f t="shared" si="14"/>
        <v>0</v>
      </c>
      <c r="N58" s="107">
        <f t="shared" si="14"/>
        <v>0</v>
      </c>
      <c r="P58" s="21">
        <v>0</v>
      </c>
      <c r="Q58" s="83"/>
      <c r="R58" s="22">
        <v>179149.4</v>
      </c>
      <c r="T58" s="85">
        <f t="shared" si="5"/>
        <v>0</v>
      </c>
      <c r="V58" s="85">
        <v>1.0282569564878941E-4</v>
      </c>
      <c r="X58" s="85">
        <f t="shared" si="7"/>
        <v>-1.0282569564878941E-4</v>
      </c>
      <c r="Z58" s="58">
        <f t="shared" si="8"/>
        <v>1.0029054673635103</v>
      </c>
      <c r="AA58" s="57">
        <v>0.29448369649605294</v>
      </c>
      <c r="AB58" s="57">
        <v>3.0678747403522506E-2</v>
      </c>
      <c r="AC58" s="57">
        <v>0.31632473651892473</v>
      </c>
      <c r="AD58" s="57">
        <v>0.2218316021238593</v>
      </c>
      <c r="AE58" s="57">
        <v>0.13958668482115066</v>
      </c>
    </row>
    <row r="59" spans="3:31" x14ac:dyDescent="0.3">
      <c r="C59" t="s">
        <v>3</v>
      </c>
      <c r="D59" t="s">
        <v>37</v>
      </c>
      <c r="E59" s="105">
        <f t="shared" ref="E59:N59" si="15">E36</f>
        <v>1.13474994036595E-4</v>
      </c>
      <c r="F59" s="106">
        <f t="shared" si="15"/>
        <v>2.699531746809878E-4</v>
      </c>
      <c r="G59" s="106">
        <f t="shared" si="15"/>
        <v>9.2252769101315496E-2</v>
      </c>
      <c r="H59" s="106">
        <f t="shared" si="15"/>
        <v>1.1018027056843701E-3</v>
      </c>
      <c r="I59" s="102">
        <f t="shared" si="15"/>
        <v>0</v>
      </c>
      <c r="J59" s="102">
        <f t="shared" si="15"/>
        <v>0</v>
      </c>
      <c r="K59" s="102">
        <f t="shared" si="15"/>
        <v>0</v>
      </c>
      <c r="L59" s="102">
        <f t="shared" si="15"/>
        <v>0</v>
      </c>
      <c r="M59" s="102">
        <f t="shared" si="15"/>
        <v>0</v>
      </c>
      <c r="N59" s="107">
        <f t="shared" si="15"/>
        <v>0</v>
      </c>
      <c r="P59" s="21">
        <v>0</v>
      </c>
      <c r="Q59" s="83"/>
      <c r="R59" s="22">
        <v>399308.56</v>
      </c>
      <c r="T59" s="85">
        <f t="shared" si="5"/>
        <v>0</v>
      </c>
      <c r="V59" s="85">
        <v>1.845054910518229E-3</v>
      </c>
      <c r="X59" s="85">
        <f t="shared" si="7"/>
        <v>-1.845054910518229E-3</v>
      </c>
      <c r="Z59" s="58">
        <f t="shared" si="8"/>
        <v>1.0032633018555592</v>
      </c>
      <c r="AA59" s="57">
        <v>0.37000034136663734</v>
      </c>
      <c r="AB59" s="57">
        <v>5.2802741201277495E-2</v>
      </c>
      <c r="AC59" s="57">
        <v>0.11637432189282061</v>
      </c>
      <c r="AD59" s="57">
        <v>0.33696388203973443</v>
      </c>
      <c r="AE59" s="57">
        <v>0.12712201535508927</v>
      </c>
    </row>
    <row r="60" spans="3:31" ht="15" thickBot="1" x14ac:dyDescent="0.35">
      <c r="C60" t="s">
        <v>3</v>
      </c>
      <c r="D60" t="s">
        <v>38</v>
      </c>
      <c r="E60" s="108">
        <f t="shared" ref="E60:N60" si="16">E37</f>
        <v>1.8783762936131907E-5</v>
      </c>
      <c r="F60" s="109">
        <f t="shared" si="16"/>
        <v>5.6792220020830102E-5</v>
      </c>
      <c r="G60" s="109">
        <f t="shared" si="16"/>
        <v>8.2945611085855825E-2</v>
      </c>
      <c r="H60" s="109">
        <f t="shared" si="16"/>
        <v>2.1018135446331443E-4</v>
      </c>
      <c r="I60" s="110">
        <f t="shared" si="16"/>
        <v>0</v>
      </c>
      <c r="J60" s="110">
        <f t="shared" si="16"/>
        <v>0</v>
      </c>
      <c r="K60" s="110">
        <f t="shared" si="16"/>
        <v>0</v>
      </c>
      <c r="L60" s="110">
        <f t="shared" si="16"/>
        <v>0</v>
      </c>
      <c r="M60" s="110">
        <f t="shared" si="16"/>
        <v>0</v>
      </c>
      <c r="N60" s="111">
        <f t="shared" si="16"/>
        <v>0</v>
      </c>
      <c r="P60" s="21">
        <v>0</v>
      </c>
      <c r="Q60" s="83"/>
      <c r="R60" s="22">
        <v>358481.56</v>
      </c>
      <c r="T60" s="85">
        <f t="shared" si="5"/>
        <v>0</v>
      </c>
      <c r="V60" s="85">
        <v>1.6589138540439308E-3</v>
      </c>
      <c r="X60" s="85">
        <f t="shared" si="7"/>
        <v>-1.6589138540439308E-3</v>
      </c>
      <c r="Z60" s="58">
        <f t="shared" si="8"/>
        <v>1.0028838696389017</v>
      </c>
      <c r="AA60" s="57">
        <v>0.36990725145762282</v>
      </c>
      <c r="AB60" s="57">
        <v>7.2065678693674834E-2</v>
      </c>
      <c r="AC60" s="57">
        <v>0.18930213484781666</v>
      </c>
      <c r="AD60" s="57">
        <v>0.27110705050032247</v>
      </c>
      <c r="AE60" s="57">
        <v>0.10050175413946484</v>
      </c>
    </row>
    <row r="62" spans="3:31" x14ac:dyDescent="0.3">
      <c r="C62" t="s">
        <v>19</v>
      </c>
      <c r="D62" t="s">
        <v>39</v>
      </c>
      <c r="E62" s="59">
        <f t="shared" ref="E62:N62" si="17">E39</f>
        <v>0</v>
      </c>
      <c r="F62" s="60">
        <f t="shared" si="17"/>
        <v>0</v>
      </c>
      <c r="G62" s="60">
        <f t="shared" si="17"/>
        <v>0</v>
      </c>
      <c r="H62" s="60">
        <f t="shared" si="17"/>
        <v>0</v>
      </c>
      <c r="I62" s="61">
        <f t="shared" si="17"/>
        <v>0.14227201722840888</v>
      </c>
      <c r="J62" s="61">
        <f t="shared" si="17"/>
        <v>0.14694594572203296</v>
      </c>
      <c r="K62" s="61">
        <f t="shared" si="17"/>
        <v>0.25939898033827297</v>
      </c>
      <c r="L62" s="61">
        <f t="shared" si="17"/>
        <v>5.9963360189875026E-2</v>
      </c>
      <c r="M62" s="61">
        <f t="shared" si="17"/>
        <v>0.1505715780297823</v>
      </c>
      <c r="N62" s="62">
        <f t="shared" si="17"/>
        <v>0.18031404460525213</v>
      </c>
    </row>
    <row r="63" spans="3:31" x14ac:dyDescent="0.3">
      <c r="C63" t="s">
        <v>19</v>
      </c>
      <c r="D63" t="s">
        <v>21</v>
      </c>
      <c r="E63" s="63">
        <f t="shared" ref="E63:N63" si="18">E40</f>
        <v>0</v>
      </c>
      <c r="F63" s="64">
        <f t="shared" si="18"/>
        <v>0</v>
      </c>
      <c r="G63" s="64">
        <f t="shared" si="18"/>
        <v>0</v>
      </c>
      <c r="H63" s="64">
        <f t="shared" si="18"/>
        <v>0</v>
      </c>
      <c r="I63" s="65">
        <f t="shared" si="18"/>
        <v>0</v>
      </c>
      <c r="J63" s="65">
        <f t="shared" si="18"/>
        <v>1.5561773652756985E-2</v>
      </c>
      <c r="K63" s="65">
        <f t="shared" si="18"/>
        <v>4.370046154242363E-2</v>
      </c>
      <c r="L63" s="65">
        <f t="shared" si="18"/>
        <v>0</v>
      </c>
      <c r="M63" s="65">
        <f>M40</f>
        <v>1.8789980360050387E-2</v>
      </c>
      <c r="N63" s="66">
        <f t="shared" si="18"/>
        <v>4.2557670190902112E-2</v>
      </c>
    </row>
    <row r="64" spans="3:31" x14ac:dyDescent="0.3">
      <c r="C64" t="s">
        <v>19</v>
      </c>
      <c r="D64" t="s">
        <v>20</v>
      </c>
      <c r="E64" s="63">
        <f t="shared" ref="E64:M64" si="19">E41</f>
        <v>0</v>
      </c>
      <c r="F64" s="64">
        <f t="shared" si="19"/>
        <v>0</v>
      </c>
      <c r="G64" s="64">
        <f t="shared" si="19"/>
        <v>0</v>
      </c>
      <c r="H64" s="64">
        <f t="shared" si="19"/>
        <v>0</v>
      </c>
      <c r="I64" s="65">
        <f t="shared" si="19"/>
        <v>0.22594449373637401</v>
      </c>
      <c r="J64" s="65">
        <f t="shared" si="19"/>
        <v>6.5563108301425962E-2</v>
      </c>
      <c r="K64" s="65">
        <f t="shared" si="19"/>
        <v>6.4604269347786666E-2</v>
      </c>
      <c r="L64" s="65">
        <f t="shared" si="19"/>
        <v>0.15751646391224305</v>
      </c>
      <c r="M64" s="65">
        <f t="shared" si="19"/>
        <v>4.1735093282247698E-2</v>
      </c>
      <c r="N64" s="66">
        <f>N41</f>
        <v>0.12365495173587242</v>
      </c>
      <c r="Q64" s="83" t="s">
        <v>46</v>
      </c>
      <c r="R64" s="83">
        <f>SUM(V51:V60)</f>
        <v>3807038.199837104</v>
      </c>
    </row>
    <row r="65" spans="3:24" x14ac:dyDescent="0.3">
      <c r="C65" t="s">
        <v>19</v>
      </c>
      <c r="D65" t="s">
        <v>40</v>
      </c>
      <c r="E65" s="63">
        <f t="shared" ref="E65:N65" si="20">E42</f>
        <v>0</v>
      </c>
      <c r="F65" s="64">
        <f t="shared" si="20"/>
        <v>0</v>
      </c>
      <c r="G65" s="64">
        <f t="shared" si="20"/>
        <v>0</v>
      </c>
      <c r="H65" s="64">
        <f t="shared" si="20"/>
        <v>0</v>
      </c>
      <c r="I65" s="65">
        <f t="shared" si="20"/>
        <v>0.19307875905630822</v>
      </c>
      <c r="J65" s="65">
        <f t="shared" si="20"/>
        <v>2.8928824549034036E-2</v>
      </c>
      <c r="K65" s="65">
        <f t="shared" si="20"/>
        <v>0.26949456502731789</v>
      </c>
      <c r="L65" s="65">
        <f t="shared" si="20"/>
        <v>3.1121734150379506E-2</v>
      </c>
      <c r="M65" s="65">
        <f t="shared" si="20"/>
        <v>0.15066839538826818</v>
      </c>
      <c r="N65" s="66">
        <f t="shared" si="20"/>
        <v>0.10721081441399724</v>
      </c>
    </row>
    <row r="66" spans="3:24" x14ac:dyDescent="0.3">
      <c r="C66" t="s">
        <v>41</v>
      </c>
      <c r="D66" t="s">
        <v>22</v>
      </c>
      <c r="E66" s="92">
        <f t="shared" ref="E66:N66" si="21">E43</f>
        <v>0.32134155671260656</v>
      </c>
      <c r="F66" s="93">
        <f t="shared" si="21"/>
        <v>0.26286124877520634</v>
      </c>
      <c r="G66" s="93">
        <f t="shared" si="21"/>
        <v>2.9798151961929663E-2</v>
      </c>
      <c r="H66" s="93">
        <f t="shared" si="21"/>
        <v>2.51165540437055E-2</v>
      </c>
      <c r="I66" s="93">
        <f t="shared" si="21"/>
        <v>0</v>
      </c>
      <c r="J66" s="93">
        <f t="shared" si="21"/>
        <v>0</v>
      </c>
      <c r="K66" s="93">
        <f t="shared" si="21"/>
        <v>0</v>
      </c>
      <c r="L66" s="93">
        <f t="shared" si="21"/>
        <v>0</v>
      </c>
      <c r="M66" s="93">
        <f t="shared" si="21"/>
        <v>0</v>
      </c>
      <c r="N66" s="94">
        <f t="shared" si="21"/>
        <v>0</v>
      </c>
    </row>
    <row r="68" spans="3:24" x14ac:dyDescent="0.3">
      <c r="E68" t="s">
        <v>2</v>
      </c>
      <c r="F68" t="s">
        <v>2</v>
      </c>
      <c r="G68" t="s">
        <v>2</v>
      </c>
      <c r="H68" t="s">
        <v>2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Q68" s="67" t="s">
        <v>44</v>
      </c>
      <c r="R68" t="s">
        <v>31</v>
      </c>
      <c r="S68" t="s">
        <v>45</v>
      </c>
    </row>
    <row r="69" spans="3:24" ht="15" thickBot="1" x14ac:dyDescent="0.35">
      <c r="E69" t="s">
        <v>5</v>
      </c>
      <c r="F69" t="s">
        <v>32</v>
      </c>
      <c r="G69" t="s">
        <v>6</v>
      </c>
      <c r="H69" t="s">
        <v>33</v>
      </c>
      <c r="I69" t="s">
        <v>7</v>
      </c>
      <c r="J69" t="s">
        <v>34</v>
      </c>
      <c r="K69" t="s">
        <v>35</v>
      </c>
      <c r="L69" t="s">
        <v>36</v>
      </c>
      <c r="M69" t="s">
        <v>37</v>
      </c>
      <c r="N69" t="s">
        <v>38</v>
      </c>
      <c r="Q69" t="s">
        <v>5</v>
      </c>
      <c r="R69" s="132">
        <v>6.7078476213232582E-2</v>
      </c>
      <c r="S69" s="132">
        <v>7.0000000000000007E-2</v>
      </c>
    </row>
    <row r="70" spans="3:24" x14ac:dyDescent="0.3">
      <c r="C70" t="s">
        <v>2</v>
      </c>
      <c r="D70" t="s">
        <v>5</v>
      </c>
      <c r="E70" s="113">
        <f t="array" ref="E70:N79">MMULT(E51:N60,_xlfn.MUNIT(10)*R51:R60)</f>
        <v>0</v>
      </c>
      <c r="F70" s="114">
        <v>0</v>
      </c>
      <c r="G70" s="114">
        <v>0</v>
      </c>
      <c r="H70" s="114">
        <v>0</v>
      </c>
      <c r="I70" s="115">
        <v>23552.459999999799</v>
      </c>
      <c r="J70" s="115">
        <v>214577.39765161386</v>
      </c>
      <c r="K70" s="115">
        <v>60094.660729005016</v>
      </c>
      <c r="L70" s="115">
        <v>10856.479999999998</v>
      </c>
      <c r="M70" s="115">
        <v>2064.6000000000004</v>
      </c>
      <c r="N70" s="116">
        <v>3125.0000000000182</v>
      </c>
      <c r="Q70" t="s">
        <v>32</v>
      </c>
      <c r="R70" s="132">
        <v>0.26229757433112977</v>
      </c>
      <c r="S70" s="132">
        <v>0.22</v>
      </c>
      <c r="X70" s="73"/>
    </row>
    <row r="71" spans="3:24" x14ac:dyDescent="0.3">
      <c r="C71" t="s">
        <v>2</v>
      </c>
      <c r="D71" t="s">
        <v>32</v>
      </c>
      <c r="E71" s="117">
        <v>0</v>
      </c>
      <c r="F71" s="118">
        <v>0</v>
      </c>
      <c r="G71" s="118">
        <v>0</v>
      </c>
      <c r="H71" s="118">
        <v>0</v>
      </c>
      <c r="I71" s="119">
        <v>14177.06</v>
      </c>
      <c r="J71" s="119">
        <v>655223.55282908154</v>
      </c>
      <c r="K71" s="119">
        <v>158023.40191697318</v>
      </c>
      <c r="L71" s="119">
        <v>9123.8199999999979</v>
      </c>
      <c r="M71" s="119">
        <v>69091.060000000012</v>
      </c>
      <c r="N71" s="120">
        <v>41825.420000000238</v>
      </c>
      <c r="Q71" t="s">
        <v>6</v>
      </c>
      <c r="R71" s="132">
        <v>0.66302802878641021</v>
      </c>
      <c r="S71" s="132">
        <v>0.7</v>
      </c>
      <c r="X71" s="73"/>
    </row>
    <row r="72" spans="3:24" x14ac:dyDescent="0.3">
      <c r="C72" t="s">
        <v>2</v>
      </c>
      <c r="D72" t="s">
        <v>6</v>
      </c>
      <c r="E72" s="117">
        <v>0</v>
      </c>
      <c r="F72" s="118">
        <v>0</v>
      </c>
      <c r="G72" s="118">
        <v>0</v>
      </c>
      <c r="H72" s="118">
        <v>0</v>
      </c>
      <c r="I72" s="119">
        <v>18887.599999999999</v>
      </c>
      <c r="J72" s="119">
        <v>454669.45502399153</v>
      </c>
      <c r="K72" s="119">
        <v>945313.51146754401</v>
      </c>
      <c r="L72" s="119">
        <v>46688.419999999795</v>
      </c>
      <c r="M72" s="119">
        <v>183035.23999999982</v>
      </c>
      <c r="N72" s="120">
        <v>147228.18000000084</v>
      </c>
      <c r="Q72" t="s">
        <v>33</v>
      </c>
      <c r="R72" s="132">
        <v>7.5959206692274442E-3</v>
      </c>
      <c r="S72" s="132">
        <v>0.01</v>
      </c>
      <c r="X72" s="73"/>
    </row>
    <row r="73" spans="3:24" x14ac:dyDescent="0.3">
      <c r="C73" t="s">
        <v>2</v>
      </c>
      <c r="D73" t="s">
        <v>33</v>
      </c>
      <c r="E73" s="117">
        <v>0</v>
      </c>
      <c r="F73" s="118">
        <v>0</v>
      </c>
      <c r="G73" s="118">
        <v>0</v>
      </c>
      <c r="H73" s="118">
        <v>0</v>
      </c>
      <c r="I73" s="119">
        <v>2410.3799999999997</v>
      </c>
      <c r="J73" s="119">
        <v>33323.699635297809</v>
      </c>
      <c r="K73" s="119">
        <v>32853.900398548649</v>
      </c>
      <c r="L73" s="119">
        <v>67943.87999999999</v>
      </c>
      <c r="M73" s="119">
        <v>661.82000000000016</v>
      </c>
      <c r="N73" s="120">
        <v>3646.5200000000204</v>
      </c>
      <c r="T73" s="68"/>
      <c r="X73" s="73"/>
    </row>
    <row r="74" spans="3:24" x14ac:dyDescent="0.3">
      <c r="C74" t="s">
        <v>3</v>
      </c>
      <c r="D74" t="s">
        <v>7</v>
      </c>
      <c r="E74" s="121">
        <v>123857.58000000093</v>
      </c>
      <c r="F74" s="122">
        <v>1100.2400000000025</v>
      </c>
      <c r="G74" s="122">
        <v>6642.579969247291</v>
      </c>
      <c r="H74" s="122">
        <v>2949.4600000000037</v>
      </c>
      <c r="I74" s="118">
        <v>0</v>
      </c>
      <c r="J74" s="118">
        <v>0</v>
      </c>
      <c r="K74" s="118">
        <v>0</v>
      </c>
      <c r="L74" s="118">
        <v>0</v>
      </c>
      <c r="M74" s="118">
        <v>0</v>
      </c>
      <c r="N74" s="123">
        <v>0</v>
      </c>
      <c r="T74" s="68"/>
      <c r="X74" s="73"/>
    </row>
    <row r="75" spans="3:24" x14ac:dyDescent="0.3">
      <c r="C75" t="s">
        <v>3</v>
      </c>
      <c r="D75" t="s">
        <v>34</v>
      </c>
      <c r="E75" s="121">
        <v>252867.82000000193</v>
      </c>
      <c r="F75" s="122">
        <v>1384856.4800000028</v>
      </c>
      <c r="G75" s="122">
        <v>186227.5591378347</v>
      </c>
      <c r="H75" s="122">
        <v>3495.3599999999847</v>
      </c>
      <c r="I75" s="118">
        <v>0</v>
      </c>
      <c r="J75" s="118">
        <v>0</v>
      </c>
      <c r="K75" s="118">
        <v>0</v>
      </c>
      <c r="L75" s="118">
        <v>0</v>
      </c>
      <c r="M75" s="118">
        <v>0</v>
      </c>
      <c r="N75" s="123">
        <v>0</v>
      </c>
      <c r="T75" s="68"/>
      <c r="X75" s="73"/>
    </row>
    <row r="76" spans="3:24" x14ac:dyDescent="0.3">
      <c r="C76" t="s">
        <v>3</v>
      </c>
      <c r="D76" t="s">
        <v>35</v>
      </c>
      <c r="E76" s="121">
        <v>9546.1400000000722</v>
      </c>
      <c r="F76" s="122">
        <v>47954.180000000102</v>
      </c>
      <c r="G76" s="122">
        <v>3237719.3250105465</v>
      </c>
      <c r="H76" s="122">
        <v>2132.7000000000025</v>
      </c>
      <c r="I76" s="118">
        <v>0</v>
      </c>
      <c r="J76" s="118">
        <v>0</v>
      </c>
      <c r="K76" s="118">
        <v>0</v>
      </c>
      <c r="L76" s="118">
        <v>0</v>
      </c>
      <c r="M76" s="118">
        <v>0</v>
      </c>
      <c r="N76" s="123">
        <v>0</v>
      </c>
    </row>
    <row r="77" spans="3:24" x14ac:dyDescent="0.3">
      <c r="C77" t="s">
        <v>3</v>
      </c>
      <c r="D77" t="s">
        <v>36</v>
      </c>
      <c r="E77" s="121">
        <v>244.70000000000184</v>
      </c>
      <c r="F77" s="122">
        <v>0</v>
      </c>
      <c r="G77" s="122">
        <v>22210.379897174083</v>
      </c>
      <c r="H77" s="122">
        <v>156694.32000000021</v>
      </c>
      <c r="I77" s="118">
        <v>0</v>
      </c>
      <c r="J77" s="118">
        <v>0</v>
      </c>
      <c r="K77" s="118">
        <v>0</v>
      </c>
      <c r="L77" s="118">
        <v>0</v>
      </c>
      <c r="M77" s="118">
        <v>0</v>
      </c>
      <c r="N77" s="123">
        <v>0</v>
      </c>
    </row>
    <row r="78" spans="3:24" x14ac:dyDescent="0.3">
      <c r="C78" t="s">
        <v>3</v>
      </c>
      <c r="D78" t="s">
        <v>37</v>
      </c>
      <c r="E78" s="121">
        <v>64.640000000000498</v>
      </c>
      <c r="F78" s="122">
        <v>525.33999999999912</v>
      </c>
      <c r="G78" s="122">
        <v>398531.53815494513</v>
      </c>
      <c r="H78" s="122">
        <v>187.04000000000022</v>
      </c>
      <c r="I78" s="118">
        <v>0</v>
      </c>
      <c r="J78" s="118">
        <v>0</v>
      </c>
      <c r="K78" s="118">
        <v>0</v>
      </c>
      <c r="L78" s="118">
        <v>0</v>
      </c>
      <c r="M78" s="118">
        <v>0</v>
      </c>
      <c r="N78" s="123">
        <v>0</v>
      </c>
    </row>
    <row r="79" spans="3:24" ht="15" thickBot="1" x14ac:dyDescent="0.35">
      <c r="C79" t="s">
        <v>3</v>
      </c>
      <c r="D79" t="s">
        <v>38</v>
      </c>
      <c r="E79" s="124">
        <v>10.700000000000081</v>
      </c>
      <c r="F79" s="125">
        <v>110.52000000000024</v>
      </c>
      <c r="G79" s="125">
        <v>358324.65834108618</v>
      </c>
      <c r="H79" s="125">
        <v>35.680000000000042</v>
      </c>
      <c r="I79" s="126">
        <v>0</v>
      </c>
      <c r="J79" s="126">
        <v>0</v>
      </c>
      <c r="K79" s="126">
        <v>0</v>
      </c>
      <c r="L79" s="126">
        <v>0</v>
      </c>
      <c r="M79" s="126">
        <v>0</v>
      </c>
      <c r="N79" s="127">
        <v>0</v>
      </c>
    </row>
    <row r="81" spans="3:22" x14ac:dyDescent="0.3">
      <c r="C81" s="67" t="s">
        <v>28</v>
      </c>
      <c r="U81">
        <v>2014</v>
      </c>
    </row>
    <row r="82" spans="3:22" x14ac:dyDescent="0.3">
      <c r="C82" t="s">
        <v>19</v>
      </c>
      <c r="D82" t="s">
        <v>39</v>
      </c>
      <c r="E82" s="31">
        <f t="array" ref="E82:N86">MMULT(E62:N66,_xlfn.MUNIT(10)*R51:R60)</f>
        <v>0</v>
      </c>
      <c r="F82" s="32">
        <v>0</v>
      </c>
      <c r="G82" s="32">
        <v>0</v>
      </c>
      <c r="H82" s="32">
        <v>0</v>
      </c>
      <c r="I82" s="69">
        <v>19142.68</v>
      </c>
      <c r="J82" s="69">
        <v>268535.95706108108</v>
      </c>
      <c r="K82" s="69">
        <v>855329.8503759572</v>
      </c>
      <c r="L82" s="69">
        <v>10742.399999999996</v>
      </c>
      <c r="M82" s="69">
        <v>60124.520000000004</v>
      </c>
      <c r="N82" s="70">
        <v>64639.260000000366</v>
      </c>
      <c r="P82" s="112">
        <f>SUM(I82:N85)/(10^6)</f>
        <v>2.9978919803479367</v>
      </c>
      <c r="Q82" t="s">
        <v>43</v>
      </c>
      <c r="U82" s="112">
        <v>1.498945992743965</v>
      </c>
      <c r="V82" t="s">
        <v>43</v>
      </c>
    </row>
    <row r="83" spans="3:22" x14ac:dyDescent="0.3">
      <c r="C83" t="s">
        <v>19</v>
      </c>
      <c r="D83" t="s">
        <v>21</v>
      </c>
      <c r="E83" s="35">
        <v>0</v>
      </c>
      <c r="F83" s="36">
        <v>0</v>
      </c>
      <c r="G83" s="36">
        <v>0</v>
      </c>
      <c r="H83" s="36">
        <v>0</v>
      </c>
      <c r="I83" s="71">
        <v>0</v>
      </c>
      <c r="J83" s="71">
        <v>28438.319688764524</v>
      </c>
      <c r="K83" s="71">
        <v>144095.82174801826</v>
      </c>
      <c r="L83" s="71">
        <v>0</v>
      </c>
      <c r="M83" s="71">
        <v>7503.0000000000009</v>
      </c>
      <c r="N83" s="72">
        <v>15256.140000000087</v>
      </c>
    </row>
    <row r="84" spans="3:22" x14ac:dyDescent="0.3">
      <c r="C84" t="s">
        <v>19</v>
      </c>
      <c r="D84" t="s">
        <v>20</v>
      </c>
      <c r="E84" s="35">
        <v>0</v>
      </c>
      <c r="F84" s="36">
        <v>0</v>
      </c>
      <c r="G84" s="36">
        <v>0</v>
      </c>
      <c r="H84" s="36">
        <v>0</v>
      </c>
      <c r="I84" s="71">
        <v>30400.799999999996</v>
      </c>
      <c r="J84" s="71">
        <v>119813.11868873762</v>
      </c>
      <c r="K84" s="71">
        <v>213023.04258417079</v>
      </c>
      <c r="L84" s="71">
        <v>28218.979999999996</v>
      </c>
      <c r="M84" s="71">
        <v>16665.18</v>
      </c>
      <c r="N84" s="72">
        <v>44328.020000000251</v>
      </c>
    </row>
    <row r="85" spans="3:22" x14ac:dyDescent="0.3">
      <c r="C85" t="s">
        <v>19</v>
      </c>
      <c r="D85" t="s">
        <v>40</v>
      </c>
      <c r="E85" s="35">
        <v>0</v>
      </c>
      <c r="F85" s="36">
        <v>0</v>
      </c>
      <c r="G85" s="36">
        <v>0</v>
      </c>
      <c r="H85" s="36">
        <v>0</v>
      </c>
      <c r="I85" s="71">
        <v>25978.720000000001</v>
      </c>
      <c r="J85" s="71">
        <v>52865.899421423514</v>
      </c>
      <c r="K85" s="71">
        <v>888618.5507797827</v>
      </c>
      <c r="L85" s="71">
        <v>5575.4399999999978</v>
      </c>
      <c r="M85" s="71">
        <v>60163.180000000008</v>
      </c>
      <c r="N85" s="72">
        <v>38433.100000000217</v>
      </c>
    </row>
    <row r="86" spans="3:22" x14ac:dyDescent="0.3">
      <c r="C86" t="s">
        <v>41</v>
      </c>
      <c r="D86" t="s">
        <v>22</v>
      </c>
      <c r="E86" s="86">
        <v>183049.30000000139</v>
      </c>
      <c r="F86" s="87">
        <v>511538.82000000105</v>
      </c>
      <c r="G86" s="87">
        <v>128727.87940403713</v>
      </c>
      <c r="H86" s="87">
        <v>4263.7400000000052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131">
        <v>0</v>
      </c>
    </row>
    <row r="88" spans="3:22" x14ac:dyDescent="0.3">
      <c r="C88" s="67" t="s">
        <v>27</v>
      </c>
    </row>
    <row r="89" spans="3:22" x14ac:dyDescent="0.3">
      <c r="C89" t="s">
        <v>19</v>
      </c>
      <c r="D89" t="s">
        <v>39</v>
      </c>
      <c r="E89" s="31">
        <f t="array" ref="E89:N93">E16:N20*E95:N99</f>
        <v>0</v>
      </c>
      <c r="F89" s="32">
        <v>0</v>
      </c>
      <c r="G89" s="32">
        <v>0</v>
      </c>
      <c r="H89" s="32">
        <v>0</v>
      </c>
      <c r="I89" s="69">
        <v>19142.68</v>
      </c>
      <c r="J89" s="69">
        <v>268535.96000000002</v>
      </c>
      <c r="K89" s="69">
        <v>855329.83999999799</v>
      </c>
      <c r="L89" s="69">
        <v>10742.4</v>
      </c>
      <c r="M89" s="69">
        <v>60124.52</v>
      </c>
      <c r="N89" s="70">
        <v>64639.26</v>
      </c>
      <c r="P89" s="112">
        <f>SUM(I89:N92)/(10^6)</f>
        <v>2.9978919599999978</v>
      </c>
      <c r="Q89" t="s">
        <v>43</v>
      </c>
    </row>
    <row r="90" spans="3:22" x14ac:dyDescent="0.3">
      <c r="C90" t="s">
        <v>19</v>
      </c>
      <c r="D90" t="s">
        <v>21</v>
      </c>
      <c r="E90" s="35">
        <v>0</v>
      </c>
      <c r="F90" s="36">
        <v>0</v>
      </c>
      <c r="G90" s="36">
        <v>0</v>
      </c>
      <c r="H90" s="36">
        <v>0</v>
      </c>
      <c r="I90" s="71">
        <v>0</v>
      </c>
      <c r="J90" s="71">
        <v>28438.32</v>
      </c>
      <c r="K90" s="71">
        <v>144095.8199999998</v>
      </c>
      <c r="L90" s="71">
        <v>0</v>
      </c>
      <c r="M90" s="71">
        <v>7503</v>
      </c>
      <c r="N90" s="72">
        <v>15256.14</v>
      </c>
      <c r="P90" s="134">
        <f>(P82-U82)/U82</f>
        <v>0.99999999657092831</v>
      </c>
    </row>
    <row r="91" spans="3:22" x14ac:dyDescent="0.3">
      <c r="C91" t="s">
        <v>19</v>
      </c>
      <c r="D91" t="s">
        <v>20</v>
      </c>
      <c r="E91" s="35">
        <v>0</v>
      </c>
      <c r="F91" s="36">
        <v>0</v>
      </c>
      <c r="G91" s="36">
        <v>0</v>
      </c>
      <c r="H91" s="36">
        <v>0</v>
      </c>
      <c r="I91" s="71">
        <v>30400.799999999999</v>
      </c>
      <c r="J91" s="71">
        <v>119813.11999999981</v>
      </c>
      <c r="K91" s="71">
        <v>213023.04</v>
      </c>
      <c r="L91" s="71">
        <v>28218.98</v>
      </c>
      <c r="M91" s="71">
        <v>16665.18</v>
      </c>
      <c r="N91" s="72">
        <v>44328.02</v>
      </c>
    </row>
    <row r="92" spans="3:22" x14ac:dyDescent="0.3">
      <c r="C92" t="s">
        <v>19</v>
      </c>
      <c r="D92" t="s">
        <v>40</v>
      </c>
      <c r="E92" s="35">
        <v>0</v>
      </c>
      <c r="F92" s="36">
        <v>0</v>
      </c>
      <c r="G92" s="36">
        <v>0</v>
      </c>
      <c r="H92" s="36">
        <v>0</v>
      </c>
      <c r="I92" s="71">
        <v>25978.720000000001</v>
      </c>
      <c r="J92" s="71">
        <v>52865.9</v>
      </c>
      <c r="K92" s="71">
        <v>888618.54</v>
      </c>
      <c r="L92" s="71">
        <v>5575.44</v>
      </c>
      <c r="M92" s="71">
        <v>60163.18</v>
      </c>
      <c r="N92" s="72">
        <v>38433.1</v>
      </c>
    </row>
    <row r="93" spans="3:22" x14ac:dyDescent="0.3">
      <c r="C93" t="s">
        <v>41</v>
      </c>
      <c r="D93" t="s">
        <v>22</v>
      </c>
      <c r="E93" s="86">
        <v>183049.3</v>
      </c>
      <c r="F93" s="87">
        <v>511538.82</v>
      </c>
      <c r="G93" s="87">
        <v>128727.88</v>
      </c>
      <c r="H93" s="87">
        <v>4263.74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131">
        <v>0</v>
      </c>
    </row>
    <row r="95" spans="3:22" x14ac:dyDescent="0.3">
      <c r="C95" t="s">
        <v>19</v>
      </c>
      <c r="D95" t="s">
        <v>39</v>
      </c>
      <c r="E95" s="74"/>
      <c r="F95" s="75"/>
      <c r="G95" s="75"/>
      <c r="H95" s="75"/>
      <c r="I95" s="76">
        <f>$P$95</f>
        <v>2</v>
      </c>
      <c r="J95" s="76">
        <f t="shared" ref="J95:N98" si="22">$P$95</f>
        <v>2</v>
      </c>
      <c r="K95" s="76">
        <f t="shared" si="22"/>
        <v>2</v>
      </c>
      <c r="L95" s="76">
        <f t="shared" si="22"/>
        <v>2</v>
      </c>
      <c r="M95" s="76">
        <f t="shared" si="22"/>
        <v>2</v>
      </c>
      <c r="N95" s="77">
        <f t="shared" si="22"/>
        <v>2</v>
      </c>
      <c r="P95" s="133">
        <v>2</v>
      </c>
    </row>
    <row r="96" spans="3:22" x14ac:dyDescent="0.3">
      <c r="C96" t="s">
        <v>19</v>
      </c>
      <c r="D96" t="s">
        <v>21</v>
      </c>
      <c r="E96" s="78"/>
      <c r="F96" s="79"/>
      <c r="G96" s="79"/>
      <c r="H96" s="79"/>
      <c r="I96" s="80">
        <f t="shared" ref="I96:I98" si="23">$P$95</f>
        <v>2</v>
      </c>
      <c r="J96" s="80">
        <f t="shared" si="22"/>
        <v>2</v>
      </c>
      <c r="K96" s="80">
        <f t="shared" si="22"/>
        <v>2</v>
      </c>
      <c r="L96" s="80">
        <f t="shared" si="22"/>
        <v>2</v>
      </c>
      <c r="M96" s="80">
        <f t="shared" si="22"/>
        <v>2</v>
      </c>
      <c r="N96" s="81">
        <f t="shared" si="22"/>
        <v>2</v>
      </c>
    </row>
    <row r="97" spans="3:14" x14ac:dyDescent="0.3">
      <c r="C97" t="s">
        <v>19</v>
      </c>
      <c r="D97" t="s">
        <v>20</v>
      </c>
      <c r="E97" s="78">
        <v>0</v>
      </c>
      <c r="F97" s="79">
        <v>0</v>
      </c>
      <c r="G97" s="79">
        <v>0</v>
      </c>
      <c r="H97" s="79">
        <v>0</v>
      </c>
      <c r="I97" s="80">
        <f t="shared" si="23"/>
        <v>2</v>
      </c>
      <c r="J97" s="80">
        <f t="shared" si="22"/>
        <v>2</v>
      </c>
      <c r="K97" s="80">
        <f t="shared" si="22"/>
        <v>2</v>
      </c>
      <c r="L97" s="80">
        <f t="shared" si="22"/>
        <v>2</v>
      </c>
      <c r="M97" s="80">
        <f t="shared" si="22"/>
        <v>2</v>
      </c>
      <c r="N97" s="81">
        <f t="shared" si="22"/>
        <v>2</v>
      </c>
    </row>
    <row r="98" spans="3:14" x14ac:dyDescent="0.3">
      <c r="C98" t="s">
        <v>19</v>
      </c>
      <c r="D98" t="s">
        <v>40</v>
      </c>
      <c r="E98" s="78">
        <v>0</v>
      </c>
      <c r="F98" s="79">
        <v>0</v>
      </c>
      <c r="G98" s="79">
        <v>0</v>
      </c>
      <c r="H98" s="79">
        <v>0</v>
      </c>
      <c r="I98" s="80">
        <f t="shared" si="23"/>
        <v>2</v>
      </c>
      <c r="J98" s="80">
        <f t="shared" si="22"/>
        <v>2</v>
      </c>
      <c r="K98" s="80">
        <f t="shared" si="22"/>
        <v>2</v>
      </c>
      <c r="L98" s="80">
        <f t="shared" si="22"/>
        <v>2</v>
      </c>
      <c r="M98" s="80">
        <f t="shared" si="22"/>
        <v>2</v>
      </c>
      <c r="N98" s="81">
        <f t="shared" si="22"/>
        <v>2</v>
      </c>
    </row>
    <row r="99" spans="3:14" x14ac:dyDescent="0.3">
      <c r="C99" t="s">
        <v>41</v>
      </c>
      <c r="D99" t="s">
        <v>22</v>
      </c>
      <c r="E99" s="128">
        <f t="shared" ref="E99:H99" si="24">$P$95</f>
        <v>2</v>
      </c>
      <c r="F99" s="129">
        <f t="shared" si="24"/>
        <v>2</v>
      </c>
      <c r="G99" s="129">
        <f t="shared" si="24"/>
        <v>2</v>
      </c>
      <c r="H99" s="129">
        <f t="shared" si="24"/>
        <v>2</v>
      </c>
      <c r="I99" s="129"/>
      <c r="J99" s="129"/>
      <c r="K99" s="129"/>
      <c r="L99" s="129"/>
      <c r="M99" s="129"/>
      <c r="N99" s="1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Golinucci</dc:creator>
  <cp:lastModifiedBy>Golinucci</cp:lastModifiedBy>
  <dcterms:created xsi:type="dcterms:W3CDTF">2020-06-10T14:31:40Z</dcterms:created>
  <dcterms:modified xsi:type="dcterms:W3CDTF">2020-06-19T10:19:18Z</dcterms:modified>
</cp:coreProperties>
</file>