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hal\Documents\PREWORK_NEJ\"/>
    </mc:Choice>
  </mc:AlternateContent>
  <xr:revisionPtr revIDLastSave="0" documentId="13_ncr:1_{7226DB32-5BAF-4514-B838-554FB9096600}" xr6:coauthVersionLast="45" xr6:coauthVersionMax="45" xr10:uidLastSave="{00000000-0000-0000-0000-000000000000}"/>
  <bookViews>
    <workbookView xWindow="-108" yWindow="-108" windowWidth="23256" windowHeight="12576" firstSheet="1" activeTab="5" xr2:uid="{00000000-000D-0000-FFFF-FFFF00000000}"/>
  </bookViews>
  <sheets>
    <sheet name="Pivot table - Category" sheetId="2" r:id="rId1"/>
    <sheet name="Pivot table - Sub Category" sheetId="3" r:id="rId2"/>
    <sheet name="Pivot table - Date created" sheetId="4" r:id="rId3"/>
    <sheet name="Bonus 1" sheetId="5" r:id="rId4"/>
    <sheet name="Bonus 2 - Summary Statistics" sheetId="6" r:id="rId5"/>
    <sheet name="Sheet1" sheetId="1" r:id="rId6"/>
  </sheets>
  <definedNames>
    <definedName name="_xlnm._FilterDatabase" localSheetId="5" hidden="1">Sheet1!$A$1:$O$4115</definedName>
  </definedNames>
  <calcPr calcId="191029"/>
  <pivotCaches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62" i="1" l="1"/>
  <c r="M7" i="6"/>
  <c r="I7" i="6"/>
  <c r="M6" i="6"/>
  <c r="I6" i="6"/>
  <c r="M5" i="6"/>
  <c r="I5" i="6"/>
  <c r="M4" i="6"/>
  <c r="I4" i="6"/>
  <c r="M3" i="6"/>
  <c r="I3" i="6"/>
  <c r="M2" i="6"/>
  <c r="I2" i="6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H8" i="5"/>
  <c r="E13" i="5"/>
  <c r="F13" i="5" s="1"/>
  <c r="E12" i="5"/>
  <c r="H12" i="5" s="1"/>
  <c r="E11" i="5"/>
  <c r="G11" i="5" s="1"/>
  <c r="E10" i="5"/>
  <c r="H10" i="5" s="1"/>
  <c r="E9" i="5"/>
  <c r="F9" i="5" s="1"/>
  <c r="E8" i="5"/>
  <c r="G8" i="5" s="1"/>
  <c r="E7" i="5"/>
  <c r="G7" i="5" s="1"/>
  <c r="E6" i="5"/>
  <c r="G6" i="5" s="1"/>
  <c r="E5" i="5"/>
  <c r="H5" i="5" s="1"/>
  <c r="E4" i="5"/>
  <c r="H4" i="5" s="1"/>
  <c r="E3" i="5"/>
  <c r="G3" i="5" s="1"/>
  <c r="G2" i="5" l="1"/>
  <c r="H9" i="5"/>
  <c r="G12" i="5"/>
  <c r="F8" i="5"/>
  <c r="F5" i="5"/>
  <c r="F11" i="5"/>
  <c r="G9" i="5"/>
  <c r="H2" i="5"/>
  <c r="F3" i="5"/>
  <c r="G10" i="5"/>
  <c r="G4" i="5"/>
  <c r="H11" i="5"/>
  <c r="F12" i="5"/>
  <c r="G13" i="5"/>
  <c r="H3" i="5"/>
  <c r="F4" i="5"/>
  <c r="H7" i="5"/>
  <c r="F7" i="5"/>
  <c r="H13" i="5"/>
  <c r="G5" i="5"/>
  <c r="F6" i="5"/>
  <c r="F10" i="5"/>
  <c r="H6" i="5"/>
</calcChain>
</file>

<file path=xl/sharedStrings.xml><?xml version="1.0" encoding="utf-8"?>
<sst xmlns="http://schemas.openxmlformats.org/spreadsheetml/2006/main" count="36779" uniqueCount="8410">
  <si>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</si>
  <si>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</si>
  <si>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</si>
  <si>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</si>
  <si>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</si>
  <si>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</si>
  <si>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</si>
  <si>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</si>
  <si>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</si>
  <si>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</si>
  <si>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</si>
  <si>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</si>
  <si>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</si>
  <si>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</si>
  <si>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</si>
  <si>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</si>
  <si>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</si>
  <si>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</si>
  <si>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</si>
  <si>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</si>
  <si>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</si>
  <si>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</si>
  <si>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</si>
  <si>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</si>
  <si>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</si>
  <si>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</si>
  <si>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</si>
  <si>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</si>
  <si>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</si>
  <si>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</si>
  <si>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</si>
  <si>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</si>
  <si>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</si>
  <si>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</si>
  <si>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</si>
  <si>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</si>
  <si>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</si>
  <si>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</si>
  <si>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</si>
  <si>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</si>
  <si>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</si>
  <si>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</si>
  <si>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</si>
  <si>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</si>
  <si>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</si>
  <si>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</si>
  <si>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</si>
  <si>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</si>
  <si>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</si>
  <si>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</si>
  <si>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</si>
  <si>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</si>
  <si>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</si>
  <si>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</si>
  <si>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</si>
  <si>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</si>
  <si>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</si>
  <si>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</si>
  <si>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</si>
  <si>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</si>
  <si>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</si>
  <si>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</si>
  <si>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</si>
  <si>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</si>
  <si>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</si>
  <si>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</si>
  <si>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</si>
  <si>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</si>
  <si>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</si>
  <si>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</si>
  <si>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</si>
  <si>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</si>
  <si>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</si>
  <si>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</si>
  <si>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</si>
  <si>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</si>
  <si>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</si>
  <si>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</si>
  <si>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</si>
  <si>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</si>
  <si>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</si>
  <si>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</si>
  <si>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</si>
  <si>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</si>
  <si>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</si>
  <si>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</si>
  <si>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</si>
  <si>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</si>
  <si>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</si>
  <si>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</si>
  <si>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</si>
  <si>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</si>
  <si>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</si>
  <si>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</si>
  <si>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</si>
  <si>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</si>
  <si>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</si>
  <si>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</si>
  <si>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</si>
  <si>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</si>
  <si>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</si>
  <si>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</si>
  <si>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</si>
  <si>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</si>
  <si>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</si>
  <si>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</si>
  <si>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</si>
  <si>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</si>
  <si>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</si>
  <si>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</si>
  <si>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</si>
  <si>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</si>
  <si>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</si>
  <si>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</si>
  <si>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</si>
  <si>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</si>
  <si>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</si>
  <si>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</si>
  <si>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</si>
  <si>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</si>
  <si>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</si>
  <si>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</si>
  <si>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</si>
  <si>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</si>
  <si>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</si>
  <si>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</si>
  <si>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</si>
  <si>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</si>
  <si>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</si>
  <si>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</si>
  <si>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</si>
  <si>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</si>
  <si>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</si>
  <si>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</si>
  <si>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</si>
  <si>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</si>
  <si>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</si>
  <si>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</si>
  <si>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</si>
  <si>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</si>
  <si>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</si>
  <si>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</si>
  <si>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</si>
  <si>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</si>
  <si>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</si>
  <si>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</si>
  <si>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</si>
  <si>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</si>
  <si>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</si>
  <si>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</si>
  <si>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</si>
  <si>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</si>
  <si>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</si>
  <si>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</si>
  <si>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</si>
  <si>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</si>
  <si>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</si>
  <si>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</si>
  <si>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</si>
  <si>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</si>
  <si>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</si>
  <si>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</si>
  <si>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</si>
  <si>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</si>
  <si>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</si>
  <si>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</si>
  <si>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</si>
  <si>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</si>
  <si>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</si>
  <si>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</si>
  <si>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</si>
  <si>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</si>
  <si>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</si>
  <si>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</si>
  <si>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</si>
  <si>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</si>
  <si>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</si>
  <si>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</si>
  <si>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</si>
  <si>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</si>
  <si>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</si>
  <si>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</si>
  <si>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</si>
  <si>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</si>
  <si>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</si>
  <si>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</si>
  <si>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</si>
  <si>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</si>
  <si>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</si>
  <si>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</si>
  <si>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</si>
  <si>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</si>
  <si>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</si>
  <si>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</si>
  <si>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</si>
  <si>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</si>
  <si>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</si>
  <si>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</si>
  <si>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</si>
  <si>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</si>
  <si>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</si>
  <si>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</si>
  <si>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</si>
  <si>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</si>
  <si>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</si>
  <si>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</si>
  <si>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</si>
  <si>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</si>
  <si>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</si>
  <si>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</si>
  <si>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</si>
  <si>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</si>
  <si>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</si>
  <si>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</si>
  <si>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</si>
  <si>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</si>
  <si>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</si>
  <si>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</si>
  <si>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</si>
  <si>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</si>
  <si>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</si>
  <si>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</si>
  <si>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</si>
  <si>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</si>
  <si>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</si>
  <si>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</si>
  <si>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</si>
  <si>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</si>
  <si>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</si>
  <si>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</si>
  <si>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</si>
  <si>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</si>
  <si>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</si>
  <si>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</si>
  <si>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</si>
  <si>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</si>
  <si>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</si>
  <si>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</si>
  <si>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</si>
  <si>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</si>
  <si>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</si>
  <si>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</si>
  <si>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</si>
  <si>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</si>
  <si>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</si>
  <si>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</si>
  <si>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</si>
  <si>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</si>
  <si>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</si>
  <si>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</si>
  <si>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</si>
  <si>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</si>
  <si>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</si>
  <si>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</si>
  <si>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</si>
  <si>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</si>
  <si>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</si>
  <si>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</si>
  <si>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</si>
  <si>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</si>
  <si>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</si>
  <si>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</si>
  <si>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</si>
  <si>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</si>
  <si>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</si>
  <si>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</si>
  <si>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</si>
  <si>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</si>
  <si>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</si>
  <si>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</si>
  <si>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</si>
  <si>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</si>
  <si>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</si>
  <si>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</si>
  <si>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</si>
  <si>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</si>
  <si>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</si>
  <si>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</si>
  <si>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</si>
  <si>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</si>
  <si>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</si>
  <si>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</si>
  <si>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</si>
  <si>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</si>
  <si>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</si>
  <si>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</si>
  <si>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</si>
  <si>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</si>
  <si>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</si>
  <si>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</si>
  <si>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</si>
  <si>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</si>
  <si>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</si>
  <si>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</si>
  <si>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</si>
  <si>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</si>
  <si>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</si>
  <si>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</si>
  <si>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</si>
  <si>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</si>
  <si>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</si>
  <si>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</si>
  <si>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</si>
  <si>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</si>
  <si>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</si>
  <si>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</si>
  <si>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</si>
  <si>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</si>
  <si>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</si>
  <si>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</si>
  <si>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</si>
  <si>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</si>
  <si>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</si>
  <si>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</si>
  <si>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</si>
  <si>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</si>
  <si>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</si>
  <si>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</si>
  <si>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</si>
  <si>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</si>
  <si>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</si>
  <si>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</si>
  <si>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</si>
  <si>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</si>
  <si>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</si>
  <si>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</si>
  <si>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</si>
  <si>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</si>
  <si>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</si>
  <si>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</si>
  <si>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</si>
  <si>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</si>
  <si>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</si>
  <si>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</si>
  <si>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</si>
  <si>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</si>
  <si>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</si>
  <si>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</si>
  <si>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</si>
  <si>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</si>
  <si>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</si>
  <si>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</si>
  <si>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</si>
  <si>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</si>
  <si>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</si>
  <si>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</si>
  <si>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</si>
  <si>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</si>
  <si>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</si>
  <si>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</si>
  <si>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</si>
  <si>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</si>
  <si>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</si>
  <si>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</si>
  <si>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</si>
  <si>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</si>
  <si>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</si>
  <si>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</si>
  <si>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</si>
  <si>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</si>
  <si>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</si>
  <si>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</si>
  <si>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</si>
  <si>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</si>
  <si>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</si>
  <si>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</si>
  <si>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</si>
  <si>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</si>
  <si>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</si>
  <si>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</si>
  <si>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</si>
  <si>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</si>
  <si>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</si>
  <si>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</si>
  <si>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</si>
  <si>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</si>
  <si>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</si>
  <si>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</si>
  <si>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</si>
  <si>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</si>
  <si>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</si>
  <si>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</si>
  <si>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</si>
  <si>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</si>
  <si>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</si>
  <si>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</si>
  <si>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</si>
  <si>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</si>
  <si>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</si>
  <si>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</si>
  <si>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</si>
  <si>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</si>
  <si>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</si>
  <si>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</si>
  <si>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</si>
  <si>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</si>
  <si>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</si>
  <si>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</si>
  <si>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</si>
  <si>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</si>
  <si>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</si>
  <si>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</si>
  <si>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</si>
  <si>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</si>
  <si>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</si>
  <si>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</si>
  <si>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</si>
  <si>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</si>
  <si>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</si>
  <si>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</si>
  <si>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</si>
  <si>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</si>
  <si>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</si>
  <si>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</si>
  <si>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</si>
  <si>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</si>
  <si>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</si>
  <si>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</si>
  <si>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</si>
  <si>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</si>
  <si>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</si>
  <si>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</si>
  <si>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</si>
  <si>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</si>
  <si>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</si>
  <si>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</si>
  <si>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</si>
  <si>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</si>
  <si>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</si>
  <si>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</si>
  <si>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</si>
  <si>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</si>
  <si>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</si>
  <si>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</si>
  <si>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</si>
  <si>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</si>
  <si>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</si>
  <si>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</si>
  <si>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</si>
  <si>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</si>
  <si>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</si>
  <si>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</si>
  <si>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</si>
  <si>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</si>
  <si>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</si>
  <si>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</si>
  <si>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</si>
  <si>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</si>
  <si>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</si>
  <si>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</si>
  <si>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</si>
  <si>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</si>
  <si>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</si>
  <si>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</si>
  <si>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</si>
  <si>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</si>
  <si>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</si>
  <si>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</si>
  <si>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</si>
  <si>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</si>
  <si>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</si>
  <si>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</si>
  <si>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</si>
  <si>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</si>
  <si>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</si>
  <si>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</si>
  <si>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</si>
  <si>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</si>
  <si>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</si>
  <si>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</si>
  <si>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</si>
  <si>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</si>
  <si>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</si>
  <si>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</si>
  <si>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</si>
  <si>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</si>
  <si>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</si>
  <si>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</si>
  <si>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</si>
  <si>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</si>
  <si>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</si>
  <si>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</si>
  <si>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</si>
  <si>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</si>
  <si>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</si>
  <si>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</si>
  <si>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</si>
  <si>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</si>
  <si>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</si>
  <si>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</si>
  <si>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</si>
  <si>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</si>
  <si>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</si>
  <si>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</si>
  <si>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</si>
  <si>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</si>
  <si>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</si>
  <si>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</si>
  <si>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</si>
  <si>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</si>
  <si>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</si>
  <si>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</si>
  <si>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</si>
  <si>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</si>
  <si>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</si>
  <si>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</si>
  <si>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</si>
  <si>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</si>
  <si>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</si>
  <si>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</si>
  <si>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</si>
  <si>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</si>
  <si>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</si>
  <si>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</si>
  <si>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</si>
  <si>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</si>
  <si>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</si>
  <si>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</si>
  <si>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</si>
  <si>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</si>
  <si>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</si>
  <si>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</si>
  <si>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</si>
  <si>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</si>
  <si>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</si>
  <si>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</si>
  <si>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</si>
  <si>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</si>
  <si>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</si>
  <si>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</si>
  <si>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</si>
  <si>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</si>
  <si>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</si>
  <si>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</si>
  <si>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</si>
  <si>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</si>
  <si>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</si>
  <si>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</si>
  <si>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</si>
  <si>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</si>
  <si>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</si>
  <si>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</si>
  <si>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</si>
  <si>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</si>
  <si>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</si>
  <si>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</si>
  <si>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</si>
  <si>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</si>
  <si>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</si>
  <si>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</si>
  <si>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</si>
  <si>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</si>
  <si>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</si>
  <si>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</si>
  <si>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</si>
  <si>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</si>
  <si>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</si>
  <si>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</si>
  <si>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</si>
  <si>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</si>
  <si>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</si>
  <si>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</si>
  <si>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</si>
  <si>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</si>
  <si>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</si>
  <si>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</si>
  <si>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</si>
  <si>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</si>
  <si>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</si>
  <si>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</si>
  <si>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</si>
  <si>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</si>
  <si>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</si>
  <si>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</si>
  <si>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</si>
  <si>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</si>
  <si>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</si>
  <si>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</si>
  <si>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</si>
  <si>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</si>
  <si>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</si>
  <si>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</si>
  <si>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</si>
  <si>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</si>
  <si>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</si>
  <si>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</si>
  <si>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</si>
  <si>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</si>
  <si>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</si>
  <si>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</si>
  <si>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</si>
  <si>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</si>
  <si>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</si>
  <si>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</si>
  <si>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</si>
  <si>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</si>
  <si>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</si>
  <si>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</si>
  <si>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</si>
  <si>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</si>
  <si>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</si>
  <si>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</si>
  <si>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</si>
  <si>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</si>
  <si>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</si>
  <si>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</si>
  <si>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</si>
  <si>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</si>
  <si>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</si>
  <si>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</si>
  <si>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</si>
  <si>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</si>
  <si>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</si>
  <si>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</si>
  <si>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</si>
  <si>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</si>
  <si>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</si>
  <si>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</si>
  <si>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</si>
  <si>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</si>
  <si>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</si>
  <si>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</si>
  <si>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</si>
  <si>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</si>
  <si>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</si>
  <si>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</si>
  <si>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</si>
  <si>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</si>
  <si>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</si>
  <si>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</si>
  <si>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</si>
  <si>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</si>
  <si>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</si>
  <si>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</si>
  <si>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</si>
  <si>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</si>
  <si>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</si>
  <si>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</si>
  <si>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</si>
  <si>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</si>
  <si>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</si>
  <si>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</si>
  <si>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</si>
  <si>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</si>
  <si>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</si>
  <si>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</si>
  <si>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</si>
  <si>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</si>
  <si>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</si>
  <si>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</si>
  <si>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</si>
  <si>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</si>
  <si>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</si>
  <si>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</si>
  <si>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</si>
  <si>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</si>
  <si>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</si>
  <si>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</si>
  <si>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</si>
  <si>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</si>
  <si>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</si>
  <si>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</si>
  <si>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</si>
  <si>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</si>
  <si>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</si>
  <si>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</si>
  <si>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</si>
  <si>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</si>
  <si>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</si>
  <si>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</si>
  <si>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</si>
  <si>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</si>
  <si>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</si>
  <si>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</si>
  <si>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</si>
  <si>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</si>
  <si>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</si>
  <si>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</si>
  <si>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</si>
  <si>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</si>
  <si>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</si>
  <si>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</si>
  <si>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</si>
  <si>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</si>
  <si>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</si>
  <si>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</si>
  <si>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</si>
  <si>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</si>
  <si>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</si>
  <si>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</si>
  <si>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</si>
  <si>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</si>
  <si>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</si>
  <si>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</si>
  <si>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</si>
  <si>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</si>
  <si>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</si>
  <si>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</si>
  <si>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</si>
  <si>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</si>
  <si>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</si>
  <si>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</si>
  <si>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</si>
  <si>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</si>
  <si>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</si>
  <si>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</si>
  <si>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</si>
  <si>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</si>
  <si>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</si>
  <si>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</si>
  <si>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</si>
  <si>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</si>
  <si>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</si>
  <si>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</si>
  <si>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</si>
  <si>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</si>
  <si>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</si>
  <si>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</si>
  <si>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</si>
  <si>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</si>
  <si>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</si>
  <si>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</si>
  <si>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</si>
  <si>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</si>
  <si>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</si>
  <si>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</si>
  <si>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</si>
  <si>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</si>
  <si>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</si>
  <si>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</si>
  <si>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</si>
  <si>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</si>
  <si>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</si>
  <si>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</si>
  <si>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</si>
  <si>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</si>
  <si>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</si>
  <si>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</si>
  <si>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</si>
  <si>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</si>
  <si>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</si>
  <si>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</si>
  <si>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</si>
  <si>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</si>
  <si>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</si>
  <si>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</si>
  <si>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</si>
  <si>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</si>
  <si>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</si>
  <si>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</si>
  <si>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</si>
  <si>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</si>
  <si>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</si>
  <si>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</si>
  <si>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</si>
  <si>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</si>
  <si>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</si>
  <si>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</si>
  <si>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</si>
  <si>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</si>
  <si>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</si>
  <si>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</si>
  <si>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</si>
  <si>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</si>
  <si>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</si>
  <si>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</si>
  <si>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</si>
  <si>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</si>
  <si>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</si>
  <si>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</si>
  <si>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</si>
  <si>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</si>
  <si>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</si>
  <si>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</si>
  <si>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</si>
  <si>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</si>
  <si>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</si>
  <si>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</si>
  <si>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</si>
  <si>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</si>
  <si>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</si>
  <si>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</si>
  <si>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</si>
  <si>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</si>
  <si>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</si>
  <si>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</si>
  <si>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</si>
  <si>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</si>
  <si>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</si>
  <si>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</si>
  <si>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</si>
  <si>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</si>
  <si>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</si>
  <si>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</si>
  <si>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</si>
  <si>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</si>
  <si>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</si>
  <si>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</si>
  <si>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</si>
  <si>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</si>
  <si>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</si>
  <si>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</si>
  <si>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</si>
  <si>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</si>
  <si>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</si>
  <si>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</si>
  <si>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</si>
  <si>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</si>
  <si>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</si>
  <si>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</si>
  <si>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</si>
  <si>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</si>
  <si>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</si>
  <si>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</si>
  <si>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</si>
  <si>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</si>
  <si>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</si>
  <si>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</si>
  <si>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</si>
  <si>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</si>
  <si>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</si>
  <si>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</si>
  <si>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</si>
  <si>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</si>
  <si>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</si>
  <si>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</si>
  <si>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</si>
  <si>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</si>
  <si>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</si>
  <si>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</si>
  <si>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</si>
  <si>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</si>
  <si>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</si>
  <si>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</si>
  <si>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</si>
  <si>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</si>
  <si>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</si>
  <si>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</si>
  <si>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</si>
  <si>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</si>
  <si>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</si>
  <si>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</si>
  <si>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</si>
  <si>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</si>
  <si>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</si>
  <si>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</si>
  <si>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</si>
  <si>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</si>
  <si>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</si>
  <si>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</si>
  <si>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</si>
  <si>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</si>
  <si>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</si>
  <si>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</si>
  <si>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</si>
  <si>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</si>
  <si>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</si>
  <si>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</si>
  <si>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</si>
  <si>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</si>
  <si>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</si>
  <si>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</si>
  <si>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</si>
  <si>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</si>
  <si>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</si>
  <si>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</si>
  <si>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</si>
  <si>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</si>
  <si>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</si>
  <si>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</si>
  <si>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</si>
  <si>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</si>
  <si>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</si>
  <si>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</si>
  <si>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</si>
  <si>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</si>
  <si>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</si>
  <si>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</si>
  <si>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</si>
  <si>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</si>
  <si>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</si>
  <si>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</si>
  <si>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</si>
  <si>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</si>
  <si>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</si>
  <si>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</si>
  <si>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</si>
  <si>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</si>
  <si>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</si>
  <si>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</si>
  <si>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</si>
  <si>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</si>
  <si>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</si>
  <si>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</si>
  <si>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</si>
  <si>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</si>
  <si>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</si>
  <si>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</si>
  <si>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</si>
  <si>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</si>
  <si>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</si>
  <si>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</si>
  <si>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</si>
  <si>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</si>
  <si>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</si>
  <si>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</si>
  <si>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</si>
  <si>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</si>
  <si>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</si>
  <si>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</si>
  <si>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</si>
  <si>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</si>
  <si>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</si>
  <si>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</si>
  <si>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</si>
  <si>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</si>
  <si>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</si>
  <si>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</si>
  <si>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</si>
  <si>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</si>
  <si>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</si>
  <si>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</si>
  <si>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</si>
  <si>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</si>
  <si>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</si>
  <si>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</si>
  <si>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</si>
  <si>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</si>
  <si>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</si>
  <si>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</si>
  <si>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</si>
  <si>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</si>
  <si>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</si>
  <si>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</si>
  <si>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</si>
  <si>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</si>
  <si>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</si>
  <si>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</si>
  <si>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</si>
  <si>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</si>
  <si>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</si>
  <si>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</si>
  <si>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</si>
  <si>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</si>
  <si>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</si>
  <si>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</si>
  <si>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</si>
  <si>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</si>
  <si>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</si>
  <si>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</si>
  <si>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</si>
  <si>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</si>
  <si>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</si>
  <si>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</si>
  <si>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</si>
  <si>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</si>
  <si>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</si>
  <si>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</si>
  <si>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</si>
  <si>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</si>
  <si>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</si>
  <si>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</si>
  <si>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</si>
  <si>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</si>
  <si>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</si>
  <si>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</si>
  <si>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</si>
  <si>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</si>
  <si>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</si>
  <si>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</si>
  <si>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</si>
  <si>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</si>
  <si>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</si>
  <si>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</si>
  <si>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</si>
  <si>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</si>
  <si>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</si>
  <si>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</si>
  <si>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</si>
  <si>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</si>
  <si>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</si>
  <si>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</si>
  <si>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</si>
  <si>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</si>
  <si>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</si>
  <si>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</si>
  <si>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</si>
  <si>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</si>
  <si>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</si>
  <si>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</si>
  <si>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</si>
  <si>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</si>
  <si>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</si>
  <si>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</si>
  <si>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</si>
  <si>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</si>
  <si>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</si>
  <si>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</si>
  <si>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</si>
  <si>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</si>
  <si>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</si>
  <si>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</si>
  <si>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</si>
  <si>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</si>
  <si>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</si>
  <si>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</si>
  <si>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</si>
  <si>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</si>
  <si>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</si>
  <si>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</si>
  <si>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</si>
  <si>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</si>
  <si>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</si>
  <si>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</si>
  <si>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</si>
  <si>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</si>
  <si>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</si>
  <si>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</si>
  <si>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</si>
  <si>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</si>
  <si>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</si>
  <si>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</si>
  <si>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</si>
  <si>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</si>
  <si>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</si>
  <si>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</si>
  <si>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</si>
  <si>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</si>
  <si>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</si>
  <si>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</si>
  <si>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</si>
  <si>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</si>
  <si>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</si>
  <si>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</si>
  <si>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</si>
  <si>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</si>
  <si>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</si>
  <si>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</si>
  <si>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</si>
  <si>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</si>
  <si>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</si>
  <si>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</si>
  <si>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</si>
  <si>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</si>
  <si>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</si>
  <si>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</si>
  <si>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</si>
  <si>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</si>
  <si>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</si>
  <si>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</si>
  <si>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</si>
  <si>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</si>
  <si>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</si>
  <si>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</si>
  <si>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</si>
  <si>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</si>
  <si>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</si>
  <si>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</si>
  <si>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</si>
  <si>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</si>
  <si>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</si>
  <si>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</si>
  <si>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</si>
  <si>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</si>
  <si>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</si>
  <si>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</si>
  <si>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</si>
  <si>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</si>
  <si>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</si>
  <si>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</si>
  <si>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</si>
  <si>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</si>
  <si>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</si>
  <si>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</si>
  <si>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</si>
  <si>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</si>
  <si>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</si>
  <si>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</si>
  <si>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</si>
  <si>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</si>
  <si>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</si>
  <si>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</si>
  <si>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</si>
  <si>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</si>
  <si>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</si>
  <si>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</si>
  <si>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</si>
  <si>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</si>
  <si>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</si>
  <si>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</si>
  <si>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</si>
  <si>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</si>
  <si>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</si>
  <si>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</si>
  <si>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</si>
  <si>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</si>
  <si>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</si>
  <si>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</si>
  <si>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</si>
  <si>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</si>
  <si>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</si>
  <si>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</si>
  <si>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</si>
  <si>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</si>
  <si>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</si>
  <si>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</si>
  <si>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</si>
  <si>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</si>
  <si>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</si>
  <si>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</si>
  <si>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</si>
  <si>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</si>
  <si>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</si>
  <si>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</si>
  <si>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</si>
  <si>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</si>
  <si>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</si>
  <si>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</si>
  <si>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</si>
  <si>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</si>
  <si>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</si>
  <si>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</si>
  <si>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</si>
  <si>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</si>
  <si>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</si>
  <si>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</si>
  <si>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</si>
  <si>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</si>
  <si>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</si>
  <si>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</si>
  <si>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</si>
  <si>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</si>
  <si>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</si>
  <si>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</si>
  <si>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</si>
  <si>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</si>
  <si>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</si>
  <si>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</si>
  <si>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</si>
  <si>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</si>
  <si>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</si>
  <si>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</si>
  <si>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</si>
  <si>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</si>
  <si>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</si>
  <si>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</si>
  <si>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</si>
  <si>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</si>
  <si>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</si>
  <si>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</si>
  <si>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</si>
  <si>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</si>
  <si>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</si>
  <si>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</si>
  <si>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</si>
  <si>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</si>
  <si>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</si>
  <si>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</si>
  <si>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</si>
  <si>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</si>
  <si>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</si>
  <si>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</si>
  <si>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</si>
  <si>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</si>
  <si>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</si>
  <si>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</si>
  <si>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</si>
  <si>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</si>
  <si>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</si>
  <si>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</si>
  <si>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</si>
  <si>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</si>
  <si>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</si>
  <si>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</si>
  <si>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</si>
  <si>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</si>
  <si>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</si>
  <si>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</si>
  <si>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</si>
  <si>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</si>
  <si>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</si>
  <si>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</si>
  <si>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</si>
  <si>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</si>
  <si>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</si>
  <si>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</si>
  <si>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</si>
  <si>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</si>
  <si>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</si>
  <si>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</si>
  <si>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</si>
  <si>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</si>
  <si>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</si>
  <si>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</si>
  <si>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</si>
  <si>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</si>
  <si>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</si>
  <si>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</si>
  <si>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</si>
  <si>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</si>
  <si>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</si>
  <si>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</si>
  <si>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</si>
  <si>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</si>
  <si>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</si>
  <si>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</si>
  <si>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</si>
  <si>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</si>
  <si>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</si>
  <si>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</si>
  <si>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</si>
  <si>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</si>
  <si>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</si>
  <si>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</si>
  <si>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</si>
  <si>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</si>
  <si>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</si>
  <si>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</si>
  <si>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</si>
  <si>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</si>
  <si>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</si>
  <si>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</si>
  <si>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</si>
  <si>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</si>
  <si>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</si>
  <si>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</si>
  <si>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</si>
  <si>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</si>
  <si>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</si>
  <si>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</si>
  <si>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</si>
  <si>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</si>
  <si>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</si>
  <si>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</si>
  <si>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</si>
  <si>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</si>
  <si>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</si>
  <si>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</si>
  <si>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</si>
  <si>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</si>
  <si>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</si>
  <si>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</si>
  <si>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</si>
  <si>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</si>
  <si>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</si>
  <si>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</si>
  <si>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</si>
  <si>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</si>
  <si>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</si>
  <si>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</si>
  <si>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</si>
  <si>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</si>
  <si>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</si>
  <si>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</si>
  <si>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</si>
  <si>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</si>
  <si>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</si>
  <si>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</si>
  <si>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</si>
  <si>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</si>
  <si>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</si>
  <si>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</si>
  <si>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</si>
  <si>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</si>
  <si>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</si>
  <si>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</si>
  <si>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</si>
  <si>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</si>
  <si>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</si>
  <si>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</si>
  <si>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</si>
  <si>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</si>
  <si>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</si>
  <si>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</si>
  <si>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</si>
  <si>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</si>
  <si>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</si>
  <si>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</si>
  <si>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</si>
  <si>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</si>
  <si>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</si>
  <si>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</si>
  <si>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</si>
  <si>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</si>
  <si>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</si>
  <si>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</si>
  <si>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</si>
  <si>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</si>
  <si>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</si>
  <si>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</si>
  <si>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</si>
  <si>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</si>
  <si>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</si>
  <si>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</si>
  <si>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</si>
  <si>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</si>
  <si>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</si>
  <si>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</si>
  <si>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</si>
  <si>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</si>
  <si>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</si>
  <si>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</si>
  <si>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</si>
  <si>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</si>
  <si>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</si>
  <si>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</si>
  <si>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</si>
  <si>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</si>
  <si>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</si>
  <si>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</si>
  <si>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</si>
  <si>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</si>
  <si>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</si>
  <si>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</si>
  <si>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</si>
  <si>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</si>
  <si>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</si>
  <si>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</si>
  <si>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</si>
  <si>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</si>
  <si>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</si>
  <si>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</si>
  <si>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</si>
  <si>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</si>
  <si>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</si>
  <si>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</si>
  <si>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</si>
  <si>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</si>
  <si>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</si>
  <si>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</si>
  <si>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</si>
  <si>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</si>
  <si>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</si>
  <si>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</si>
  <si>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</si>
  <si>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</si>
  <si>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</si>
  <si>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</si>
  <si>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</si>
  <si>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</si>
  <si>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</si>
  <si>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</si>
  <si>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</si>
  <si>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</si>
  <si>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</si>
  <si>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</si>
  <si>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</si>
  <si>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</si>
  <si>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</si>
  <si>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</si>
  <si>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</si>
  <si>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</si>
  <si>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</si>
  <si>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</si>
  <si>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</si>
  <si>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</si>
  <si>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</si>
  <si>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</si>
  <si>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</si>
  <si>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</si>
  <si>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</si>
  <si>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</si>
  <si>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</si>
  <si>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</si>
  <si>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</si>
  <si>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</si>
  <si>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</si>
  <si>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</si>
  <si>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</si>
  <si>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</si>
  <si>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</si>
  <si>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</si>
  <si>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</si>
  <si>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</si>
  <si>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</si>
  <si>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</si>
  <si>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</si>
  <si>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</si>
  <si>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</si>
  <si>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</si>
  <si>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</si>
  <si>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</si>
  <si>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</si>
  <si>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</si>
  <si>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</si>
  <si>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</si>
  <si>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</si>
  <si>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</si>
  <si>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</si>
  <si>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</si>
  <si>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</si>
  <si>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</si>
  <si>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</si>
  <si>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</si>
  <si>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</si>
  <si>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</si>
  <si>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</si>
  <si>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</si>
  <si>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</si>
  <si>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</si>
  <si>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</si>
  <si>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</si>
  <si>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</si>
  <si>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</si>
  <si>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</si>
  <si>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</si>
  <si>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</si>
  <si>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</si>
  <si>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</si>
  <si>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</si>
  <si>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</si>
  <si>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</si>
  <si>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</si>
  <si>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</si>
  <si>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</si>
  <si>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</si>
  <si>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</si>
  <si>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</si>
  <si>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</si>
  <si>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</si>
  <si>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</si>
  <si>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</si>
  <si>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</si>
  <si>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</si>
  <si>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</si>
  <si>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</si>
  <si>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</si>
  <si>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</si>
  <si>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</si>
  <si>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</si>
  <si>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</si>
  <si>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</si>
  <si>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</si>
  <si>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</si>
  <si>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</si>
  <si>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</si>
  <si>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</si>
  <si>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</si>
  <si>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</si>
  <si>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</si>
  <si>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</si>
  <si>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</si>
  <si>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</si>
  <si>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</si>
  <si>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</si>
  <si>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</si>
  <si>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</si>
  <si>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</si>
  <si>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</si>
  <si>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</si>
  <si>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</si>
  <si>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</si>
  <si>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</si>
  <si>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</si>
  <si>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</si>
  <si>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</si>
  <si>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</si>
  <si>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</si>
  <si>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</si>
  <si>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</si>
  <si>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</si>
  <si>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</si>
  <si>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</si>
  <si>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</si>
  <si>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</si>
  <si>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</si>
  <si>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</si>
  <si>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</si>
  <si>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</si>
  <si>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</si>
  <si>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</si>
  <si>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</si>
  <si>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</si>
  <si>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</si>
  <si>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</si>
  <si>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</si>
  <si>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</si>
  <si>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</si>
  <si>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</si>
  <si>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</si>
  <si>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</si>
  <si>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</si>
  <si>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</si>
  <si>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</si>
  <si>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</si>
  <si>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</si>
  <si>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</si>
  <si>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</si>
  <si>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</si>
  <si>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</si>
  <si>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</si>
  <si>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</si>
  <si>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</si>
  <si>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</si>
  <si>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</si>
  <si>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</si>
  <si>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</si>
  <si>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</si>
  <si>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</si>
  <si>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</si>
  <si>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</si>
  <si>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</si>
  <si>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</si>
  <si>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</si>
  <si>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</si>
  <si>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</si>
  <si>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</si>
  <si>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</si>
  <si>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</si>
  <si>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</si>
  <si>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</si>
  <si>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</si>
  <si>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</si>
  <si>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</si>
  <si>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</si>
  <si>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</si>
  <si>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</si>
  <si>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</si>
  <si>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</si>
  <si>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</si>
  <si>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</si>
  <si>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</si>
  <si>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</si>
  <si>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</si>
  <si>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</si>
  <si>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</si>
  <si>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</si>
  <si>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</si>
  <si>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</si>
  <si>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</si>
  <si>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</si>
  <si>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</si>
  <si>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</si>
  <si>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</si>
  <si>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</si>
  <si>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</si>
  <si>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</si>
  <si>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</si>
  <si>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</si>
  <si>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</si>
  <si>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</si>
  <si>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</si>
  <si>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</si>
  <si>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</si>
  <si>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</si>
  <si>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</si>
  <si>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</si>
  <si>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</si>
  <si>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</si>
  <si>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</si>
  <si>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</si>
  <si>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</si>
  <si>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</si>
  <si>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</si>
  <si>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</si>
  <si>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</si>
  <si>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</si>
  <si>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</si>
  <si>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</si>
  <si>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</si>
  <si>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</si>
  <si>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</si>
  <si>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</si>
  <si>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</si>
  <si>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</si>
  <si>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</si>
  <si>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</si>
  <si>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</si>
  <si>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</si>
  <si>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</si>
  <si>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</si>
  <si>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</si>
  <si>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</si>
  <si>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</si>
  <si>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</si>
  <si>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</si>
  <si>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</si>
  <si>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</si>
  <si>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</si>
  <si>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</si>
  <si>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</si>
  <si>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</si>
  <si>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</si>
  <si>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</si>
  <si>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</si>
  <si>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</si>
  <si>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</si>
  <si>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</si>
  <si>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</si>
  <si>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</si>
  <si>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</si>
  <si>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</si>
  <si>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</si>
  <si>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</si>
  <si>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</si>
  <si>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</si>
  <si>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</si>
  <si>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</si>
  <si>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</si>
  <si>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</si>
  <si>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</si>
  <si>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</si>
  <si>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</si>
  <si>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</si>
  <si>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</si>
  <si>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</si>
  <si>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</si>
  <si>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</si>
  <si>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</si>
  <si>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</si>
  <si>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</si>
  <si>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</si>
  <si>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</si>
  <si>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</si>
  <si>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</si>
  <si>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</si>
  <si>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</si>
  <si>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</si>
  <si>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</si>
  <si>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</si>
  <si>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</si>
  <si>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</si>
  <si>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</si>
  <si>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</si>
  <si>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</si>
  <si>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</si>
  <si>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</si>
  <si>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</si>
  <si>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</si>
  <si>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</si>
  <si>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</si>
  <si>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</si>
  <si>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</si>
  <si>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</si>
  <si>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</si>
  <si>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</si>
  <si>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</si>
  <si>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</si>
  <si>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</si>
  <si>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</si>
  <si>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</si>
  <si>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</si>
  <si>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</si>
  <si>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</si>
  <si>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</si>
  <si>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</si>
  <si>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</si>
  <si>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</si>
  <si>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</si>
  <si>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</si>
  <si>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</si>
  <si>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</si>
  <si>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</si>
  <si>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</si>
  <si>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</si>
  <si>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</si>
  <si>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</si>
  <si>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</si>
  <si>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</si>
  <si>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</si>
  <si>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</si>
  <si>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</si>
  <si>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</si>
  <si>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</si>
  <si>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</si>
  <si>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</si>
  <si>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</si>
  <si>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</si>
  <si>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</si>
  <si>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</si>
  <si>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</si>
  <si>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</si>
  <si>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</si>
  <si>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</si>
  <si>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</si>
  <si>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</si>
  <si>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</si>
  <si>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</si>
  <si>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</si>
  <si>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</si>
  <si>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</si>
  <si>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</si>
  <si>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</si>
  <si>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</si>
  <si>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</si>
  <si>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</si>
  <si>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</si>
  <si>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</si>
  <si>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</si>
  <si>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</si>
  <si>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</si>
  <si>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</si>
  <si>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</si>
  <si>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</si>
  <si>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</si>
  <si>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</si>
  <si>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</si>
  <si>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</si>
  <si>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</si>
  <si>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</si>
  <si>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</si>
  <si>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</si>
  <si>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</si>
  <si>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</si>
  <si>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</si>
  <si>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</si>
  <si>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</si>
  <si>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</si>
  <si>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</si>
  <si>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</si>
  <si>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</si>
  <si>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</si>
  <si>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</si>
  <si>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</si>
  <si>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</si>
  <si>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</si>
  <si>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</si>
  <si>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</si>
  <si>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</si>
  <si>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</si>
  <si>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</si>
  <si>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</si>
  <si>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</si>
  <si>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</si>
  <si>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</si>
  <si>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</si>
  <si>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</si>
  <si>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</si>
  <si>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</si>
  <si>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</si>
  <si>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</si>
  <si>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</si>
  <si>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</si>
  <si>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</si>
  <si>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</si>
  <si>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</si>
  <si>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</si>
  <si>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</si>
  <si>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</si>
  <si>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</si>
  <si>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</si>
  <si>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</si>
  <si>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</si>
  <si>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</si>
  <si>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</si>
  <si>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</si>
  <si>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</si>
  <si>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</si>
  <si>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</si>
  <si>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</si>
  <si>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</si>
  <si>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</si>
  <si>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</si>
  <si>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</si>
  <si>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</si>
  <si>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</si>
  <si>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</si>
  <si>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</si>
  <si>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</si>
  <si>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</si>
  <si>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</si>
  <si>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</si>
  <si>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</si>
  <si>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</si>
  <si>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</si>
  <si>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</si>
  <si>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</si>
  <si>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</si>
  <si>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</si>
  <si>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</si>
  <si>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</si>
  <si>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</si>
  <si>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</si>
  <si>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</si>
  <si>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</si>
  <si>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</si>
  <si>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</si>
  <si>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</si>
  <si>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</si>
  <si>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</si>
  <si>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</si>
  <si>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</si>
  <si>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</si>
  <si>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</si>
  <si>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</si>
  <si>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</si>
  <si>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</si>
  <si>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</si>
  <si>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</si>
  <si>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</si>
  <si>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</si>
  <si>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</si>
  <si>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</si>
  <si>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</si>
  <si>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</si>
  <si>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</si>
  <si>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</si>
  <si>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</si>
  <si>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</si>
  <si>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</si>
  <si>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</si>
  <si>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</si>
  <si>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</si>
  <si>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</si>
  <si>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</si>
  <si>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</si>
  <si>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</si>
  <si>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</si>
  <si>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</si>
  <si>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</si>
  <si>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</si>
  <si>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</si>
  <si>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</si>
  <si>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</si>
  <si>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</si>
  <si>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</si>
  <si>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</si>
  <si>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</si>
  <si>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</si>
  <si>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</si>
  <si>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</si>
  <si>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</si>
  <si>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</si>
  <si>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</si>
  <si>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</si>
  <si>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</si>
  <si>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</si>
  <si>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</si>
  <si>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</si>
  <si>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</si>
  <si>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</si>
  <si>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</si>
  <si>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</si>
  <si>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</si>
  <si>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</si>
  <si>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</si>
  <si>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</si>
  <si>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</si>
  <si>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</si>
  <si>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</si>
  <si>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</si>
  <si>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</si>
  <si>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</si>
  <si>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</si>
  <si>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</si>
  <si>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</si>
  <si>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</si>
  <si>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</si>
  <si>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</si>
  <si>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</si>
  <si>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</si>
  <si>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</si>
  <si>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</si>
  <si>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</si>
  <si>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</si>
  <si>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</si>
  <si>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</si>
  <si>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</si>
  <si>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</si>
  <si>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</si>
  <si>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</si>
  <si>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</si>
  <si>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</si>
  <si>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</si>
  <si>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</si>
  <si>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</si>
  <si>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</si>
  <si>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</si>
  <si>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</si>
  <si>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</si>
  <si>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</si>
  <si>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</si>
  <si>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</si>
  <si>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</si>
  <si>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</si>
  <si>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</si>
  <si>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</si>
  <si>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</si>
  <si>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</si>
  <si>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</si>
  <si>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</si>
  <si>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</si>
  <si>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</si>
  <si>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</si>
  <si>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</si>
  <si>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</si>
  <si>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</si>
  <si>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</si>
  <si>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</si>
  <si>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</si>
  <si>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</si>
  <si>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</si>
  <si>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</si>
  <si>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</si>
  <si>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</si>
  <si>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</si>
  <si>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</si>
  <si>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</si>
  <si>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</si>
  <si>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</si>
  <si>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</si>
  <si>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</si>
  <si>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</si>
  <si>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</si>
  <si>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</si>
  <si>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</si>
  <si>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</si>
  <si>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</si>
  <si>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</si>
  <si>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</si>
  <si>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</si>
  <si>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</si>
  <si>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</si>
  <si>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</si>
  <si>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</si>
  <si>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</si>
  <si>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</si>
  <si>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</si>
  <si>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</si>
  <si>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</si>
  <si>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</si>
  <si>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</si>
  <si>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</si>
  <si>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</si>
  <si>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</si>
  <si>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</si>
  <si>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</si>
  <si>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</si>
  <si>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</si>
  <si>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</si>
  <si>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</si>
  <si>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</si>
  <si>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</si>
  <si>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</si>
  <si>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</si>
  <si>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</si>
  <si>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</si>
  <si>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</si>
  <si>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</si>
  <si>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</si>
  <si>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</si>
  <si>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</si>
  <si>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</si>
  <si>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</si>
  <si>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</si>
  <si>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</si>
  <si>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</si>
  <si>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</si>
  <si>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</si>
  <si>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</si>
  <si>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</si>
  <si>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</si>
  <si>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</si>
  <si>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</si>
  <si>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</si>
  <si>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</si>
  <si>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</si>
  <si>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</si>
  <si>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</si>
  <si>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</si>
  <si>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</si>
  <si>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</si>
  <si>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</si>
  <si>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</si>
  <si>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</si>
  <si>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</si>
  <si>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</si>
  <si>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</si>
  <si>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</si>
  <si>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</si>
  <si>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</si>
  <si>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</si>
  <si>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</si>
  <si>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</si>
  <si>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</si>
  <si>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</si>
  <si>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</si>
  <si>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</si>
  <si>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</si>
  <si>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</si>
  <si>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</si>
  <si>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</si>
  <si>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</si>
  <si>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</si>
  <si>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</si>
  <si>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</si>
  <si>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</si>
  <si>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</si>
  <si>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</si>
  <si>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</si>
  <si>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</si>
  <si>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</si>
  <si>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</si>
  <si>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</si>
  <si>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</si>
  <si>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</si>
  <si>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</si>
  <si>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</si>
  <si>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</si>
  <si>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</si>
  <si>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</si>
  <si>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</si>
  <si>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</si>
  <si>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</si>
  <si>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</si>
  <si>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</si>
  <si>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</si>
  <si>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</si>
  <si>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</si>
  <si>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</si>
  <si>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</si>
  <si>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</si>
  <si>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</si>
  <si>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</si>
  <si>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</si>
  <si>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</si>
  <si>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</si>
  <si>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</si>
  <si>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</si>
  <si>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</si>
  <si>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</si>
  <si>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</si>
  <si>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</si>
  <si>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</si>
  <si>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</si>
  <si>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</si>
  <si>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</si>
  <si>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</si>
  <si>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</si>
  <si>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</si>
  <si>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</si>
  <si>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</si>
  <si>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</si>
  <si>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</si>
  <si>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</si>
  <si>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</si>
  <si>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</si>
  <si>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</si>
  <si>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</si>
  <si>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</si>
  <si>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</si>
  <si>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</si>
  <si>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</si>
  <si>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</si>
  <si>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</si>
  <si>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</si>
  <si>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</si>
  <si>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</si>
  <si>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</si>
  <si>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</si>
  <si>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</si>
  <si>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</si>
  <si>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</si>
  <si>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</si>
  <si>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</si>
  <si>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</si>
  <si>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</si>
  <si>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</si>
  <si>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</si>
  <si>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</si>
  <si>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</si>
  <si>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</si>
  <si>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</si>
  <si>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</si>
  <si>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</si>
  <si>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</si>
  <si>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</si>
  <si>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</si>
  <si>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</si>
  <si>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</si>
  <si>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</si>
  <si>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</si>
  <si>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</si>
  <si>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</si>
  <si>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</si>
  <si>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</si>
  <si>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</si>
  <si>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</si>
  <si>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</si>
  <si>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</si>
  <si>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</si>
  <si>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</si>
  <si>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</si>
  <si>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</si>
  <si>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</si>
  <si>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</si>
  <si>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</si>
  <si>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</si>
  <si>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</si>
  <si>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</si>
  <si>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</si>
  <si>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</si>
  <si>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</si>
  <si>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</si>
  <si>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</si>
  <si>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</si>
  <si>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</si>
  <si>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</si>
  <si>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</si>
  <si>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</si>
  <si>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</si>
  <si>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</si>
  <si>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</si>
  <si>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</si>
  <si>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</si>
  <si>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</si>
  <si>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</si>
  <si>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</si>
  <si>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</si>
  <si>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</si>
  <si>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</si>
  <si>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</si>
  <si>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</si>
  <si>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</si>
  <si>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</si>
  <si>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</si>
  <si>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</si>
  <si>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</si>
  <si>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</si>
  <si>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</si>
  <si>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</si>
  <si>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</si>
  <si>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</si>
  <si>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</si>
  <si>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</si>
  <si>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</si>
  <si>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</si>
  <si>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</si>
  <si>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</si>
  <si>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</si>
  <si>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</si>
  <si>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</si>
  <si>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</si>
  <si>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</si>
  <si>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</si>
  <si>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</si>
  <si>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</si>
  <si>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</si>
  <si>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</si>
  <si>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</si>
  <si>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</si>
  <si>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</si>
  <si>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</si>
  <si>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</si>
  <si>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</si>
  <si>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</si>
  <si>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</si>
  <si>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</si>
  <si>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</si>
  <si>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</si>
  <si>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</si>
  <si>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</si>
  <si>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</si>
  <si>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</si>
  <si>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</si>
  <si>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</si>
  <si>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</si>
  <si>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</si>
  <si>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</si>
  <si>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</si>
  <si>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</si>
  <si>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</si>
  <si>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</si>
  <si>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</si>
  <si>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</si>
  <si>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</si>
  <si>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</si>
  <si>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</si>
  <si>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</si>
  <si>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</si>
  <si>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</si>
  <si>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</si>
  <si>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</si>
  <si>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</si>
  <si>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</si>
  <si>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</si>
  <si>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</si>
  <si>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</si>
  <si>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</si>
  <si>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</si>
  <si>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</si>
  <si>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</si>
  <si>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</si>
  <si>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</si>
  <si>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</si>
  <si>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</si>
  <si>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</si>
  <si>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</si>
  <si>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</si>
  <si>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</si>
  <si>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</si>
  <si>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</si>
  <si>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</si>
  <si>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</si>
  <si>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</si>
  <si>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</si>
  <si>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</si>
  <si>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</si>
  <si>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</si>
  <si>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</si>
  <si>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</si>
  <si>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</si>
  <si>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</si>
  <si>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</si>
  <si>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</si>
  <si>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</si>
  <si>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</si>
  <si>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</si>
  <si>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</si>
  <si>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</si>
  <si>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</si>
  <si>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</si>
  <si>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</si>
  <si>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</si>
  <si>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</si>
  <si>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</si>
  <si>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</si>
  <si>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</si>
  <si>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</si>
  <si>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</si>
  <si>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</si>
  <si>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</si>
  <si>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</si>
  <si>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</si>
  <si>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</si>
  <si>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</si>
  <si>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</si>
  <si>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</si>
  <si>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</si>
  <si>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</si>
  <si>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</si>
  <si>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</si>
  <si>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</si>
  <si>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</si>
  <si>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</si>
  <si>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</si>
  <si>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</si>
  <si>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</si>
  <si>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</si>
  <si>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</si>
  <si>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</si>
  <si>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</si>
  <si>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</si>
  <si>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</si>
  <si>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</si>
  <si>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</si>
  <si>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</si>
  <si>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</si>
  <si>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</si>
  <si>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</si>
  <si>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</si>
  <si>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</si>
  <si>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</si>
  <si>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</si>
  <si>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</si>
  <si>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</si>
  <si>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</si>
  <si>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</si>
  <si>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</si>
  <si>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</si>
  <si>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</si>
  <si>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</si>
  <si>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</si>
  <si>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</si>
  <si>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</si>
  <si>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</si>
  <si>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</si>
  <si>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</si>
  <si>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</si>
  <si>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</si>
  <si>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</si>
  <si>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</si>
  <si>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</si>
  <si>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</si>
  <si>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</si>
  <si>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</si>
  <si>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</si>
  <si>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</si>
  <si>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</si>
  <si>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</si>
  <si>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</si>
  <si>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</si>
  <si>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</si>
  <si>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</si>
  <si>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</si>
  <si>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</si>
  <si>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</si>
  <si>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</si>
  <si>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</si>
  <si>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</si>
  <si>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</si>
  <si>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</si>
  <si>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</si>
  <si>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</si>
  <si>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</si>
  <si>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</si>
  <si>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</si>
  <si>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</si>
  <si>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</si>
  <si>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</si>
  <si>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</si>
  <si>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</si>
  <si>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</si>
  <si>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</si>
  <si>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</si>
  <si>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</si>
  <si>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</si>
  <si>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</si>
  <si>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</si>
  <si>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</si>
  <si>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</si>
  <si>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</si>
  <si>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</si>
  <si>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</si>
  <si>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</si>
  <si>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</si>
  <si>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</si>
  <si>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</si>
  <si>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</si>
  <si>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</si>
  <si>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</si>
  <si>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</si>
  <si>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</si>
  <si>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</si>
  <si>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</si>
  <si>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</si>
  <si>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</si>
  <si>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</si>
  <si>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</si>
  <si>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</si>
  <si>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</si>
  <si>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</si>
  <si>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</si>
  <si>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</si>
  <si>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</si>
  <si>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</si>
  <si>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</si>
  <si>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</si>
  <si>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</si>
  <si>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</si>
  <si>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</si>
  <si>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</si>
  <si>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</si>
  <si>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</si>
  <si>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</si>
  <si>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</si>
  <si>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</si>
  <si>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</si>
  <si>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</si>
  <si>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</si>
  <si>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</si>
  <si>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</si>
  <si>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</si>
  <si>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</si>
  <si>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</si>
  <si>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</si>
  <si>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</si>
  <si>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</si>
  <si>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</si>
  <si>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</si>
  <si>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</si>
  <si>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</si>
  <si>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</si>
  <si>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</si>
  <si>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</si>
  <si>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</si>
  <si>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</si>
  <si>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</si>
  <si>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</si>
  <si>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</si>
  <si>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</si>
  <si>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</si>
  <si>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</si>
  <si>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</si>
  <si>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</si>
  <si>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</si>
  <si>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</si>
  <si>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</si>
  <si>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</si>
  <si>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</si>
  <si>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</si>
  <si>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</si>
  <si>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</si>
  <si>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</si>
  <si>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</si>
  <si>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</si>
  <si>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</si>
  <si>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</si>
  <si>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</si>
  <si>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</si>
  <si>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</si>
  <si>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</si>
  <si>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</si>
  <si>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</si>
  <si>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</si>
  <si>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</si>
  <si>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</si>
  <si>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</si>
  <si>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</si>
  <si>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</si>
  <si>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</si>
  <si>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</si>
  <si>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</si>
  <si>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</si>
  <si>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</si>
  <si>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</si>
  <si>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</si>
  <si>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</si>
  <si>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</si>
  <si>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</si>
  <si>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</si>
  <si>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</si>
  <si>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</si>
  <si>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</si>
  <si>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</si>
  <si>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</si>
  <si>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</si>
  <si>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</si>
  <si>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</si>
  <si>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</si>
  <si>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</si>
  <si>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</si>
  <si>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</si>
  <si>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</si>
  <si>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</si>
  <si>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</si>
  <si>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</si>
  <si>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</si>
  <si>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</si>
  <si>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</si>
  <si>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</si>
  <si>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</si>
  <si>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</si>
  <si>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</si>
  <si>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</si>
  <si>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</si>
  <si>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</si>
  <si>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</si>
  <si>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</si>
  <si>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</si>
  <si>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</si>
  <si>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</si>
  <si>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</si>
  <si>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</si>
  <si>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</si>
  <si>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</si>
  <si>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</si>
  <si>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</si>
  <si>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</si>
  <si>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</si>
  <si>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</si>
  <si>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</si>
  <si>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</si>
  <si>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</si>
  <si>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</si>
  <si>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</si>
  <si>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</si>
  <si>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</si>
  <si>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</si>
  <si>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</si>
  <si>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</si>
  <si>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</si>
  <si>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</si>
  <si>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</si>
  <si>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</si>
  <si>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</si>
  <si>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</si>
  <si>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</si>
  <si>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</si>
  <si>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</si>
  <si>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</si>
  <si>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</si>
  <si>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</si>
  <si>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</si>
  <si>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</si>
  <si>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</si>
  <si>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</si>
  <si>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</si>
  <si>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</si>
  <si>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</si>
  <si>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</si>
  <si>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</si>
  <si>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</si>
  <si>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</si>
  <si>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</si>
  <si>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</si>
  <si>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</si>
  <si>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</si>
  <si>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</si>
  <si>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</si>
  <si>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</si>
  <si>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</si>
  <si>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</si>
  <si>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</si>
  <si>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</si>
  <si>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</si>
  <si>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</si>
  <si>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</si>
  <si>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</si>
  <si>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</si>
  <si>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</si>
  <si>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</si>
  <si>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</si>
  <si>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</si>
  <si>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</si>
  <si>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</si>
  <si>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</si>
  <si>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</si>
  <si>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</si>
  <si>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</si>
  <si>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</si>
  <si>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</si>
  <si>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</si>
  <si>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</si>
  <si>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</si>
  <si>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</si>
  <si>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</si>
  <si>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</si>
  <si>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</si>
  <si>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</si>
  <si>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</si>
  <si>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</si>
  <si>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</si>
  <si>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</si>
  <si>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</si>
  <si>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</si>
  <si>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</si>
  <si>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</si>
  <si>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</si>
  <si>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</si>
  <si>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</si>
  <si>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</si>
  <si>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</si>
  <si>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</si>
  <si>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</si>
  <si>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</si>
  <si>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</si>
  <si>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</si>
  <si>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</si>
  <si>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</si>
  <si>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</si>
  <si>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</si>
  <si>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</si>
  <si>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</si>
  <si>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</si>
  <si>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</si>
  <si>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</si>
  <si>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</si>
  <si>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</si>
  <si>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</si>
  <si>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</si>
  <si>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</si>
  <si>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</si>
  <si>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</si>
  <si>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</si>
  <si>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</si>
  <si>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</si>
  <si>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</si>
  <si>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</si>
  <si>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</si>
  <si>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</si>
  <si>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</si>
  <si>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</si>
  <si>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</si>
  <si>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</si>
  <si>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</si>
  <si>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</si>
  <si>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</si>
  <si>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</si>
  <si>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</si>
  <si>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</si>
  <si>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</si>
  <si>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</si>
  <si>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</si>
  <si>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</si>
  <si>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</si>
  <si>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</si>
  <si>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</si>
  <si>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</si>
  <si>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</si>
  <si>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</si>
  <si>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</si>
  <si>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</si>
  <si>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</si>
  <si>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</si>
  <si>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</si>
  <si>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</si>
  <si>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</si>
  <si>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</si>
  <si>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</si>
  <si>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</si>
  <si>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</si>
  <si>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</si>
  <si>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</si>
  <si>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</si>
  <si>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</si>
  <si>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</si>
  <si>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</si>
  <si>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</si>
  <si>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</si>
  <si>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</si>
  <si>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</si>
  <si>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</si>
  <si>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</si>
  <si>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</si>
  <si>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</si>
  <si>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</si>
  <si>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</si>
  <si>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</si>
  <si>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</si>
  <si>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</si>
  <si>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</si>
  <si>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</si>
  <si>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</si>
  <si>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</si>
  <si>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</si>
  <si>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</si>
  <si>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</si>
  <si>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</si>
  <si>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</si>
  <si>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</si>
  <si>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</si>
  <si>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</si>
  <si>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</si>
  <si>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</si>
  <si>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</si>
  <si>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</si>
  <si>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</si>
  <si>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</si>
  <si>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</si>
  <si>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</si>
  <si>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</si>
  <si>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</si>
  <si>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</si>
  <si>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</si>
  <si>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</si>
  <si>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</si>
  <si>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</si>
  <si>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</si>
  <si>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</si>
  <si>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</si>
  <si>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</si>
  <si>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</si>
  <si>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</si>
  <si>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</si>
  <si>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</si>
  <si>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</si>
  <si>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</si>
  <si>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</si>
  <si>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</si>
  <si>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</si>
  <si>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</si>
  <si>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</si>
  <si>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</si>
  <si>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</si>
  <si>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</si>
  <si>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</si>
  <si>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</si>
  <si>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</si>
  <si>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</si>
  <si>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</si>
  <si>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</si>
  <si>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</si>
  <si>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</si>
  <si>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</si>
  <si>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</si>
  <si>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</si>
  <si>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</si>
  <si>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</si>
  <si>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</si>
  <si>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</si>
  <si>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</si>
  <si>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</si>
  <si>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</si>
  <si>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</si>
  <si>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</si>
  <si>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</si>
  <si>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</si>
  <si>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</si>
  <si>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</si>
  <si>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</si>
  <si>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</si>
  <si>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</si>
  <si>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</si>
  <si>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</si>
  <si>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</si>
  <si>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</si>
  <si>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</si>
  <si>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</si>
  <si>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</si>
  <si>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</si>
  <si>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</si>
  <si>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</si>
  <si>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</si>
  <si>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</si>
  <si>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</si>
  <si>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</si>
  <si>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</si>
  <si>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</si>
  <si>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</si>
  <si>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</si>
  <si>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</si>
  <si>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</si>
  <si>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</si>
  <si>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</si>
  <si>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</si>
  <si>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</si>
  <si>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</si>
  <si>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</si>
  <si>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</si>
  <si>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</si>
  <si>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</si>
  <si>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</si>
  <si>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</si>
  <si>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</si>
  <si>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</si>
  <si>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</si>
  <si>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</si>
  <si>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</si>
  <si>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</si>
  <si>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</si>
  <si>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</si>
  <si>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</si>
  <si>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</si>
  <si>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</si>
  <si>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</si>
  <si>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</si>
  <si>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</si>
  <si>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</si>
  <si>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</si>
  <si>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</si>
  <si>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</si>
  <si>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</si>
  <si>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</si>
  <si>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</si>
  <si>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</si>
  <si>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</si>
  <si>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</si>
  <si>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</si>
  <si>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</si>
  <si>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</si>
  <si>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</si>
  <si>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</si>
  <si>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</si>
  <si>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</si>
  <si>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</si>
  <si>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</si>
  <si>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</si>
  <si>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</si>
  <si>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</si>
  <si>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</si>
  <si>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</si>
  <si>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</si>
  <si>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</si>
  <si>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</si>
  <si>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</si>
  <si>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</si>
  <si>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</si>
  <si>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</si>
  <si>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</si>
  <si>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</si>
  <si>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</si>
  <si>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</si>
  <si>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</si>
  <si>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</si>
  <si>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</si>
  <si>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</si>
  <si>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</si>
  <si>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</si>
  <si>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</si>
  <si>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</si>
  <si>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</si>
  <si>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</si>
  <si>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</si>
  <si>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</si>
  <si>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</si>
  <si>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</si>
  <si>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</si>
  <si>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</si>
  <si>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</si>
  <si>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</si>
  <si>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</si>
  <si>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</si>
  <si>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</si>
  <si>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</si>
  <si>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</si>
  <si>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</si>
  <si>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</si>
  <si>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</si>
  <si>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</si>
  <si>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</si>
  <si>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</si>
  <si>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</si>
  <si>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</si>
  <si>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</si>
  <si>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</si>
  <si>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</si>
  <si>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</si>
  <si>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</si>
  <si>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</si>
  <si>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</si>
  <si>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</si>
  <si>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</si>
  <si>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</si>
  <si>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</si>
  <si>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</si>
  <si>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</si>
  <si>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</si>
  <si>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</si>
  <si>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</si>
  <si>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</si>
  <si>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</si>
  <si>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</si>
  <si>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</si>
  <si>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</si>
  <si>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</si>
  <si>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</si>
  <si>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</si>
  <si>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</si>
  <si>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</si>
  <si>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</si>
  <si>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</si>
  <si>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</si>
  <si>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</si>
  <si>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</si>
  <si>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</si>
  <si>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</si>
  <si>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</si>
  <si>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</si>
  <si>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</si>
  <si>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</si>
  <si>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</si>
  <si>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</si>
  <si>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</si>
  <si>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</si>
  <si>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</si>
  <si>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</si>
  <si>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</si>
  <si>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</si>
  <si>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</si>
  <si>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</si>
  <si>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</si>
  <si>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</si>
  <si>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</si>
  <si>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</si>
  <si>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</si>
  <si>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</si>
  <si>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</si>
  <si>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</si>
  <si>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</si>
  <si>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</si>
  <si>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</si>
  <si>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</si>
  <si>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</si>
  <si>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</si>
  <si>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</si>
  <si>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</si>
  <si>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</si>
  <si>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</si>
  <si>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</si>
  <si>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</si>
  <si>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</si>
  <si>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</si>
  <si>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</si>
  <si>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</si>
  <si>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</si>
  <si>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</si>
  <si>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</si>
  <si>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</si>
  <si>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</si>
  <si>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</si>
  <si>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</si>
  <si>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</si>
  <si>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</si>
  <si>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</si>
  <si>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</si>
  <si>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</si>
  <si>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</si>
  <si>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</si>
  <si>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</si>
  <si>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</si>
  <si>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</si>
  <si>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</si>
  <si>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</si>
  <si>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</si>
  <si>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</si>
  <si>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</si>
  <si>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</si>
  <si>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</si>
  <si>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</si>
  <si>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</si>
  <si>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</si>
  <si>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</si>
  <si>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</si>
  <si>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</si>
  <si>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</si>
  <si>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</si>
  <si>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</si>
  <si>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</si>
  <si>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</si>
  <si>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</si>
  <si>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</si>
  <si>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</si>
  <si>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</si>
  <si>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</si>
  <si>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</si>
  <si>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</si>
  <si>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</si>
  <si>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</si>
  <si>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</si>
  <si>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</si>
  <si>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</si>
  <si>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</si>
  <si>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</si>
  <si>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</si>
  <si>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</si>
  <si>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</si>
  <si>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</si>
  <si>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</si>
  <si>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</si>
  <si>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</si>
  <si>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</si>
  <si>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</si>
  <si>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</si>
  <si>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</si>
  <si>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</si>
  <si>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</si>
  <si>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</si>
  <si>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</si>
  <si>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</si>
  <si>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</si>
  <si>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</si>
  <si>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</si>
  <si>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</si>
  <si>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</si>
  <si>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</si>
  <si>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</si>
  <si>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</si>
  <si>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</si>
  <si>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</si>
  <si>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</si>
  <si>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</si>
  <si>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</si>
  <si>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</si>
  <si>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</si>
  <si>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</si>
  <si>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</si>
  <si>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</si>
  <si>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</si>
  <si>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</si>
  <si>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</si>
  <si>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</si>
  <si>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</si>
  <si>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</si>
  <si>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</si>
  <si>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</si>
  <si>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</si>
  <si>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</si>
  <si>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</si>
  <si>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</si>
  <si>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</si>
  <si>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</si>
  <si>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</si>
  <si>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</si>
  <si>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</si>
  <si>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</si>
  <si>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</si>
  <si>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</si>
  <si>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</si>
  <si>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</si>
  <si>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</si>
  <si>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</si>
  <si>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</si>
  <si>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</si>
  <si>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</si>
  <si>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</si>
  <si>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</si>
  <si>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</si>
  <si>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</si>
  <si>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</si>
  <si>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</si>
  <si>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</si>
  <si>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</si>
  <si>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</si>
  <si>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</si>
  <si>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</si>
  <si>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</si>
  <si>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</si>
  <si>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</si>
  <si>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</si>
  <si>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</si>
  <si>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</si>
  <si>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</si>
  <si>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</si>
  <si>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</si>
  <si>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</si>
  <si>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</si>
  <si>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</si>
  <si>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</si>
  <si>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</si>
  <si>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</si>
  <si>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</si>
  <si>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</si>
  <si>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</si>
  <si>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</si>
  <si>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</si>
  <si>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</si>
  <si>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</si>
  <si>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</si>
  <si>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</si>
  <si>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</si>
  <si>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</si>
  <si>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</si>
  <si>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</si>
  <si>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</si>
  <si>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</si>
  <si>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</si>
  <si>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</si>
  <si>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</si>
  <si>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</si>
  <si>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</si>
  <si>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</si>
  <si>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</si>
  <si>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</si>
  <si>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</si>
  <si>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</si>
  <si>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</si>
  <si>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</si>
  <si>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</si>
  <si>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</si>
  <si>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</si>
  <si>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</si>
  <si>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</si>
  <si>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</si>
  <si>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</si>
  <si>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</si>
  <si>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</si>
  <si>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</si>
  <si>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</si>
  <si>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</si>
  <si>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</si>
  <si>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</si>
  <si>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</si>
  <si>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</si>
  <si>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</si>
  <si>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</si>
  <si>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</si>
  <si>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</si>
  <si>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</si>
  <si>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</si>
  <si>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</si>
  <si>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</si>
  <si>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</si>
  <si>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</si>
  <si>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</si>
  <si>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</si>
  <si>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</si>
  <si>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</si>
  <si>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</si>
  <si>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</si>
  <si>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</si>
  <si>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</si>
  <si>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</si>
  <si>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</si>
  <si>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</si>
  <si>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</si>
  <si>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</si>
  <si>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</si>
  <si>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</si>
  <si>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</si>
  <si>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</si>
  <si>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</si>
  <si>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</si>
  <si>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</si>
  <si>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</si>
  <si>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</si>
  <si>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</si>
  <si>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</si>
  <si>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</si>
  <si>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</si>
  <si>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</si>
  <si>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</si>
  <si>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</si>
  <si>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</si>
  <si>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</si>
  <si>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</si>
  <si>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</si>
  <si>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</si>
  <si>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</si>
  <si>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</si>
  <si>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</si>
  <si>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</si>
  <si>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</si>
  <si>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</si>
  <si>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</si>
  <si>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</si>
  <si>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</si>
  <si>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</si>
  <si>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</si>
  <si>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</si>
  <si>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</si>
  <si>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</si>
  <si>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</si>
  <si>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</si>
  <si>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</si>
  <si>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</si>
  <si>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</si>
  <si>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</si>
  <si>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</si>
  <si>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</si>
  <si>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</si>
  <si>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</si>
  <si>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</si>
  <si>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</si>
  <si>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</si>
  <si>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</si>
  <si>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</si>
  <si>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</si>
  <si>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</si>
  <si>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</si>
  <si>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</si>
  <si>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</si>
  <si>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</si>
  <si>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</si>
  <si>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</si>
  <si>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</si>
  <si>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</si>
  <si>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</si>
  <si>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</si>
  <si>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</si>
  <si>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</si>
  <si>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</si>
  <si>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</si>
  <si>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</si>
  <si>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</si>
  <si>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</si>
  <si>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</si>
  <si>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</si>
  <si>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</si>
  <si>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</si>
  <si>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</si>
  <si>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</si>
  <si>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</si>
  <si>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</si>
  <si>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</si>
  <si>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</si>
  <si>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</si>
  <si>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</si>
  <si>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</si>
  <si>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</si>
  <si>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</si>
  <si>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</si>
  <si>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</si>
  <si>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</si>
  <si>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</si>
  <si>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</si>
  <si>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</si>
  <si>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</si>
  <si>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</si>
  <si>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</si>
  <si>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</si>
  <si>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</si>
  <si>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</si>
  <si>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</si>
  <si>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</si>
  <si>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</si>
  <si>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</si>
  <si>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</si>
  <si>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</si>
  <si>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</si>
  <si>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</si>
  <si>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</si>
  <si>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</si>
  <si>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</si>
  <si>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</si>
  <si>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</si>
  <si>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</si>
  <si>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</si>
  <si>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</si>
  <si>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</si>
  <si>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</si>
  <si>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</si>
  <si>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</si>
  <si>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</si>
  <si>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</si>
  <si>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</si>
  <si>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</si>
  <si>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</si>
  <si>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</si>
  <si>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</si>
  <si>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</si>
  <si>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</si>
  <si>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</si>
  <si>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</si>
  <si>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</si>
  <si>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</si>
  <si>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</si>
  <si>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</si>
  <si>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</si>
  <si>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</si>
  <si>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</si>
  <si>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</si>
  <si>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</si>
  <si>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</si>
  <si>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</si>
  <si>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</si>
  <si>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</si>
  <si>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</si>
  <si>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</si>
  <si>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</si>
  <si>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</si>
  <si>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</si>
  <si>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</si>
  <si>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</si>
  <si>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</si>
  <si>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</si>
  <si>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</si>
  <si>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</si>
  <si>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</si>
  <si>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</si>
  <si>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</si>
  <si>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</si>
  <si>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</si>
  <si>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</si>
  <si>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</si>
  <si>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</si>
  <si>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</si>
  <si>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</si>
  <si>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</si>
  <si>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</si>
  <si>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</si>
  <si>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</si>
  <si>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</si>
  <si>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</si>
  <si>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</si>
  <si>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</si>
  <si>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</si>
  <si>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</si>
  <si>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</si>
  <si>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</si>
  <si>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</si>
  <si>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</si>
  <si>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</si>
  <si>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</si>
  <si>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</si>
  <si>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</si>
  <si>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</si>
  <si>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</si>
  <si>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</si>
  <si>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</si>
  <si>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</si>
  <si>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</si>
  <si>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</si>
  <si>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</si>
  <si>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</si>
  <si>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</si>
  <si>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</si>
  <si>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</si>
  <si>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</si>
  <si>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</si>
  <si>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</si>
  <si>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</si>
  <si>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</si>
  <si>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</si>
  <si>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</si>
  <si>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</si>
  <si>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</si>
  <si>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</si>
  <si>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</si>
  <si>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</si>
  <si>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</si>
  <si>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</si>
  <si>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</si>
  <si>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</si>
  <si>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</si>
  <si>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</si>
  <si>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</si>
  <si>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</si>
  <si>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</si>
  <si>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</si>
  <si>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</si>
  <si>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</si>
  <si>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</si>
  <si>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</si>
  <si>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</si>
  <si>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</si>
  <si>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</si>
  <si>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</si>
  <si>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</si>
  <si>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</si>
  <si>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</si>
  <si>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</si>
  <si>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</si>
  <si>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</si>
  <si>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</si>
  <si>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</si>
  <si>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</si>
  <si>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</si>
  <si>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</si>
  <si>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</si>
  <si>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</si>
  <si>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</si>
  <si>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</si>
  <si>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</si>
  <si>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</si>
  <si>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</si>
  <si>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</si>
  <si>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</si>
  <si>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</si>
  <si>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</si>
  <si>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</si>
  <si>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</si>
  <si>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</si>
  <si>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</si>
  <si>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</si>
  <si>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</si>
  <si>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</si>
  <si>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</si>
  <si>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</si>
  <si>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</si>
  <si>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</si>
  <si>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</si>
  <si>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</si>
  <si>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</si>
  <si>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</si>
  <si>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</si>
  <si>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</si>
  <si>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</si>
  <si>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</si>
  <si>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</si>
  <si>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</si>
  <si>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</si>
  <si>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</si>
  <si>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</si>
  <si>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</si>
  <si>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</si>
  <si>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</si>
  <si>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</si>
  <si>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</si>
  <si>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</si>
  <si>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</si>
  <si>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</si>
  <si>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</si>
  <si>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</si>
  <si>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</si>
  <si>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</si>
  <si>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</si>
  <si>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</si>
  <si>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</si>
  <si>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</si>
  <si>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</si>
  <si>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</si>
  <si>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</si>
  <si>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</si>
  <si>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</si>
  <si>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</si>
  <si>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</si>
  <si>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</si>
  <si>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</si>
  <si>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</si>
  <si>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</si>
  <si>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</si>
  <si>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</si>
  <si>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</si>
  <si>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</si>
  <si>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</si>
  <si>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</si>
  <si>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</si>
  <si>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</si>
  <si>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</si>
  <si>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</si>
  <si>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</si>
  <si>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</si>
  <si>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</si>
  <si>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</si>
  <si>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</si>
  <si>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</si>
  <si>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</si>
  <si>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</si>
  <si>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</si>
  <si>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</si>
  <si>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</si>
  <si>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</si>
  <si>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</si>
  <si>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</si>
  <si>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</si>
  <si>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</si>
  <si>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</si>
  <si>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</si>
  <si>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</si>
  <si>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</si>
  <si>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</si>
  <si>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</si>
  <si>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</si>
  <si>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</si>
  <si>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</si>
  <si>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</si>
  <si>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</si>
  <si>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</si>
  <si>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</si>
  <si>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</si>
  <si>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</si>
  <si>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</si>
  <si>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</si>
  <si>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</si>
  <si>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</si>
  <si>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</si>
  <si>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</si>
  <si>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</si>
  <si>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</si>
  <si>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</si>
  <si>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</si>
  <si>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</si>
  <si>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</si>
  <si>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</si>
  <si>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</si>
  <si>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</si>
  <si>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</si>
  <si>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</si>
  <si>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</si>
  <si>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</si>
  <si>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</si>
  <si>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</si>
  <si>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</si>
  <si>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</si>
  <si>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</si>
  <si>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</si>
  <si>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</si>
  <si>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</si>
  <si>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</si>
  <si>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</si>
  <si>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</si>
  <si>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</si>
  <si>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</si>
  <si>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</si>
  <si>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</si>
  <si>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</si>
  <si>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</si>
  <si>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</si>
  <si>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</si>
  <si>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</si>
  <si>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</si>
  <si>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</si>
  <si>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</si>
  <si>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</si>
  <si>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</si>
  <si>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</si>
  <si>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</si>
  <si>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</si>
  <si>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</si>
  <si>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</si>
  <si>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</si>
  <si>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</si>
  <si>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</si>
  <si>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</si>
  <si>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</si>
  <si>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</si>
  <si>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</si>
  <si>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</si>
  <si>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</si>
  <si>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</si>
  <si>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</si>
  <si>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</si>
  <si>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</si>
  <si>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</si>
  <si>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</si>
  <si>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</si>
  <si>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</si>
  <si>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</si>
  <si>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</si>
  <si>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</si>
  <si>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</si>
  <si>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</si>
  <si>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</si>
  <si>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</si>
  <si>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</si>
  <si>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</si>
  <si>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</si>
  <si>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</si>
  <si>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</si>
  <si>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</si>
  <si>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</si>
  <si>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</si>
  <si>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</si>
  <si>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</si>
  <si>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</si>
  <si>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</si>
  <si>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</si>
  <si>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</si>
  <si>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</si>
  <si>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</si>
  <si>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</si>
  <si>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</si>
  <si>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</si>
  <si>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</si>
  <si>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</si>
  <si>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</si>
  <si>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</si>
  <si>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</si>
  <si>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</si>
  <si>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</si>
  <si>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</si>
  <si>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</si>
  <si>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</si>
  <si>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</si>
  <si>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</si>
  <si>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</si>
  <si>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</si>
  <si>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</si>
  <si>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</si>
  <si>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</si>
  <si>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</si>
  <si>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</si>
  <si>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</si>
  <si>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</si>
  <si>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</si>
  <si>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</si>
  <si>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</si>
  <si>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</si>
  <si>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</si>
  <si>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</si>
  <si>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</si>
  <si>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</si>
  <si>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</si>
  <si>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</si>
  <si>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</si>
  <si>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</si>
  <si>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</si>
  <si>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</si>
  <si>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</si>
  <si>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</si>
  <si>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</si>
  <si>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</si>
  <si>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</si>
  <si>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</si>
  <si>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</si>
  <si>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</si>
  <si>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</si>
  <si>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</si>
  <si>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</si>
  <si>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</si>
  <si>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</si>
  <si>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</si>
  <si>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</si>
  <si>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</si>
  <si>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</si>
  <si>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</si>
  <si>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</si>
  <si>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</si>
  <si>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</si>
  <si>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</si>
  <si>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</si>
  <si>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</si>
  <si>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</si>
  <si>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</si>
  <si>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</si>
  <si>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</si>
  <si>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</si>
  <si>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</si>
  <si>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</si>
  <si>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</si>
  <si>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</si>
  <si>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</si>
  <si>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</si>
  <si>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</si>
  <si>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</si>
  <si>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</si>
  <si>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</si>
  <si>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</si>
  <si>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</si>
  <si>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</si>
  <si>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</si>
  <si>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</si>
  <si>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</si>
  <si>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</si>
  <si>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</si>
  <si>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</si>
  <si>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</si>
  <si>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</si>
  <si>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</si>
  <si>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</si>
  <si>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</si>
  <si>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</si>
  <si>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</si>
  <si>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</si>
  <si>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</si>
  <si>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</si>
  <si>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</si>
  <si>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</si>
  <si>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</si>
  <si>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</si>
  <si>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</si>
  <si>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</si>
  <si>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</si>
  <si>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</si>
  <si>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</si>
  <si>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</si>
  <si>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</si>
  <si>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</si>
  <si>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</si>
  <si>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</si>
  <si>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</si>
  <si>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</si>
  <si>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</si>
  <si>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</si>
  <si>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</si>
  <si>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</si>
  <si>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</si>
  <si>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</si>
  <si>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</si>
  <si>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</si>
  <si>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</si>
  <si>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</si>
  <si>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</si>
  <si>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</si>
  <si>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</si>
  <si>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</si>
  <si>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</si>
  <si>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</si>
  <si>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</si>
  <si>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</si>
  <si>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</si>
  <si>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</si>
  <si>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</si>
  <si>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</si>
  <si>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</si>
  <si>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</si>
  <si>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</si>
  <si>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</si>
  <si>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</si>
  <si>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</si>
  <si>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</si>
  <si>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</si>
  <si>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</si>
  <si>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</si>
  <si>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</si>
  <si>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</si>
  <si>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</si>
  <si>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</si>
  <si>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</si>
  <si>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</si>
  <si>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</si>
  <si>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</si>
  <si>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</si>
  <si>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</si>
  <si>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</si>
  <si>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</si>
  <si>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</si>
  <si>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</si>
  <si>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</si>
  <si>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</si>
  <si>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</si>
  <si>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</si>
  <si>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</si>
  <si>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</si>
  <si>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</si>
  <si>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</si>
  <si>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</si>
  <si>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</si>
  <si>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</si>
  <si>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</si>
  <si>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</si>
  <si>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</si>
  <si>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</si>
  <si>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</si>
  <si>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</si>
  <si>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</si>
  <si>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</si>
  <si>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</si>
  <si>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</si>
  <si>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</si>
  <si>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</si>
  <si>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</si>
  <si>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</si>
  <si>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</si>
  <si>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</si>
  <si>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</si>
  <si>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</si>
  <si>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</si>
  <si>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</si>
  <si>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</si>
  <si>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</si>
  <si>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</si>
  <si>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</si>
  <si>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</si>
  <si>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</si>
  <si>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</si>
  <si>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</si>
  <si>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</si>
  <si>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</si>
  <si>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</si>
  <si>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</si>
  <si>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</si>
  <si>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</si>
  <si>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</si>
  <si>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</si>
  <si>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</si>
  <si>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</si>
  <si>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</si>
  <si>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</si>
  <si>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</si>
  <si>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</si>
  <si>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</si>
  <si>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</si>
  <si>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</si>
  <si>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</si>
  <si>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</si>
  <si>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</si>
  <si>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</si>
  <si>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</si>
  <si>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</si>
  <si>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</si>
  <si>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</si>
  <si>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</si>
  <si>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</si>
  <si>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</si>
  <si>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</si>
  <si>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</si>
  <si>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</si>
  <si>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</si>
  <si>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</si>
  <si>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</si>
  <si>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</si>
  <si>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</si>
  <si>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</si>
  <si>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</si>
  <si>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</si>
  <si>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</si>
  <si>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</si>
  <si>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</si>
  <si>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</si>
  <si>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</si>
  <si>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</si>
  <si>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</si>
  <si>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</si>
  <si>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</si>
  <si>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</si>
  <si>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</si>
  <si>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</si>
  <si>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</si>
  <si>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</si>
  <si>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</si>
  <si>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</si>
  <si>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</si>
  <si>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</si>
  <si>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</si>
  <si>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</si>
  <si>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</si>
  <si>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</si>
  <si>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</si>
  <si>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</si>
  <si>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</si>
  <si>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</si>
  <si>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</si>
  <si>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</si>
  <si>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</si>
  <si>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</si>
  <si>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</si>
  <si>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</si>
  <si>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</si>
  <si>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</si>
  <si>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</si>
  <si>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</si>
  <si>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</si>
  <si>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</si>
  <si>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</si>
  <si>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</si>
  <si>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</si>
  <si>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</si>
  <si>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</si>
  <si>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</si>
  <si>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</si>
  <si>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</si>
  <si>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</si>
  <si>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</si>
  <si>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</si>
  <si>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</si>
  <si>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</si>
  <si>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</si>
  <si>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</si>
  <si>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</si>
  <si>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</si>
  <si>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</si>
  <si>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</si>
  <si>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</si>
  <si>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</si>
  <si>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</si>
  <si>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</si>
  <si>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</si>
  <si>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</si>
  <si>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</si>
  <si>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</si>
  <si>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</si>
  <si>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</si>
  <si>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</si>
  <si>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</si>
  <si>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</si>
  <si>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</si>
  <si>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</si>
  <si>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</si>
  <si>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</si>
  <si>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</si>
  <si>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</si>
  <si>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</si>
  <si>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</si>
  <si>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</si>
  <si>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</si>
  <si>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</si>
  <si>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</si>
  <si>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</si>
  <si>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</si>
  <si>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</si>
  <si>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</si>
  <si>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</si>
  <si>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</si>
  <si>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</si>
  <si>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</si>
  <si>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</si>
  <si>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</si>
  <si>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</si>
  <si>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</si>
  <si>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</si>
  <si>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</si>
  <si>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</si>
  <si>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</si>
  <si>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</si>
  <si>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</si>
  <si>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</si>
  <si>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</si>
  <si>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</si>
  <si>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</si>
  <si>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</si>
  <si>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</si>
  <si>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</si>
  <si>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</si>
  <si>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</si>
  <si>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</si>
  <si>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</si>
  <si>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</si>
  <si>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</si>
  <si>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</si>
  <si>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</si>
  <si>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</si>
  <si>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</si>
  <si>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</si>
  <si>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</si>
  <si>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</si>
  <si>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</si>
  <si>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</si>
  <si>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</si>
  <si>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</si>
  <si>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</si>
  <si>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</si>
  <si>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</si>
  <si>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</si>
  <si>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</si>
  <si>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</si>
  <si>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</si>
  <si>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</si>
  <si>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</si>
  <si>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</si>
  <si>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</si>
  <si>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</si>
  <si>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</si>
  <si>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</si>
  <si>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</si>
  <si>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</si>
  <si>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</si>
  <si>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</si>
  <si>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</si>
  <si>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</si>
  <si>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</si>
  <si>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</si>
  <si>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</si>
  <si>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</si>
  <si>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</si>
  <si>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</si>
  <si>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</si>
  <si>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</si>
  <si>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</si>
  <si>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</si>
  <si>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</si>
  <si>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</si>
  <si>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</si>
  <si>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</si>
  <si>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</si>
  <si>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</si>
  <si>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</si>
  <si>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</si>
  <si>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</si>
  <si>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</si>
  <si>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</si>
  <si>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</si>
  <si>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</si>
  <si>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</si>
  <si>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</si>
  <si>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</si>
  <si>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</si>
  <si>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</si>
  <si>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</si>
  <si>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</si>
  <si>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</si>
  <si>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</si>
  <si>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</si>
  <si>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</si>
  <si>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</si>
  <si>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</si>
  <si>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</si>
  <si>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</si>
  <si>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</si>
  <si>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</si>
  <si>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</si>
  <si>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</si>
  <si>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</si>
  <si>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</si>
  <si>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</si>
  <si>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</si>
  <si>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</si>
  <si>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</si>
  <si>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</si>
  <si>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</si>
  <si>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</si>
  <si>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</si>
  <si>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</si>
  <si>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</si>
  <si>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</si>
  <si>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</si>
  <si>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</si>
  <si>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</si>
  <si>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</si>
  <si>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</si>
  <si>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</si>
  <si>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</si>
  <si>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</si>
  <si>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</si>
  <si>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</si>
  <si>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</si>
  <si>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</si>
  <si>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</si>
  <si>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</si>
  <si>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</si>
  <si>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</si>
  <si>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</si>
  <si>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</si>
  <si>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</si>
  <si>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</si>
  <si>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</si>
  <si>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</si>
  <si>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</si>
  <si>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</si>
  <si>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</si>
  <si>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</si>
  <si>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</si>
  <si>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</si>
  <si>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</si>
  <si>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</si>
  <si>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</si>
  <si>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</si>
  <si>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</si>
  <si>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</si>
  <si>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</si>
  <si>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</si>
  <si>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</si>
  <si>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</si>
  <si>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</si>
  <si>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</si>
  <si>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</si>
  <si>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</si>
  <si>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</si>
  <si>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</si>
  <si>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</si>
  <si>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</si>
  <si>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</si>
  <si>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</si>
  <si>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</si>
  <si>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</si>
  <si>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</si>
  <si>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</si>
  <si>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</si>
  <si>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</si>
  <si>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</si>
  <si>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</si>
  <si>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</si>
  <si>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</si>
  <si>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</si>
  <si>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</si>
  <si>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</si>
  <si>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</si>
  <si>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</si>
  <si>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</si>
  <si>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</si>
  <si>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</si>
  <si>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</si>
  <si>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</si>
  <si>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</si>
  <si>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</si>
  <si>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</si>
  <si>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</si>
  <si>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</si>
  <si>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</si>
  <si>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</si>
  <si>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</si>
  <si>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</si>
  <si>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</si>
  <si>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</si>
  <si>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</si>
  <si>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</si>
  <si>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</si>
  <si>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</si>
  <si>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</si>
  <si>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</si>
  <si>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</si>
  <si>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</si>
  <si>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</si>
  <si>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</si>
  <si>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</si>
  <si>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</si>
  <si>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</si>
  <si>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</si>
  <si>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</si>
  <si>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</si>
  <si>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</si>
  <si>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</si>
  <si>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</si>
  <si>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</si>
  <si>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</si>
  <si>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</si>
  <si>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</si>
  <si>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</si>
  <si>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</si>
  <si>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</si>
  <si>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</si>
  <si>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</si>
  <si>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</si>
  <si>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</si>
  <si>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</si>
  <si>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</si>
  <si>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</si>
  <si>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</si>
  <si>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</si>
  <si>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</si>
  <si>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</si>
  <si>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</si>
  <si>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</si>
  <si>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</si>
  <si>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</si>
  <si>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</si>
  <si>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</si>
  <si>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</si>
  <si>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</si>
  <si>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</si>
  <si>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</si>
  <si>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</si>
  <si>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</si>
  <si>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</si>
  <si>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</si>
  <si>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</si>
  <si>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</si>
  <si>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</si>
  <si>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</si>
  <si>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</si>
  <si>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</si>
  <si>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</si>
  <si>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</si>
  <si>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</si>
  <si>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</si>
  <si>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</si>
  <si>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</si>
  <si>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</si>
  <si>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</si>
  <si>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</si>
  <si>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</si>
  <si>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</si>
  <si>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</si>
  <si>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</si>
  <si>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</si>
  <si>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</si>
  <si>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</si>
  <si>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</si>
  <si>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</si>
  <si>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</si>
  <si>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</si>
  <si>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</si>
  <si>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</si>
  <si>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</si>
  <si>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</si>
  <si>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</si>
  <si>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</si>
  <si>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</si>
  <si>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</si>
  <si>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</si>
  <si>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</si>
  <si>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</si>
  <si>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</si>
  <si>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</si>
  <si>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</si>
  <si>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</si>
  <si>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</si>
  <si>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</si>
  <si>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</si>
  <si>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</si>
  <si>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</si>
  <si>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</si>
  <si>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</si>
  <si>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</si>
  <si>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</si>
  <si>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</si>
  <si>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</si>
  <si>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</si>
  <si>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</si>
  <si>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</si>
  <si>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</si>
  <si>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</si>
  <si>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</si>
  <si>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</si>
  <si>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</si>
  <si>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</si>
  <si>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</si>
  <si>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</si>
  <si>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</si>
  <si>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</si>
  <si>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</si>
  <si>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</si>
  <si>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</si>
  <si>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</si>
  <si>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</si>
  <si>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</si>
  <si>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</si>
  <si>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</si>
  <si>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</si>
  <si>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</si>
  <si>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</si>
  <si>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</si>
  <si>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</si>
  <si>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</si>
  <si>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</si>
  <si>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</si>
  <si>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</si>
  <si>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</si>
  <si>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</si>
  <si>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</si>
  <si>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</si>
  <si>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</si>
  <si>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</si>
  <si>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</si>
  <si>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</si>
  <si>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</si>
  <si>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</si>
  <si>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</si>
  <si>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</si>
  <si>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</si>
  <si>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</si>
  <si>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</si>
  <si>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</si>
  <si>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</si>
  <si>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</si>
  <si>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</si>
  <si>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</si>
  <si>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</si>
  <si>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</si>
  <si>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</si>
  <si>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</si>
  <si>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</si>
  <si>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</si>
  <si>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</si>
  <si>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</si>
  <si>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</si>
  <si>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</si>
  <si>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</si>
  <si>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</si>
  <si>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</si>
  <si>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</si>
  <si>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</si>
  <si>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</si>
  <si>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</si>
  <si>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</si>
  <si>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</si>
  <si>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</si>
  <si>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</si>
  <si>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</si>
  <si>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</si>
  <si>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</si>
  <si>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</si>
  <si>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</si>
  <si>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</si>
  <si>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</si>
  <si>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</si>
  <si>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</si>
  <si>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</si>
  <si>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</si>
  <si>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</si>
  <si>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</si>
  <si>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</si>
  <si>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</si>
  <si>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</si>
  <si>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</si>
  <si>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</si>
  <si>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</si>
  <si>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</si>
  <si>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</si>
  <si>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</si>
  <si>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</si>
  <si>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</si>
  <si>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</si>
  <si>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</si>
  <si>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</si>
  <si>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</si>
  <si>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</si>
  <si>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</si>
  <si>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</si>
  <si>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</si>
  <si>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</si>
  <si>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</si>
  <si>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</si>
  <si>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</si>
  <si>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</si>
  <si>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</si>
  <si>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</si>
  <si>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</si>
  <si>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</si>
  <si>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</si>
  <si>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</si>
  <si>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</si>
  <si>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</si>
  <si>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</si>
  <si>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</si>
  <si>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</si>
  <si>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</si>
  <si>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</si>
  <si>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</si>
  <si>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</si>
  <si>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</si>
  <si>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</si>
  <si>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</si>
  <si>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</si>
  <si>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</si>
  <si>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</si>
  <si>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</si>
  <si>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</si>
  <si>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</si>
  <si>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</si>
  <si>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</si>
  <si>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</si>
  <si>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</si>
  <si>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</si>
  <si>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</si>
  <si>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</si>
  <si>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</si>
  <si>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</si>
  <si>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</si>
  <si>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</si>
  <si>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</si>
  <si>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</si>
  <si>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</si>
  <si>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</si>
  <si>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</si>
  <si>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</si>
  <si>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</si>
  <si>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</si>
  <si>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</si>
  <si>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</si>
  <si>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</si>
  <si>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</si>
  <si>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</si>
  <si>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</si>
  <si>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</si>
  <si>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</si>
  <si>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</si>
  <si>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</si>
  <si>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</si>
  <si>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</si>
  <si>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</si>
  <si>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</si>
  <si>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</si>
  <si>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</si>
  <si>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</si>
  <si>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</si>
  <si>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</si>
  <si>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</si>
  <si>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</si>
  <si>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</si>
  <si>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</si>
  <si>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</si>
  <si>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</si>
  <si>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</si>
  <si>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</si>
  <si>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</si>
  <si>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</si>
  <si>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</si>
  <si>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</si>
  <si>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</si>
  <si>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</si>
  <si>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</si>
  <si>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</si>
  <si>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</si>
  <si>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</si>
  <si>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</si>
  <si>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</si>
  <si>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</si>
  <si>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</si>
  <si>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</si>
  <si>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</si>
  <si>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</si>
  <si>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</si>
  <si>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</si>
  <si>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</si>
  <si>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</si>
  <si>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</si>
  <si>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</si>
  <si>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</si>
  <si>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</si>
  <si>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</si>
  <si>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</si>
  <si>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</si>
  <si>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</si>
  <si>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</si>
  <si>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</si>
  <si>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</si>
  <si>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</si>
  <si>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</si>
  <si>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</si>
  <si>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</si>
  <si>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</si>
  <si>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</si>
  <si>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</si>
  <si>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</si>
  <si>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</si>
  <si>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</si>
  <si>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</si>
  <si>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</si>
  <si>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</si>
  <si>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</si>
  <si>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</si>
  <si>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</si>
  <si>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</si>
  <si>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</si>
  <si>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</si>
  <si>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</si>
  <si>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</si>
  <si>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</si>
  <si>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</si>
  <si>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</si>
  <si>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</si>
  <si>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</si>
  <si>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</si>
  <si>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</si>
  <si>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</si>
  <si>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</si>
  <si>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</si>
  <si>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</si>
  <si>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</si>
  <si>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</si>
  <si>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</si>
  <si>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</si>
  <si>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</si>
  <si>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</si>
  <si>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</si>
  <si>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</si>
  <si>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</si>
  <si>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</si>
  <si>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</si>
  <si>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</si>
  <si>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</si>
  <si>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</si>
  <si>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</si>
  <si>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</si>
  <si>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</si>
  <si>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</si>
  <si>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</si>
  <si>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</si>
  <si>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</si>
  <si>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</si>
  <si>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</si>
  <si>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</si>
  <si>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</si>
  <si>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</si>
  <si>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</si>
  <si>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</si>
  <si>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</si>
  <si>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</si>
  <si>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</si>
  <si>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</si>
  <si>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</si>
  <si>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</si>
  <si>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</si>
  <si>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</si>
  <si>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</si>
  <si>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</si>
  <si>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</si>
  <si>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</si>
  <si>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</si>
  <si>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</si>
  <si>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</si>
  <si>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</si>
  <si>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</si>
  <si>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</si>
  <si>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</si>
  <si>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</si>
  <si>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</si>
  <si>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</si>
  <si>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</si>
  <si>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</si>
  <si>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</si>
  <si>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</si>
  <si>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</si>
  <si>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</si>
  <si>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</si>
  <si>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</si>
  <si>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</si>
  <si>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</si>
  <si>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</si>
  <si>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</si>
  <si>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</si>
  <si>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</si>
  <si>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</si>
  <si>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</si>
  <si>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</si>
  <si>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</si>
  <si>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</si>
  <si>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</si>
  <si>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</si>
  <si>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</si>
  <si>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</si>
  <si>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</si>
  <si>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</si>
  <si>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</si>
  <si>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</si>
  <si>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</si>
  <si>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</si>
  <si>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</si>
  <si>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</si>
  <si>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</si>
  <si>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</si>
  <si>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</si>
  <si>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</si>
  <si>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</si>
  <si>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</si>
  <si>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</si>
  <si>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</si>
  <si>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</si>
  <si>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</si>
  <si>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</si>
  <si>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</si>
  <si>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</si>
  <si>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</si>
  <si>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</si>
  <si>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</si>
  <si>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</si>
  <si>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</si>
  <si>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</si>
  <si>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</si>
  <si>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</si>
  <si>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</si>
  <si>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</si>
  <si>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</si>
  <si>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</si>
  <si>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</si>
  <si>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</si>
  <si>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</si>
  <si>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</si>
  <si>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</si>
  <si>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</si>
  <si>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</si>
  <si>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</si>
  <si>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</si>
  <si>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</si>
  <si>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</si>
  <si>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</si>
  <si>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</si>
  <si>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</si>
  <si>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</si>
  <si>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</si>
  <si>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</si>
  <si>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</si>
  <si>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</si>
  <si>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</si>
  <si>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</si>
  <si>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</si>
  <si>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</si>
  <si>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</si>
  <si>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</si>
  <si>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</si>
  <si>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</si>
  <si>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</si>
  <si>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</si>
  <si>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</si>
  <si>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</si>
  <si>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</si>
  <si>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</si>
  <si>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</si>
  <si>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</si>
  <si>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</si>
  <si>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</si>
  <si>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</si>
  <si>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</si>
  <si>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</si>
  <si>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</si>
  <si>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</si>
  <si>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</si>
  <si>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</si>
  <si>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</si>
  <si>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</si>
  <si>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</si>
  <si>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</si>
  <si>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</si>
  <si>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</si>
  <si>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</si>
  <si>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</si>
  <si>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</si>
  <si>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</si>
  <si>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</si>
  <si>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</si>
  <si>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</si>
  <si>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</si>
  <si>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</si>
  <si>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</si>
  <si>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</si>
  <si>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</si>
  <si>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</si>
  <si>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</si>
  <si>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</si>
  <si>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</si>
  <si>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</si>
  <si>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</si>
  <si>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</si>
  <si>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</si>
  <si>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</si>
  <si>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</si>
  <si>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</si>
  <si>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</si>
  <si>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</si>
  <si>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</si>
  <si>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</si>
  <si>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</si>
  <si>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</si>
  <si>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</si>
  <si>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</si>
  <si>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</si>
  <si>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</si>
  <si>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</si>
  <si>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</si>
  <si>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</si>
  <si>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</si>
  <si>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</si>
  <si>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</si>
  <si>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</si>
  <si>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</si>
  <si>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</si>
  <si>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</si>
  <si>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</si>
  <si>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</si>
  <si>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</si>
  <si>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</si>
  <si>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</si>
  <si>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</si>
  <si>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</si>
  <si>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</si>
  <si>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</si>
  <si>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</si>
  <si>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</si>
  <si>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</si>
  <si>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</si>
  <si>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</si>
  <si>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</si>
  <si>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</si>
  <si>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</si>
  <si>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</si>
  <si>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</si>
  <si>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</si>
  <si>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</si>
  <si>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</si>
  <si>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</si>
  <si>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</si>
  <si>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</si>
  <si>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</si>
  <si>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</si>
  <si>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</si>
  <si>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</si>
  <si>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</si>
  <si>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</si>
  <si>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</si>
  <si>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</si>
  <si>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</si>
  <si>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</si>
  <si>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</si>
  <si>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</si>
  <si>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</si>
  <si>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</si>
  <si>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</si>
  <si>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</si>
  <si>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</si>
  <si>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</si>
  <si>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</si>
  <si>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</si>
  <si>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</si>
  <si>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</si>
  <si>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</si>
  <si>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</si>
  <si>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</si>
  <si>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</si>
  <si>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</si>
  <si>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</si>
  <si>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</si>
  <si>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</si>
  <si>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</si>
  <si>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</si>
  <si>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</si>
  <si>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</si>
  <si>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</si>
  <si>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</si>
  <si>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</si>
  <si>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</si>
  <si>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</si>
  <si>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</si>
  <si>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</si>
  <si>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</si>
  <si>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</si>
  <si>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</si>
  <si>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</si>
  <si>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</si>
  <si>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</si>
  <si>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</si>
  <si>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</si>
  <si>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</si>
  <si>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</si>
  <si>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</si>
  <si>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</si>
  <si>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</si>
  <si>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</si>
  <si>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</si>
  <si>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</si>
  <si>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</si>
  <si>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</si>
  <si>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</si>
  <si>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</si>
  <si>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</si>
  <si>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</si>
  <si>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</si>
  <si>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</si>
  <si>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</si>
  <si>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</si>
  <si>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</si>
  <si>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</si>
  <si>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</si>
  <si>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</si>
  <si>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</si>
  <si>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</si>
  <si>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</si>
  <si>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</si>
  <si>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</si>
  <si>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</si>
  <si>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</si>
  <si>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</si>
  <si>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</si>
  <si>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</si>
  <si>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</si>
  <si>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</si>
  <si>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</si>
  <si>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</si>
  <si>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</si>
  <si>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</si>
  <si>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</si>
  <si>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</si>
  <si>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</si>
  <si>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</si>
  <si>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</si>
  <si>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</si>
  <si>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</si>
  <si>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</si>
  <si>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</si>
  <si>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</si>
  <si>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</si>
  <si>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</si>
  <si>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</si>
  <si>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</si>
  <si>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</si>
  <si>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</si>
  <si>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</si>
  <si>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</si>
  <si>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</si>
  <si>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</si>
  <si>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</si>
  <si>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</si>
  <si>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</si>
  <si>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</si>
  <si>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</si>
  <si>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</si>
  <si>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</si>
  <si>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</si>
  <si>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</si>
  <si>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</si>
  <si>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</si>
  <si>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</si>
  <si>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</si>
  <si>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</si>
  <si>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</si>
  <si>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</si>
  <si>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</si>
  <si>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</si>
  <si>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</si>
  <si>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</si>
  <si>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</si>
  <si>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</si>
  <si>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</si>
  <si>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</si>
  <si>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</si>
  <si>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</si>
  <si>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</si>
  <si>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</si>
  <si>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</si>
  <si>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</si>
  <si>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</si>
  <si>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</si>
  <si>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</si>
  <si>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</si>
  <si>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</si>
  <si>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</si>
  <si>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</si>
  <si>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</si>
  <si>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</si>
  <si>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</si>
  <si>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</si>
  <si>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</si>
  <si>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</si>
  <si>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</si>
  <si>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</si>
  <si>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</si>
  <si>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</si>
  <si>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</si>
  <si>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</si>
  <si>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</si>
  <si>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</si>
  <si>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</si>
  <si>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</si>
  <si>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</si>
  <si>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</si>
  <si>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</si>
  <si>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</si>
  <si>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</si>
  <si>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</si>
  <si>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</si>
  <si>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</si>
  <si>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</si>
  <si>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</si>
  <si>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</si>
  <si>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</si>
  <si>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</si>
  <si>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</si>
  <si>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</si>
  <si>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</si>
  <si>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</si>
  <si>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</si>
  <si>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</si>
  <si>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</si>
  <si>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</si>
  <si>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</si>
  <si>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</si>
  <si>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</si>
  <si>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</si>
  <si>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</si>
  <si>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</si>
  <si>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</si>
  <si>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</si>
  <si>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</si>
  <si>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</si>
  <si>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</si>
  <si>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</si>
  <si>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</si>
  <si>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</si>
  <si>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</si>
  <si>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</si>
  <si>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</si>
  <si>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</si>
  <si>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</si>
  <si>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</si>
  <si>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</si>
  <si>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</si>
  <si>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</si>
  <si>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</si>
  <si>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</si>
  <si>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</si>
  <si>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</si>
  <si>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</si>
  <si>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</si>
  <si>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</si>
  <si>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</si>
  <si>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</si>
  <si>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</si>
  <si>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</si>
  <si>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</si>
  <si>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</si>
  <si>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</si>
  <si>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</si>
  <si>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</si>
  <si>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</si>
  <si>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</si>
  <si>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</si>
  <si>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</si>
  <si>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</si>
  <si>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</si>
  <si>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</si>
  <si>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</si>
  <si>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</si>
  <si>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</si>
  <si>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</si>
  <si>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</si>
  <si>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</si>
  <si>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</si>
  <si>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</si>
  <si>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</si>
  <si>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</si>
  <si>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</si>
  <si>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</si>
  <si>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</si>
  <si>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</si>
  <si>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</si>
  <si>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</si>
  <si>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</si>
  <si>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</si>
  <si>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</si>
  <si>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</si>
  <si>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</si>
  <si>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</si>
  <si>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</si>
  <si>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</si>
  <si>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</si>
  <si>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</si>
  <si>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</si>
  <si>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</si>
  <si>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</si>
  <si>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</si>
  <si>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</si>
  <si>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</si>
  <si>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</si>
  <si>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</si>
  <si>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</si>
  <si>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</si>
  <si>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</si>
  <si>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</si>
  <si>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</si>
  <si>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</si>
  <si>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</si>
  <si>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</si>
  <si>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</si>
  <si>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</si>
  <si>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</si>
  <si>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</si>
  <si>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</si>
  <si>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</si>
  <si>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</si>
  <si>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</si>
  <si>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</si>
  <si>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</si>
  <si>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</si>
  <si>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</si>
  <si>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</si>
  <si>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</si>
  <si>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</si>
  <si>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</si>
  <si>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</si>
  <si>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</si>
  <si>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</si>
  <si>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</si>
  <si>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</si>
  <si>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</si>
  <si>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</si>
  <si>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</si>
  <si>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</si>
  <si>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</si>
  <si>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</si>
  <si>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</si>
  <si>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</si>
  <si>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</si>
  <si>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</si>
  <si>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</si>
  <si>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</si>
  <si>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</si>
  <si>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</si>
  <si>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</si>
  <si>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</si>
  <si>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</si>
  <si>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</si>
  <si>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</si>
  <si>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</si>
  <si>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</si>
  <si>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</si>
  <si>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</si>
  <si>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</si>
  <si>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</si>
  <si>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</si>
  <si>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</si>
  <si>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</si>
  <si>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</si>
  <si>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</si>
  <si>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</si>
  <si>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</si>
  <si>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</si>
  <si>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</si>
  <si>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</si>
  <si>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</si>
  <si>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</si>
  <si>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</si>
  <si>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</si>
  <si>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</si>
  <si>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</si>
  <si>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</si>
  <si>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</si>
  <si>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</si>
  <si>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</si>
  <si>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</si>
  <si>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</si>
  <si>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</si>
  <si>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</si>
  <si>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</si>
  <si>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</si>
  <si>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</si>
  <si>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</si>
  <si>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</si>
  <si>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</si>
  <si>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</si>
  <si>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</si>
  <si>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</si>
  <si>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</si>
  <si>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</si>
  <si>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</si>
  <si>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</si>
  <si>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</si>
  <si>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</si>
  <si>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</si>
  <si>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</si>
  <si>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</si>
  <si>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</si>
  <si>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</si>
  <si>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</si>
  <si>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</si>
  <si>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</si>
  <si>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</si>
  <si>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</si>
  <si>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</si>
  <si>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</si>
  <si>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</si>
  <si>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</si>
  <si>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</si>
  <si>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</si>
  <si>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</si>
  <si>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</si>
  <si>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</si>
  <si>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</si>
  <si>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</si>
  <si>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</si>
  <si>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</si>
  <si>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</si>
  <si>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</si>
  <si>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</si>
  <si>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</si>
  <si>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</si>
  <si>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</si>
  <si>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</si>
  <si>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</si>
  <si>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</si>
  <si>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</si>
  <si>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</si>
  <si>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</si>
  <si>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</si>
  <si>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</si>
  <si>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</si>
  <si>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</si>
  <si>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</si>
  <si>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</si>
  <si>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</si>
  <si>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</si>
  <si>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</si>
  <si>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</si>
  <si>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</si>
  <si>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</si>
  <si>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</si>
  <si>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</si>
  <si>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</si>
  <si>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</si>
  <si>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</si>
  <si>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</si>
  <si>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</si>
  <si>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</si>
  <si>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</si>
  <si>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</si>
  <si>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</si>
  <si>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</si>
  <si>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</si>
  <si>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</si>
  <si>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</si>
  <si>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</si>
  <si>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</si>
  <si>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</si>
  <si>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</si>
  <si>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</si>
  <si>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</si>
  <si>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</si>
  <si>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</si>
  <si>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</si>
  <si>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</si>
  <si>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</si>
  <si>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</si>
  <si>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</si>
  <si>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</si>
  <si>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</si>
  <si>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</si>
  <si>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</si>
  <si>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</si>
  <si>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</si>
  <si>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</si>
  <si>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</si>
  <si>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</si>
  <si>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</si>
  <si>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</si>
  <si>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</si>
  <si>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</si>
  <si>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</si>
  <si>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</si>
  <si>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</si>
  <si>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</si>
  <si>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</si>
  <si>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</si>
  <si>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</si>
  <si>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</si>
  <si>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</si>
  <si>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</si>
  <si>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</si>
  <si>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</si>
  <si>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</si>
  <si>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</si>
  <si>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</si>
  <si>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</si>
  <si>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</si>
  <si>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</si>
  <si>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</si>
  <si>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</si>
  <si>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</si>
  <si>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</si>
  <si>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</si>
  <si>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</si>
  <si>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</si>
  <si>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</si>
  <si>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</si>
  <si>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</si>
  <si>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</si>
  <si>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</si>
  <si>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</si>
  <si>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</si>
  <si>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</si>
  <si>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</si>
  <si>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</si>
  <si>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</si>
  <si>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</si>
  <si>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</si>
  <si>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</si>
  <si>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</si>
  <si>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</si>
  <si>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</si>
  <si>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</si>
  <si>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</si>
  <si>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</si>
  <si>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</si>
  <si>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</si>
  <si>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</si>
  <si>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</si>
  <si>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</si>
  <si>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</si>
  <si>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</si>
  <si>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</si>
  <si>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</si>
  <si>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</si>
  <si>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</si>
  <si>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</si>
  <si>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</si>
  <si>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</si>
  <si>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</si>
  <si>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</si>
  <si>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</si>
  <si>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</si>
  <si>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</si>
  <si>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</si>
  <si>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</si>
  <si>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</si>
  <si>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</si>
  <si>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</si>
  <si>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</si>
  <si>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</si>
  <si>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</si>
  <si>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</si>
  <si>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</si>
  <si>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</si>
  <si>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</si>
  <si>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</si>
  <si>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</si>
  <si>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</si>
  <si>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</si>
  <si>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</si>
  <si>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</si>
  <si>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</si>
  <si>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</si>
  <si>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</si>
  <si>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</si>
  <si>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</si>
  <si>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</si>
  <si>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</si>
  <si>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</si>
  <si>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</si>
  <si>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</si>
  <si>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</si>
  <si>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</si>
  <si>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</si>
  <si>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</si>
  <si>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</si>
  <si>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</si>
  <si>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</si>
  <si>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</si>
  <si>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</si>
  <si>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</si>
  <si>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</si>
  <si>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</si>
  <si>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</si>
  <si>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</si>
  <si>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</si>
  <si>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</si>
  <si>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</si>
  <si>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</si>
  <si>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</si>
  <si>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</si>
  <si>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</si>
  <si>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</si>
  <si>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</si>
  <si>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</si>
  <si>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</si>
  <si>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</si>
  <si>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</si>
  <si>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</si>
  <si>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</si>
  <si>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</si>
  <si>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</si>
  <si>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</si>
  <si>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</si>
  <si>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</si>
  <si>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</si>
  <si>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</si>
  <si>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</si>
  <si>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</si>
  <si>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</si>
  <si>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</si>
  <si>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</si>
  <si>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</si>
  <si>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</si>
  <si>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</si>
  <si>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</si>
  <si>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</si>
  <si>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</si>
  <si>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</si>
  <si>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</si>
  <si>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</si>
  <si>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</si>
  <si>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</si>
  <si>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</si>
  <si>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</si>
  <si>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</si>
  <si>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</si>
  <si>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</si>
  <si>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</si>
  <si>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</si>
  <si>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</si>
  <si>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</si>
  <si>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</si>
  <si>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</si>
  <si>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</si>
  <si>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</si>
  <si>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</si>
  <si>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</si>
  <si>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</si>
  <si>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</si>
  <si>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</si>
  <si>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</si>
  <si>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</si>
  <si>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</si>
  <si>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</si>
  <si>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</si>
  <si>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</si>
  <si>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</si>
  <si>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</si>
  <si>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</si>
  <si>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</si>
  <si>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</si>
  <si>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</si>
  <si>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</si>
  <si>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</si>
  <si>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</si>
  <si>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</si>
  <si>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</si>
  <si>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</si>
  <si>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</si>
  <si>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</si>
  <si>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</si>
  <si>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</si>
  <si>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</si>
  <si>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</si>
  <si>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</si>
  <si>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</si>
  <si>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</si>
  <si>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</si>
  <si>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</si>
  <si>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</si>
  <si>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</si>
  <si>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</si>
  <si>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</si>
  <si>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</si>
  <si>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</si>
  <si>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</si>
  <si>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</si>
  <si>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</si>
  <si>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</si>
  <si>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</si>
  <si>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</si>
  <si>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</si>
  <si>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</si>
  <si>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</si>
  <si>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</si>
  <si>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</si>
  <si>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</si>
  <si>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</si>
  <si>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</si>
  <si>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</si>
  <si>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</si>
  <si>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</si>
  <si>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</si>
  <si>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</si>
  <si>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</si>
  <si>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</si>
  <si>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</si>
  <si>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</si>
  <si>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</si>
  <si>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</si>
  <si>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</si>
  <si>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</si>
  <si>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</si>
  <si>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</si>
  <si>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</si>
  <si>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</si>
  <si>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</si>
  <si>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</si>
  <si>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</si>
  <si>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</si>
  <si>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</si>
  <si>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</si>
  <si>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</si>
  <si>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</si>
  <si>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</si>
  <si>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</si>
  <si>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</si>
  <si>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</si>
  <si>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</si>
  <si>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</si>
  <si>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</si>
  <si>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</si>
  <si>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</si>
  <si>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</si>
  <si>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</si>
  <si>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</si>
  <si>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</si>
  <si>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</si>
  <si>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</si>
  <si>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</si>
  <si>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</si>
  <si>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</si>
  <si>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</si>
  <si>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</si>
  <si>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</si>
  <si>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</si>
  <si>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</si>
  <si>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</si>
  <si>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</si>
  <si>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</si>
  <si>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</si>
  <si>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</si>
  <si>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</si>
  <si>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</si>
  <si>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</si>
  <si>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</si>
  <si>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</si>
  <si>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</si>
  <si>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</si>
  <si>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</si>
  <si>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</si>
  <si>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</si>
  <si>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</si>
  <si>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</si>
  <si>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</si>
  <si>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</si>
  <si>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</si>
  <si>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</si>
  <si>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</si>
  <si>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</si>
  <si>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</si>
  <si>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</si>
  <si>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</si>
  <si>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</si>
  <si>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</si>
  <si>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</si>
  <si>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</si>
  <si>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</si>
  <si>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</si>
  <si>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</si>
  <si>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</si>
  <si>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</si>
  <si>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</si>
  <si>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</si>
  <si>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</si>
  <si>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</si>
  <si>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</si>
  <si>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</si>
  <si>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</si>
  <si>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</si>
  <si>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</si>
  <si>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</si>
  <si>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</si>
  <si>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</si>
  <si>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</si>
  <si>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</si>
  <si>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</si>
  <si>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</si>
  <si>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</si>
  <si>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</si>
  <si>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</si>
  <si>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</si>
  <si>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</si>
  <si>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</si>
  <si>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</si>
  <si>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</si>
  <si>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</si>
  <si>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</si>
  <si>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</si>
  <si>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</si>
  <si>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</si>
  <si>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</si>
  <si>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</si>
  <si>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</si>
  <si>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</si>
  <si>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</si>
  <si>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</si>
  <si>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</si>
  <si>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</si>
  <si>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</si>
  <si>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</si>
  <si>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</si>
  <si>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</si>
  <si>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</si>
  <si>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</si>
  <si>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</si>
  <si>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</si>
  <si>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</si>
  <si>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</si>
  <si>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</si>
  <si>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</si>
  <si>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</si>
  <si>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</si>
  <si>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</si>
  <si>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</si>
  <si>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</si>
  <si>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</si>
  <si>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</si>
  <si>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</si>
  <si>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</si>
  <si>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</si>
  <si>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</si>
  <si>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</si>
  <si>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</si>
  <si>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</si>
  <si>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</si>
  <si>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</si>
  <si>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</si>
  <si>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</si>
  <si>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</si>
  <si>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</si>
  <si>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</si>
  <si>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</si>
  <si>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</si>
  <si>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</si>
  <si>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</si>
  <si>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</si>
  <si>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</si>
  <si>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</si>
  <si>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</si>
  <si>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</si>
  <si>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</si>
  <si>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</si>
  <si>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</si>
  <si>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</si>
  <si>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</si>
  <si>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</si>
  <si>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</si>
  <si>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</si>
  <si>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</si>
  <si>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</si>
  <si>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</si>
  <si>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</si>
  <si>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</si>
  <si>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</si>
  <si>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</si>
  <si>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</si>
  <si>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</si>
  <si>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</si>
  <si>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</si>
  <si>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</si>
  <si>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</si>
  <si>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</si>
  <si>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</si>
  <si>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</si>
  <si>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</si>
  <si>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</si>
  <si>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</si>
  <si>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</si>
  <si>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</si>
  <si>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</si>
  <si>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</si>
  <si>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</si>
  <si>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</si>
  <si>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</si>
  <si>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</si>
  <si>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</si>
  <si>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</si>
  <si>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</si>
  <si>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</si>
  <si>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</si>
  <si>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</si>
  <si>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</si>
  <si>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</si>
  <si>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</si>
  <si>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</si>
  <si>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</si>
  <si>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</si>
  <si>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</si>
  <si>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</si>
  <si>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</si>
  <si>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</si>
  <si>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</si>
  <si>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</si>
  <si>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</si>
  <si>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</si>
  <si>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</si>
  <si>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</si>
  <si>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</si>
  <si>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</si>
  <si>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</si>
  <si>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</si>
  <si>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</si>
  <si>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</si>
  <si>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</si>
  <si>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</si>
  <si>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</si>
  <si>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</si>
  <si>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</si>
  <si>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</si>
  <si>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</si>
  <si>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</si>
  <si>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</si>
  <si>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</si>
  <si>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</si>
  <si>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</si>
  <si>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</si>
  <si>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</si>
  <si>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</si>
  <si>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</si>
  <si>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</si>
  <si>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</si>
  <si>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</si>
  <si>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</si>
  <si>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</si>
  <si>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</si>
  <si>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</si>
  <si>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</si>
  <si>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</si>
  <si>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</si>
  <si>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</si>
  <si>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</si>
  <si>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</si>
  <si>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</si>
  <si>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</si>
  <si>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</si>
  <si>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</si>
  <si>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</si>
  <si>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</si>
  <si>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</si>
  <si>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</si>
  <si>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</si>
  <si>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</si>
  <si>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</si>
  <si>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</si>
  <si>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</si>
  <si>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</si>
  <si>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</si>
  <si>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</si>
  <si>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</si>
  <si>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</si>
  <si>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</si>
  <si>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</si>
  <si>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</si>
  <si>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</si>
  <si>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</si>
  <si>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</si>
  <si>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</si>
  <si>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</si>
  <si>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</si>
  <si>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</si>
  <si>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</si>
  <si>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</si>
  <si>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</si>
  <si>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</si>
  <si>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</si>
  <si>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</si>
  <si>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</si>
  <si>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</si>
  <si>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</si>
  <si>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</si>
  <si>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</si>
  <si>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</si>
  <si>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</si>
  <si>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</si>
  <si>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</si>
  <si>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</si>
  <si>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</si>
  <si>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</si>
  <si>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</si>
  <si>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</si>
  <si>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</si>
  <si>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</si>
  <si>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</si>
  <si>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</si>
  <si>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</si>
  <si>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</si>
  <si>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</si>
  <si>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</si>
  <si>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</si>
  <si>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</si>
  <si>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</si>
  <si>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</si>
  <si>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</si>
  <si>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</si>
  <si>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</si>
  <si>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</si>
  <si>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</si>
  <si>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</si>
  <si>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</si>
  <si>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</si>
  <si>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</si>
  <si>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</si>
  <si>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</si>
  <si>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</si>
  <si>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</si>
  <si>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</si>
  <si>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</si>
  <si>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</si>
  <si>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</si>
  <si>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</si>
  <si>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</si>
  <si>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</si>
  <si>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</si>
  <si>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</si>
  <si>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</si>
  <si>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</si>
  <si>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</si>
  <si>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</si>
  <si>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</si>
  <si>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</si>
  <si>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</si>
  <si>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</si>
  <si>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</si>
  <si>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</si>
  <si>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</si>
  <si>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</si>
  <si>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</si>
  <si>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</si>
  <si>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</si>
  <si>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</si>
  <si>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</si>
  <si>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</si>
  <si>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</si>
  <si>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</si>
  <si>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</si>
  <si>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</si>
  <si>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</si>
  <si>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</si>
  <si>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</si>
  <si>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</si>
  <si>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</si>
  <si>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</si>
  <si>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</si>
  <si>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</si>
  <si>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</si>
  <si>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</si>
  <si>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</si>
  <si>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</si>
  <si>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</si>
  <si>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</si>
  <si>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</si>
  <si>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</si>
  <si>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</si>
  <si>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</si>
  <si>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</si>
  <si>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</si>
  <si>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</si>
  <si>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</si>
  <si>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</si>
  <si>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</si>
  <si>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</si>
  <si>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</si>
  <si>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</si>
  <si>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</si>
  <si>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</si>
  <si>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</si>
  <si>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</si>
  <si>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</si>
  <si>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</si>
  <si>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</si>
  <si>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</si>
  <si>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</si>
  <si>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</si>
  <si>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</si>
  <si>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</si>
  <si>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</si>
  <si>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</si>
  <si>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</si>
  <si>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</si>
  <si>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</si>
  <si>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</si>
  <si>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</si>
  <si>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</si>
  <si>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</si>
  <si>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</si>
  <si>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</si>
  <si>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</si>
  <si>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</si>
  <si>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</si>
  <si>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</si>
  <si>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</si>
  <si>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</si>
  <si>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</si>
  <si>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</si>
  <si>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</si>
  <si>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</si>
  <si>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</si>
  <si>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</si>
  <si>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</si>
  <si>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</si>
  <si>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</si>
  <si>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</si>
  <si>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</si>
  <si>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</si>
  <si>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</si>
  <si>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</si>
  <si>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</si>
  <si>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</si>
  <si>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</si>
  <si>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</si>
  <si>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</si>
  <si>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</si>
  <si>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</si>
  <si>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</si>
  <si>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</si>
  <si>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</si>
  <si>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</si>
  <si>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</si>
  <si>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</si>
  <si>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</si>
  <si>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</si>
  <si>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</si>
  <si>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</si>
  <si>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</si>
  <si>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</si>
  <si>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</si>
  <si>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</si>
  <si>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</si>
  <si>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</si>
  <si>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</si>
  <si>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</si>
  <si>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</si>
  <si>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</si>
  <si>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</si>
  <si>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</si>
  <si>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</si>
  <si>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</si>
  <si>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</si>
  <si>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</si>
  <si>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</si>
  <si>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</si>
  <si>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</si>
  <si>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</si>
  <si>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</si>
  <si>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</si>
  <si>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</si>
  <si>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</si>
  <si>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</si>
  <si>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</si>
  <si>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</si>
  <si>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</si>
  <si>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</si>
  <si>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</si>
  <si>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</si>
  <si>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</si>
  <si>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</si>
  <si>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</si>
  <si>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</si>
  <si>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</si>
  <si>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</si>
  <si>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</si>
  <si>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</si>
  <si>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</si>
  <si>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</si>
  <si>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</si>
  <si>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</si>
  <si>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</si>
  <si>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</si>
  <si>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</si>
  <si>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</si>
  <si>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</si>
  <si>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</si>
  <si>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</si>
  <si>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</si>
  <si>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</si>
  <si>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</si>
  <si>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</si>
  <si>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</si>
  <si>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</si>
  <si>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</si>
  <si>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</si>
  <si>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</si>
  <si>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</si>
  <si>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</si>
  <si>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</si>
  <si>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</si>
  <si>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</si>
  <si>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</si>
  <si>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</si>
  <si>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</si>
  <si>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</si>
  <si>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</si>
  <si>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</si>
  <si>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</si>
  <si>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</si>
  <si>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</si>
  <si>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</si>
  <si>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</si>
  <si>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</si>
  <si>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</si>
  <si>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</si>
  <si>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</si>
  <si>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</si>
  <si>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</si>
  <si>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</si>
  <si>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</si>
  <si>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</si>
  <si>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</si>
  <si>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</si>
  <si>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</si>
  <si>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</si>
  <si>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</si>
  <si>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</si>
  <si>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</si>
  <si>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</si>
  <si>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</si>
  <si>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</si>
  <si>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</si>
  <si>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</si>
  <si>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</si>
  <si>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</si>
  <si>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</si>
  <si>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</si>
  <si>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</si>
  <si>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</si>
  <si>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</si>
  <si>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</si>
  <si>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</si>
  <si>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</si>
  <si>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</si>
  <si>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</si>
  <si>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</si>
  <si>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</si>
  <si>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</si>
  <si>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</si>
  <si>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</si>
  <si>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</si>
  <si>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</si>
  <si>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</si>
  <si>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</si>
  <si>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</si>
  <si>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</si>
  <si>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</si>
  <si>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</si>
  <si>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</si>
  <si>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</si>
  <si>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</si>
  <si>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</si>
  <si>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</si>
  <si>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</si>
  <si>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</si>
  <si>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</si>
  <si>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</si>
  <si>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</si>
  <si>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</si>
  <si>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</si>
  <si>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</si>
  <si>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</si>
  <si>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</si>
  <si>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</si>
  <si>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</si>
  <si>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</si>
  <si>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</si>
  <si>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</si>
  <si>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</si>
  <si>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</si>
  <si>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</si>
  <si>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</si>
  <si>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</si>
  <si>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</si>
  <si>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</si>
  <si>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</si>
  <si>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</si>
  <si>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</si>
  <si>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</si>
  <si>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</si>
  <si>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</si>
  <si>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</si>
  <si>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</si>
  <si>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</si>
  <si>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</si>
  <si>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</si>
  <si>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</si>
  <si>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</si>
  <si>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</si>
  <si>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</si>
  <si>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</si>
  <si>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</si>
  <si>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</si>
  <si>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</si>
  <si>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</si>
  <si>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</si>
  <si>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</si>
  <si>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</si>
  <si>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</si>
  <si>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</si>
  <si>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</si>
  <si>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</si>
  <si>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</si>
  <si>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</si>
  <si>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</si>
  <si>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</si>
  <si>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</si>
  <si>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</si>
  <si>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</si>
  <si>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</si>
  <si>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</si>
  <si>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</si>
  <si>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</si>
  <si>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</si>
  <si>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</si>
  <si>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</si>
  <si>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</si>
  <si>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</si>
  <si>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</si>
  <si>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</si>
  <si>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</si>
  <si>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</si>
  <si>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</si>
  <si>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</si>
  <si>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</si>
  <si>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</si>
  <si>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</si>
  <si>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</si>
  <si>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</si>
  <si>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</si>
  <si>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</si>
  <si>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</si>
  <si>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</si>
  <si>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</si>
  <si>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</si>
  <si>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</si>
  <si>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</si>
  <si>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</si>
  <si>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</si>
  <si>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</si>
  <si>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</si>
  <si>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</si>
  <si>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</si>
  <si>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</si>
  <si>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</si>
  <si>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</si>
  <si>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</si>
  <si>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</si>
  <si>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</si>
  <si>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</si>
  <si>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</si>
  <si>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</si>
  <si>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</si>
  <si>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</si>
  <si>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</si>
  <si>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</si>
  <si>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</si>
  <si>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</si>
  <si>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</si>
  <si>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</si>
  <si>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</si>
  <si>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</si>
  <si>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</si>
  <si>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</si>
  <si>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</si>
  <si>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</si>
  <si>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</si>
  <si>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</si>
  <si>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</si>
  <si>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</si>
  <si>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</si>
  <si>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</si>
  <si>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</si>
  <si>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</si>
  <si>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</si>
  <si>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</si>
  <si>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</si>
  <si>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</si>
  <si>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</si>
  <si>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</si>
  <si>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</si>
  <si>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</si>
  <si>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</si>
  <si>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</si>
  <si>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</si>
  <si>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</si>
  <si>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</si>
  <si>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</si>
  <si>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</si>
  <si>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</si>
  <si>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</si>
  <si>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</si>
  <si>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</si>
  <si>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</si>
  <si>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</si>
  <si>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</si>
  <si>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</si>
  <si>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</si>
  <si>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</si>
  <si>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</si>
  <si>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</si>
  <si>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</si>
  <si>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</si>
  <si>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</si>
  <si>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</si>
  <si>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</si>
  <si>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</si>
  <si>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</si>
  <si>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</si>
  <si>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</si>
  <si>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</si>
  <si>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</si>
  <si>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</si>
  <si>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</si>
  <si>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</si>
  <si>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</si>
  <si>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</si>
  <si>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</si>
  <si>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</si>
  <si>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</si>
  <si>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</si>
  <si>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</si>
  <si>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</si>
  <si>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</si>
  <si>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</si>
  <si>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</si>
  <si>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</si>
  <si>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</si>
  <si>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</si>
  <si>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</si>
  <si>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</si>
  <si>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</si>
  <si>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</si>
  <si>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</si>
  <si>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</si>
  <si>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</si>
  <si>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</si>
  <si>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</si>
  <si>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</si>
  <si>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</si>
  <si>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</si>
  <si>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</si>
  <si>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</si>
  <si>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</si>
  <si>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</si>
  <si>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</si>
  <si>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</si>
  <si>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</si>
  <si>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</si>
  <si>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</si>
  <si>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</si>
  <si>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</si>
  <si>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</si>
  <si>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</si>
  <si>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</si>
  <si>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</si>
  <si>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</si>
  <si>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</si>
  <si>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</si>
  <si>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</si>
  <si>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</si>
  <si>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</si>
  <si>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</si>
  <si>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</si>
  <si>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</si>
  <si>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</si>
  <si>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</si>
  <si>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</si>
  <si>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</si>
  <si>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</si>
  <si>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</si>
  <si>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</si>
  <si>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</si>
  <si>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</si>
  <si>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</si>
  <si>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</si>
  <si>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</si>
  <si>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</si>
  <si>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</si>
  <si>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</si>
  <si>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</si>
  <si>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</si>
  <si>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</si>
  <si>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</si>
  <si>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</si>
  <si>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</si>
  <si>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</si>
  <si>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</si>
  <si>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</si>
  <si>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</si>
  <si>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</si>
  <si>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</si>
  <si>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</si>
  <si>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</si>
  <si>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</si>
  <si>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</si>
  <si>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</si>
  <si>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</si>
  <si>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</si>
  <si>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</si>
  <si>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</si>
  <si>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</si>
  <si>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</si>
  <si>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</si>
  <si>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</si>
  <si>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</si>
  <si>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</si>
  <si>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</si>
  <si>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</si>
  <si>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</si>
  <si>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</si>
  <si>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</si>
  <si>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</si>
  <si>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</si>
  <si>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</si>
  <si>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</si>
  <si>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</si>
  <si>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</si>
  <si>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</si>
  <si>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</si>
  <si>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</si>
  <si>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</si>
  <si>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</si>
  <si>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</si>
  <si>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</si>
  <si>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</si>
  <si>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</si>
  <si>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</si>
  <si>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</si>
  <si>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</si>
  <si>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</si>
  <si>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</si>
  <si>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</si>
  <si>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</si>
  <si>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</si>
  <si>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</si>
  <si>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</si>
  <si>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</si>
  <si>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</si>
  <si>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</si>
  <si>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</si>
  <si>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</si>
  <si>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</si>
  <si>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</si>
  <si>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</si>
  <si>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</si>
  <si>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</si>
  <si>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</si>
  <si>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</si>
  <si>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</si>
  <si>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</si>
  <si>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</si>
  <si>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</si>
  <si>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</si>
  <si>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</si>
  <si>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</si>
  <si>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</si>
  <si>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</si>
  <si>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</si>
  <si>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</si>
  <si>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</si>
  <si>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</si>
  <si>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</si>
  <si>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</si>
  <si>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</si>
  <si>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</si>
  <si>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</si>
  <si>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</si>
  <si>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</si>
  <si>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</si>
  <si>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</si>
  <si>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</si>
  <si>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</si>
  <si>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</si>
  <si>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</si>
  <si>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</si>
  <si>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</si>
  <si>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</si>
  <si>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</si>
  <si>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</si>
  <si>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</si>
  <si>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</si>
  <si>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</si>
  <si>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</si>
  <si>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</si>
  <si>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</si>
  <si>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</si>
  <si>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</si>
  <si>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</si>
  <si>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</si>
  <si>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</si>
  <si>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</si>
  <si>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</si>
  <si>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</si>
  <si>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</si>
  <si>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</si>
  <si>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</si>
  <si>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</si>
  <si>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</si>
  <si>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</si>
  <si>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</si>
  <si>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</si>
  <si>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</si>
  <si>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</si>
  <si>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</si>
  <si>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</si>
  <si>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</si>
  <si>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</si>
  <si>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</si>
  <si>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</si>
  <si>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</si>
  <si>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</si>
  <si>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</si>
  <si>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</si>
  <si>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</si>
  <si>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</si>
  <si>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</si>
  <si>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</si>
  <si>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</si>
  <si>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</si>
  <si>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</si>
  <si>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</si>
  <si>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</si>
  <si>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</si>
  <si>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</si>
  <si>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</si>
  <si>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</si>
  <si>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</si>
  <si>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</si>
  <si>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</si>
  <si>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</si>
  <si>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</si>
  <si>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</si>
  <si>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</si>
  <si>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</si>
  <si>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</si>
  <si>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</si>
  <si>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</si>
  <si>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</si>
  <si>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</si>
  <si>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</si>
  <si>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</si>
  <si>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</si>
  <si>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</si>
  <si>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</si>
  <si>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</si>
  <si>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</si>
  <si>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</si>
  <si>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</si>
  <si>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</si>
  <si>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</si>
  <si>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</si>
  <si>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</si>
  <si>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</si>
  <si>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</si>
  <si>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</si>
  <si>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</si>
  <si>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</si>
  <si>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</si>
  <si>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</si>
  <si>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</si>
  <si>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</si>
  <si>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</si>
  <si>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</si>
  <si>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</si>
  <si>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</si>
  <si>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</si>
  <si>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</si>
  <si>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</si>
  <si>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</si>
  <si>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</si>
  <si>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</si>
  <si>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</si>
  <si>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</si>
  <si>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</si>
  <si>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</si>
  <si>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</si>
  <si>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</si>
  <si>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</si>
  <si>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</si>
  <si>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</si>
  <si>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</si>
  <si>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</si>
  <si>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</si>
  <si>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</si>
  <si>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</si>
  <si>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</si>
  <si>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</si>
  <si>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</si>
  <si>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</si>
  <si>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</si>
  <si>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</si>
  <si>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</si>
  <si>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</si>
  <si>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</si>
  <si>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</si>
  <si>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</si>
  <si>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</si>
  <si>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</si>
  <si>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</si>
  <si>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</si>
  <si>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</si>
  <si>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</si>
  <si>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</si>
  <si>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</si>
  <si>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</si>
  <si>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</si>
  <si>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</si>
  <si>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</si>
  <si>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</si>
  <si>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</si>
  <si>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</si>
  <si>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</si>
  <si>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</si>
  <si>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</si>
  <si>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</si>
  <si>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</si>
  <si>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</si>
  <si>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</si>
  <si>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</si>
  <si>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</si>
  <si>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</si>
  <si>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</si>
  <si>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</si>
  <si>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</si>
  <si>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</si>
  <si>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</si>
  <si>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</si>
  <si>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</si>
  <si>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</si>
  <si>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</si>
  <si>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</si>
  <si>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</si>
  <si>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</si>
  <si>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</si>
  <si>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</si>
  <si>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</si>
  <si>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</si>
  <si>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</si>
  <si>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</si>
  <si>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</si>
  <si>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</si>
  <si>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</si>
  <si>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</si>
  <si>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</si>
  <si>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</si>
  <si>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</si>
  <si>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</si>
  <si>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</si>
  <si>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</si>
  <si>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</si>
  <si>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</si>
  <si>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</si>
  <si>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</si>
  <si>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</si>
  <si>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</si>
  <si>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</si>
  <si>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</si>
  <si>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</si>
  <si>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</si>
  <si>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</si>
  <si>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</si>
  <si>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</si>
  <si>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</si>
  <si>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</si>
  <si>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</si>
  <si>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</si>
  <si>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</si>
  <si>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</si>
  <si>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</si>
  <si>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</si>
  <si>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</si>
  <si>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</si>
  <si>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</si>
  <si>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</si>
  <si>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</si>
  <si>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</si>
  <si>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</si>
  <si>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</si>
  <si>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</si>
  <si>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</si>
  <si>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</si>
  <si>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</si>
  <si>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</si>
  <si>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</si>
  <si>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</si>
  <si>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</si>
  <si>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</si>
  <si>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</si>
  <si>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</si>
  <si>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</si>
  <si>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</si>
  <si>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</si>
  <si>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</si>
  <si>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</si>
  <si>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</si>
  <si>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</si>
  <si>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</si>
  <si>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</si>
  <si>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</si>
  <si>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</si>
  <si>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</si>
  <si>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</si>
  <si>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</si>
  <si>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</si>
  <si>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</si>
  <si>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</si>
  <si>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</si>
  <si>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</si>
  <si>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</si>
  <si>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</si>
  <si>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</si>
  <si>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</si>
  <si>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</si>
  <si>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</si>
  <si>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</si>
  <si>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</si>
  <si>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</si>
  <si>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</si>
  <si>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</si>
  <si>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</si>
  <si>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</si>
  <si>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</si>
  <si>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</si>
  <si>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</si>
  <si>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</si>
  <si>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</si>
  <si>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</si>
  <si>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</si>
  <si>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</si>
  <si>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</si>
  <si>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</si>
  <si>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</si>
  <si>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</si>
  <si>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</si>
  <si>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</si>
  <si>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</si>
  <si>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</si>
  <si>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</si>
  <si>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</si>
  <si>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</si>
  <si>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</si>
  <si>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</si>
  <si>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</si>
  <si>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</si>
  <si>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</si>
  <si>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</si>
  <si>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</si>
  <si>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</si>
  <si>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</si>
  <si>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</si>
  <si>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</si>
  <si>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</si>
  <si>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</si>
  <si>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</si>
  <si>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</si>
  <si>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</si>
  <si>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</si>
  <si>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</si>
  <si>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</si>
  <si>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</si>
  <si>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</si>
  <si>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</si>
  <si>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</si>
  <si>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</si>
  <si>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</si>
  <si>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</si>
  <si>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</si>
  <si>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</si>
  <si>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</si>
  <si>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</si>
  <si>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</si>
  <si>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</si>
  <si>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</si>
  <si>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</si>
  <si>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</si>
  <si>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</si>
  <si>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</si>
  <si>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</si>
  <si>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</si>
  <si>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</si>
  <si>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</si>
  <si>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</si>
  <si>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</si>
  <si>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</si>
  <si>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</si>
  <si>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</si>
  <si>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</si>
  <si>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</si>
  <si>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</si>
  <si>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</si>
  <si>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</si>
  <si>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</si>
  <si>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</si>
  <si>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</si>
  <si>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</si>
  <si>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</si>
  <si>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</si>
  <si>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</si>
  <si>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</si>
  <si>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</si>
  <si>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</si>
  <si>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</si>
  <si>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</si>
  <si>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</si>
  <si>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</si>
  <si>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</si>
  <si>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</si>
  <si>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</si>
  <si>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</si>
  <si>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</si>
  <si>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</si>
  <si>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</si>
  <si>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</si>
  <si>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</si>
  <si>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</si>
  <si>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</si>
  <si>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</si>
  <si>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</si>
  <si>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</si>
  <si>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</si>
  <si>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</si>
  <si>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</si>
  <si>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</si>
  <si>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</si>
  <si>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</si>
  <si>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</si>
  <si>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</si>
  <si>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</si>
  <si>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</si>
  <si>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</si>
  <si>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</si>
  <si>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</si>
  <si>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</si>
  <si>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</si>
  <si>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</si>
  <si>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</si>
  <si>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</si>
  <si>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</si>
  <si>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</si>
  <si>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</si>
  <si>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</si>
  <si>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</si>
  <si>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</si>
  <si>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</si>
  <si>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</si>
  <si>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</si>
  <si>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</si>
  <si>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</si>
  <si>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</si>
  <si>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</si>
  <si>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</si>
  <si>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</si>
  <si>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</si>
  <si>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</si>
  <si>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</si>
  <si>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</si>
  <si>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</si>
  <si>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</si>
  <si>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</si>
  <si>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</si>
  <si>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</si>
  <si>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</si>
  <si>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</si>
  <si>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</si>
  <si>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</si>
  <si>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</si>
  <si>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</si>
  <si>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</si>
  <si>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</si>
  <si>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</si>
  <si>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</si>
  <si>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</si>
  <si>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</si>
  <si>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</si>
  <si>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</si>
  <si>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</si>
  <si>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</si>
  <si>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</si>
  <si>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</si>
  <si>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</si>
  <si>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</si>
  <si>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</si>
  <si>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</si>
  <si>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</si>
  <si>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</si>
  <si>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</si>
  <si>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</si>
  <si>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</si>
  <si>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</si>
  <si>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</si>
  <si>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</si>
  <si>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</si>
  <si>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</si>
  <si>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</si>
  <si>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</si>
  <si>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</si>
  <si>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</si>
  <si>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</si>
  <si>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</si>
  <si>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</si>
  <si>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</si>
  <si>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</si>
  <si>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</si>
  <si>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</si>
  <si>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</si>
  <si>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</si>
  <si>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</si>
  <si>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</si>
  <si>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</si>
  <si>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</si>
  <si>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</si>
  <si>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</si>
  <si>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</si>
  <si>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</si>
  <si>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</si>
  <si>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</si>
  <si>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</si>
  <si>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</si>
  <si>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</si>
  <si>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</si>
  <si>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</si>
  <si>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</si>
  <si>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</si>
  <si>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</si>
  <si>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</si>
  <si>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</si>
  <si>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</si>
  <si>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</si>
  <si>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</si>
  <si>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</si>
  <si>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</si>
  <si>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</si>
  <si>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</si>
  <si>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</si>
  <si>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</si>
  <si>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</si>
  <si>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</si>
  <si>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</si>
  <si>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</si>
  <si>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</si>
  <si>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</si>
  <si>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</si>
  <si>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</si>
  <si>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</si>
  <si>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</si>
  <si>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</si>
  <si>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</si>
  <si>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</si>
  <si>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</si>
  <si>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</si>
  <si>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</si>
  <si>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</si>
  <si>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</si>
  <si>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</si>
  <si>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</si>
  <si>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</si>
  <si>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</si>
  <si>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</si>
  <si>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</si>
  <si>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</si>
  <si>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</si>
  <si>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</si>
  <si>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</si>
  <si>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</si>
  <si>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</si>
  <si>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</si>
  <si>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</si>
  <si>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</si>
  <si>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</si>
  <si>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</si>
  <si>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</si>
  <si>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</si>
  <si>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</si>
  <si>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</si>
  <si>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</si>
  <si>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</si>
  <si>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</si>
  <si>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</si>
  <si>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</si>
  <si>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</si>
  <si>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</si>
  <si>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</si>
  <si>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</si>
  <si>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</si>
  <si>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</si>
  <si>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</si>
  <si>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</si>
  <si>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</si>
  <si>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</si>
  <si>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</si>
  <si>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</si>
  <si>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</si>
  <si>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</si>
  <si>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</si>
  <si>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</si>
  <si>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</si>
  <si>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</si>
  <si>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</si>
  <si>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</si>
  <si>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</si>
  <si>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</si>
  <si>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</si>
  <si>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</si>
  <si>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</si>
  <si>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</si>
  <si>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</si>
  <si>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</si>
  <si>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</si>
  <si>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</si>
  <si>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</si>
  <si>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</si>
  <si>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</si>
  <si>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</si>
  <si>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</si>
  <si>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</si>
  <si>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</si>
  <si>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</si>
  <si>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</si>
  <si>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</si>
  <si>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</si>
  <si>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</si>
  <si>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</si>
  <si>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</si>
  <si>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</si>
  <si>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</si>
  <si>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</si>
  <si>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</si>
  <si>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</si>
  <si>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</si>
  <si>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</si>
  <si>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</si>
  <si>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</si>
  <si>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</si>
  <si>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</si>
  <si>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</si>
  <si>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</si>
  <si>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</si>
  <si>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</si>
  <si>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</si>
  <si>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</si>
  <si>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</si>
  <si>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</si>
  <si>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</si>
  <si>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</si>
  <si>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</si>
  <si>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</si>
  <si>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</si>
  <si>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</si>
  <si>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</si>
  <si>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</si>
  <si>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</si>
  <si>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</si>
  <si>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</si>
  <si>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</si>
  <si>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</si>
  <si>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</si>
  <si>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</si>
  <si>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</si>
  <si>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</si>
  <si>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</si>
  <si>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</si>
  <si>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</si>
  <si>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</si>
  <si>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</si>
  <si>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</si>
  <si>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</si>
  <si>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</si>
  <si>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</si>
  <si>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</si>
  <si>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</si>
  <si>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</si>
  <si>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</si>
  <si>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</si>
  <si>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</si>
  <si>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</si>
  <si>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</si>
  <si>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</si>
  <si>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</si>
  <si>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</si>
  <si>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</si>
  <si>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</si>
  <si>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</si>
  <si>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</si>
  <si>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</si>
  <si>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</si>
  <si>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</si>
  <si>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</si>
  <si>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</si>
  <si>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</si>
  <si>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</si>
  <si>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</si>
  <si>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</si>
  <si>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</si>
  <si>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</si>
  <si>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</si>
  <si>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</si>
  <si>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</si>
  <si>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</si>
  <si>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</si>
  <si>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</si>
  <si>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</si>
  <si>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</si>
  <si>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</si>
  <si>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</si>
  <si>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</si>
  <si>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</si>
  <si>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</si>
  <si>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</si>
  <si>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</si>
  <si>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</si>
  <si>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</si>
  <si>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</si>
  <si>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</si>
  <si>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</si>
  <si>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</si>
  <si>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</si>
  <si>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</si>
  <si>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</si>
  <si>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</si>
  <si>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</si>
  <si>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</si>
  <si>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</si>
  <si>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</si>
  <si>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</si>
  <si>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</si>
  <si>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</si>
  <si>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</si>
  <si>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</si>
  <si>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</si>
  <si>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</si>
  <si>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</si>
  <si>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</si>
  <si>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</si>
  <si>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</si>
  <si>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</si>
  <si>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</si>
  <si>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</si>
  <si>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</si>
  <si>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</si>
  <si>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</si>
  <si>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</si>
  <si>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</si>
  <si>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</si>
  <si>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</si>
  <si>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</si>
  <si>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</si>
  <si>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</si>
  <si>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</si>
  <si>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</si>
  <si>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</si>
  <si>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</si>
  <si>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</si>
  <si>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</si>
  <si>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</si>
  <si>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</si>
  <si>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</si>
  <si>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</si>
  <si>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</si>
  <si>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</si>
  <si>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</si>
  <si>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</si>
  <si>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</si>
  <si>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</si>
  <si>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</si>
  <si>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</si>
  <si>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</si>
  <si>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</si>
  <si>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</si>
  <si>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</si>
  <si>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</si>
  <si>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</si>
  <si>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</si>
  <si>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</si>
  <si>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</si>
  <si>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</si>
  <si>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</si>
  <si>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</si>
  <si>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</si>
  <si>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</si>
  <si>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</si>
  <si>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</si>
  <si>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</si>
  <si>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</si>
  <si>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</si>
  <si>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</si>
  <si>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</si>
  <si>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</si>
  <si>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</si>
  <si>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</si>
  <si>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</si>
  <si>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</si>
  <si>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</si>
  <si>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</si>
  <si>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</si>
  <si>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</si>
  <si>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</si>
  <si>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</si>
  <si>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</si>
  <si>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</si>
  <si>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</si>
  <si>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</si>
  <si>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</si>
  <si>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</si>
  <si>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</si>
  <si>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</si>
  <si>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</si>
  <si>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</si>
  <si>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</si>
  <si>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</si>
  <si>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</si>
  <si>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</si>
  <si>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</si>
  <si>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</si>
  <si>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</si>
  <si>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</si>
  <si>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</si>
  <si>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</si>
  <si>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</si>
  <si>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</si>
  <si>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</si>
  <si>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</si>
  <si>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</si>
  <si>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</si>
  <si>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</si>
  <si>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</si>
  <si>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</si>
  <si>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</si>
  <si>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</si>
  <si>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</si>
  <si>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</si>
  <si>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</si>
  <si>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</si>
  <si>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</si>
  <si>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</si>
  <si>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</si>
  <si>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</si>
  <si>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</si>
  <si>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</si>
  <si>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</si>
  <si>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</si>
  <si>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</si>
  <si>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</si>
  <si>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</si>
  <si>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</si>
  <si>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</si>
  <si>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</si>
  <si>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</si>
  <si>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</si>
  <si>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</si>
  <si>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</si>
  <si>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</si>
  <si>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</si>
  <si>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</si>
  <si>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</si>
  <si>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</si>
  <si>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</si>
  <si>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</si>
  <si>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</si>
  <si>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</si>
  <si>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</si>
  <si>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</si>
  <si>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</si>
  <si>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</si>
  <si>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</si>
  <si>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</si>
  <si>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</si>
  <si>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</si>
  <si>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</si>
  <si>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</si>
  <si>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</si>
  <si>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</si>
  <si>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</si>
  <si>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</si>
  <si>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</si>
  <si>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</si>
  <si>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</si>
  <si>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</si>
  <si>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</si>
  <si>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</si>
  <si>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</si>
  <si>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</si>
  <si>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</si>
  <si>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</si>
  <si>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</si>
  <si>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</si>
  <si>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</si>
  <si>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</si>
  <si>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</si>
  <si>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</si>
  <si>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</si>
  <si>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</si>
  <si>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</si>
  <si>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</si>
  <si>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</si>
  <si>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</si>
  <si>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</si>
  <si>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</si>
  <si>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</si>
  <si>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</si>
  <si>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</si>
  <si>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</si>
  <si>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</si>
  <si>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</si>
  <si>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</si>
  <si>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</si>
  <si>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</si>
  <si>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</si>
  <si>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</si>
  <si>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</si>
  <si>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</si>
  <si>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</si>
  <si>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</si>
  <si>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</si>
  <si>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</si>
  <si>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</si>
  <si>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</si>
  <si>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</si>
  <si>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</si>
  <si>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</si>
  <si>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</si>
  <si>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</si>
  <si>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</si>
  <si>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</si>
  <si>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</si>
  <si>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</si>
  <si>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</si>
  <si>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</si>
  <si>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</si>
  <si>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</si>
  <si>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</si>
  <si>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</si>
  <si>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</si>
  <si>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</si>
  <si>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</si>
  <si>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</si>
  <si>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</si>
  <si>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</si>
  <si>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</si>
  <si>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</si>
  <si>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</si>
  <si>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</si>
  <si>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</si>
  <si>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</si>
  <si>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</si>
  <si>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</si>
  <si>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</si>
  <si>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</si>
  <si>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</si>
  <si>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</si>
  <si>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</si>
  <si>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</si>
  <si>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</si>
  <si>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</si>
  <si>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</si>
  <si>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</si>
  <si>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</si>
  <si>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</si>
  <si>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</si>
  <si>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</si>
  <si>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</si>
  <si>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</si>
  <si>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</si>
  <si>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</si>
  <si>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</si>
  <si>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</si>
  <si>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</si>
  <si>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</si>
  <si>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</si>
  <si>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</si>
  <si>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</si>
  <si>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</si>
  <si>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</si>
  <si>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</si>
  <si>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</si>
  <si>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</si>
  <si>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</si>
  <si>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</si>
  <si>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</si>
  <si>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</si>
  <si>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</si>
  <si>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</si>
  <si>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</si>
  <si>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</si>
  <si>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</si>
  <si>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</si>
  <si>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</si>
  <si>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</si>
  <si>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</si>
  <si>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</si>
  <si>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</si>
  <si>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</si>
  <si>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</si>
  <si>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</si>
  <si>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</si>
  <si>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</si>
  <si>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</si>
  <si>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</si>
  <si>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</si>
  <si>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</si>
  <si>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</si>
  <si>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</si>
  <si>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</si>
  <si>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</si>
  <si>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</si>
  <si>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</si>
  <si>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</si>
  <si>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</si>
  <si>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</si>
  <si>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</si>
  <si>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</si>
  <si>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</si>
  <si>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</si>
  <si>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</si>
  <si>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</si>
  <si>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</si>
  <si>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</si>
  <si>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</si>
  <si>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</si>
  <si>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</si>
  <si>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</si>
  <si>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</si>
  <si>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</si>
  <si>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</si>
  <si>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</si>
  <si>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</si>
  <si>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</si>
  <si>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</si>
  <si>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</si>
  <si>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</si>
  <si>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</si>
  <si>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</si>
  <si>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</si>
  <si>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</si>
  <si>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</si>
  <si>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</si>
  <si>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</si>
  <si>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</si>
  <si>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</si>
  <si>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</si>
  <si>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</si>
  <si>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</si>
  <si>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</si>
  <si>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</si>
  <si>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</si>
  <si>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</si>
  <si>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</si>
  <si>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</si>
  <si>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</si>
  <si>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</si>
  <si>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</si>
  <si>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</si>
  <si>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</si>
  <si>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</si>
  <si>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</si>
  <si>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</si>
  <si>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</si>
  <si>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</si>
  <si>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</si>
  <si>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</si>
  <si>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</si>
  <si>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</si>
  <si>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</si>
  <si>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</si>
  <si>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</si>
  <si>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</si>
  <si>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</si>
  <si>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</si>
  <si>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</si>
  <si>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</si>
  <si>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</si>
  <si>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</si>
  <si>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</si>
  <si>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</si>
  <si>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</si>
  <si>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</si>
  <si>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</si>
  <si>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</si>
  <si>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</si>
  <si>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</si>
  <si>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</si>
  <si>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</si>
  <si>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</si>
  <si>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</si>
  <si>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</si>
  <si>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</si>
  <si>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</si>
  <si>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</si>
  <si>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</si>
  <si>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</si>
  <si>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</si>
  <si>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</si>
  <si>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</si>
  <si>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</si>
  <si>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</si>
  <si>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</si>
  <si>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</si>
  <si>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</si>
  <si>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</si>
  <si>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</si>
  <si>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</si>
  <si>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</si>
  <si>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</si>
  <si>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</si>
  <si>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</si>
  <si>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</si>
  <si>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</si>
  <si>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</si>
  <si>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</si>
  <si>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</si>
  <si>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</si>
  <si>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</si>
  <si>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</si>
  <si>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</si>
  <si>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</si>
  <si>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</si>
  <si>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</si>
  <si>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</si>
  <si>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</si>
  <si>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</si>
  <si>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</si>
  <si>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</si>
  <si>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</si>
  <si>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</si>
  <si>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</si>
  <si>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</si>
  <si>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</si>
  <si>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</si>
  <si>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</si>
  <si>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</si>
  <si>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</si>
  <si>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</si>
  <si>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</si>
  <si>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</si>
  <si>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</si>
  <si>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</si>
  <si>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</si>
  <si>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</si>
  <si>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</si>
  <si>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</si>
  <si>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</si>
  <si>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</si>
  <si>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</si>
  <si>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</si>
  <si>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</si>
  <si>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</si>
  <si>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</si>
  <si>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</si>
  <si>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</si>
  <si>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</si>
  <si>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</si>
  <si>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</si>
  <si>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</si>
  <si>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</si>
  <si>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</si>
  <si>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</si>
  <si>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</si>
  <si>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</si>
  <si>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</si>
  <si>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</si>
  <si>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</si>
  <si>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</si>
  <si>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</si>
  <si>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</si>
  <si>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</si>
  <si>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</si>
  <si>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</si>
  <si>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</si>
  <si>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</si>
  <si>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</si>
  <si>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</si>
  <si>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</si>
  <si>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</si>
  <si>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</si>
  <si>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</si>
  <si>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</si>
  <si>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</si>
  <si>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</si>
  <si>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</si>
  <si>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</si>
  <si>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</si>
  <si>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</si>
  <si>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</si>
  <si>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</si>
  <si>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</si>
  <si>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</si>
  <si>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</si>
  <si>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</si>
  <si>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</si>
  <si>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</si>
  <si>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</si>
  <si>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</si>
  <si>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</si>
  <si>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</si>
  <si>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</si>
  <si>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</si>
  <si>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</si>
  <si>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</si>
  <si>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</si>
  <si>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</si>
  <si>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</si>
  <si>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</si>
  <si>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</si>
  <si>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</si>
  <si>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</si>
  <si>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</si>
  <si>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</si>
  <si>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</si>
  <si>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</si>
  <si>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</si>
  <si>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</si>
  <si>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</si>
  <si>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</si>
  <si>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</si>
  <si>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</si>
  <si>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</si>
  <si>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</si>
  <si>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</si>
  <si>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</si>
  <si>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</si>
  <si>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</si>
  <si>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</si>
  <si>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</si>
  <si>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</si>
  <si>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</si>
  <si>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</si>
  <si>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</si>
  <si>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</si>
  <si>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</si>
  <si>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</si>
  <si>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</si>
  <si>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</si>
  <si>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</si>
  <si>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</si>
  <si>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</si>
  <si>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</si>
  <si>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</si>
  <si>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</si>
  <si>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</si>
  <si>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</si>
  <si>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</si>
  <si>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</si>
  <si>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</si>
  <si>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</si>
  <si>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</si>
  <si>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</si>
  <si>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</si>
  <si>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</si>
  <si>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</si>
  <si>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</si>
  <si>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</si>
  <si>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</si>
  <si>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</si>
  <si>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</si>
  <si>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</si>
  <si>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</si>
  <si>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</si>
  <si>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</si>
  <si>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</si>
  <si>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</si>
  <si>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</si>
  <si>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</si>
  <si>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</si>
  <si>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</si>
  <si>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</si>
  <si>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</si>
  <si>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</si>
  <si>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</si>
  <si>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</si>
  <si>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</si>
  <si>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</si>
  <si>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</si>
  <si>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</si>
  <si>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</si>
  <si>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</si>
  <si>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</si>
  <si>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</si>
  <si>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</si>
  <si>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</si>
  <si>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</si>
  <si>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</si>
  <si>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</si>
  <si>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</si>
  <si>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</si>
  <si>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</si>
  <si>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</si>
  <si>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</si>
  <si>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</si>
  <si>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</si>
  <si>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</si>
  <si>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</si>
  <si>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</si>
  <si>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</si>
  <si>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</si>
  <si>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</si>
  <si>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</si>
  <si>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</si>
  <si>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</si>
  <si>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</si>
  <si>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</si>
  <si>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</si>
  <si>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</si>
  <si>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</si>
  <si>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</si>
  <si>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</si>
  <si>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</si>
  <si>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</si>
  <si>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</si>
  <si>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</si>
  <si>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</si>
  <si>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</si>
  <si>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</si>
  <si>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</si>
  <si>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</si>
  <si>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</si>
  <si>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</si>
  <si>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</si>
  <si>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</si>
  <si>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</si>
  <si>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</si>
  <si>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</si>
  <si>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</si>
  <si>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</si>
  <si>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</si>
  <si>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</si>
  <si>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</si>
  <si>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</si>
  <si>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</si>
  <si>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</si>
  <si>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</si>
  <si>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</si>
  <si>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</si>
  <si>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</si>
  <si>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</si>
  <si>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</si>
  <si>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</si>
  <si>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</si>
  <si>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</si>
  <si>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</si>
  <si>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</si>
  <si>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</si>
  <si>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</si>
  <si>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</si>
  <si>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</si>
  <si>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</si>
  <si>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</si>
  <si>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</si>
  <si>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</si>
  <si>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</si>
  <si>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</si>
  <si>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</si>
  <si>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</si>
  <si>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</si>
  <si>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</si>
  <si>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</si>
  <si>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</si>
  <si>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</si>
  <si>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</si>
  <si>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</si>
  <si>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</si>
  <si>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</si>
  <si>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</si>
  <si>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</si>
  <si>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</si>
  <si>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</si>
  <si>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</si>
  <si>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</si>
  <si>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</si>
  <si>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</si>
  <si>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</si>
  <si>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</si>
  <si>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</si>
  <si>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</si>
  <si>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</si>
  <si>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</si>
  <si>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</si>
  <si>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</si>
  <si>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</si>
  <si>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</si>
  <si>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</si>
  <si>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</si>
  <si>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</si>
  <si>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</si>
  <si>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</si>
  <si>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</si>
  <si>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</si>
  <si>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</si>
  <si>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</si>
  <si>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</si>
  <si>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</si>
  <si>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</si>
  <si>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</si>
  <si>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</si>
  <si>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</si>
  <si>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</si>
  <si>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</si>
  <si>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</si>
  <si>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</si>
  <si>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</si>
  <si>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</si>
  <si>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</si>
  <si>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</si>
  <si>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</si>
  <si>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</si>
  <si>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</si>
  <si>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</si>
  <si>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</si>
  <si>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</si>
  <si>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</si>
  <si>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</si>
  <si>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</si>
  <si>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</si>
  <si>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</si>
  <si>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</si>
  <si>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</si>
  <si>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</si>
  <si>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</si>
  <si>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</si>
  <si>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</si>
  <si>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</si>
  <si>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</si>
  <si>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</si>
  <si>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</si>
  <si>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</si>
  <si>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</si>
  <si>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</si>
  <si>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</si>
  <si>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</si>
  <si>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</si>
  <si>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</si>
  <si>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</si>
  <si>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</si>
  <si>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</si>
  <si>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</si>
  <si>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</si>
  <si>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</si>
  <si>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</si>
  <si>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</si>
  <si>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</si>
  <si>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</si>
  <si>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</si>
  <si>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</si>
  <si>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</si>
  <si>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</si>
  <si>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</si>
  <si>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</si>
  <si>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</si>
  <si>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</si>
  <si>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</si>
  <si>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</si>
  <si>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</si>
  <si>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</si>
  <si>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</si>
  <si>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</si>
  <si>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</si>
  <si>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</si>
  <si>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</si>
  <si>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</si>
  <si>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</si>
  <si>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</si>
  <si>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</si>
  <si>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</si>
  <si>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</si>
  <si>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</si>
  <si>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</si>
  <si>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</si>
  <si>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</si>
  <si>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</si>
  <si>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</si>
  <si>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</si>
  <si>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</si>
  <si>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</si>
  <si>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</si>
  <si>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</si>
  <si>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</si>
  <si>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</si>
  <si>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</si>
  <si>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</si>
  <si>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</si>
  <si>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</si>
  <si>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</si>
  <si>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</si>
  <si>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</si>
  <si>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</si>
  <si>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</si>
  <si>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</si>
  <si>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</si>
  <si>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</si>
  <si>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</si>
  <si>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</si>
  <si>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</si>
  <si>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</si>
  <si>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</si>
  <si>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</si>
  <si>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</si>
  <si>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</si>
  <si>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</si>
  <si>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</si>
  <si>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</si>
  <si>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</si>
  <si>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</si>
  <si>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</si>
  <si>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</si>
  <si>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</si>
  <si>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</si>
  <si>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</si>
  <si>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</si>
  <si>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</si>
  <si>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</si>
  <si>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</si>
  <si>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</si>
  <si>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</si>
  <si>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</si>
  <si>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</si>
  <si>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</si>
  <si>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</si>
  <si>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</si>
  <si>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</si>
  <si>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</si>
  <si>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</si>
  <si>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</si>
  <si>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</si>
  <si>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</si>
  <si>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</si>
  <si>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</si>
  <si>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</si>
  <si>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</si>
  <si>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</si>
  <si>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</si>
  <si>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</si>
  <si>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</si>
  <si>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</si>
  <si>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</si>
  <si>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</si>
  <si>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</si>
  <si>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</si>
  <si>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</si>
  <si>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</si>
  <si>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</si>
  <si>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</si>
  <si>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</si>
  <si>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</si>
  <si>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</si>
  <si>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</si>
  <si>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</si>
  <si>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</si>
  <si>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</si>
  <si>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</si>
  <si>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</si>
  <si>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</si>
  <si>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</si>
  <si>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</si>
  <si>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</si>
  <si>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</si>
  <si>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</si>
  <si>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</si>
  <si>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</si>
  <si>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</si>
  <si>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</si>
  <si>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</si>
  <si>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</si>
  <si>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</si>
  <si>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</si>
  <si>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</si>
  <si>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</si>
  <si>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</si>
  <si>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</si>
  <si>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</si>
  <si>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</si>
  <si>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</si>
  <si>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</si>
  <si>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</si>
  <si>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</si>
  <si>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</si>
  <si>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</si>
  <si>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</si>
  <si>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</si>
  <si>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</si>
  <si>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</si>
  <si>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</si>
  <si>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</si>
  <si>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</si>
  <si>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</si>
  <si>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</si>
  <si>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</si>
  <si>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</si>
  <si>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</si>
  <si>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</si>
  <si>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</si>
  <si>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</si>
  <si>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</si>
  <si>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</si>
  <si>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</si>
  <si>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</si>
  <si>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</si>
  <si>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</si>
  <si>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</si>
  <si>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</si>
  <si>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</si>
  <si>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</si>
  <si>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</si>
  <si>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</si>
  <si>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</si>
  <si>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</si>
  <si>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</si>
  <si>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</si>
  <si>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</si>
  <si>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</si>
  <si>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</si>
  <si>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</si>
  <si>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</si>
  <si>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</si>
  <si>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</si>
  <si>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</si>
  <si>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</si>
  <si>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</si>
  <si>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</si>
  <si>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</si>
  <si>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</si>
  <si>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</si>
  <si>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</si>
  <si>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</si>
  <si>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</si>
  <si>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</si>
  <si>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</si>
  <si>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</si>
  <si>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</si>
  <si>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</si>
  <si>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</si>
  <si>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</si>
  <si>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</si>
  <si>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</si>
  <si>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</si>
  <si>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</si>
  <si>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</si>
  <si>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</si>
  <si>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</si>
  <si>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</si>
  <si>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</si>
  <si>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</si>
  <si>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</si>
  <si>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</si>
  <si>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</si>
  <si>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</si>
  <si>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</si>
  <si>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</si>
  <si>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</si>
  <si>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</si>
  <si>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</si>
  <si>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</si>
  <si>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</si>
  <si>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</si>
  <si>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</si>
  <si>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</si>
  <si>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</si>
  <si>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</si>
  <si>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</si>
  <si>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</si>
  <si>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</si>
  <si>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</si>
  <si>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</si>
  <si>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</si>
  <si>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</si>
  <si>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</si>
  <si>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</si>
  <si>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</si>
  <si>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</si>
  <si>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</si>
  <si>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</si>
  <si>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</si>
  <si>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</si>
  <si>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</si>
  <si>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</si>
  <si>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</si>
  <si>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</si>
  <si>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</si>
  <si>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</si>
  <si>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</si>
  <si>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</si>
  <si>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</si>
  <si>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</si>
  <si>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</si>
  <si>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</si>
  <si>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</si>
  <si>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</si>
  <si>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</si>
  <si>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</si>
  <si>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</si>
  <si>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</si>
  <si>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</si>
  <si>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</si>
  <si>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</si>
  <si>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</si>
  <si>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</si>
  <si>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</si>
  <si>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</si>
  <si>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</si>
  <si>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</si>
  <si>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</si>
  <si>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</si>
  <si>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</si>
  <si>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</si>
  <si>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</si>
  <si>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</si>
  <si>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</si>
  <si>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</si>
  <si>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</si>
  <si>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</si>
  <si>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</si>
  <si>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</si>
  <si>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</si>
  <si>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</si>
  <si>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</si>
  <si>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</si>
  <si>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</si>
  <si>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</si>
  <si>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</si>
  <si>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</si>
  <si>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</si>
  <si>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</si>
  <si>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</si>
  <si>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</si>
  <si>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</si>
  <si>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</si>
  <si>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</si>
  <si>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</si>
  <si>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</si>
  <si>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</si>
  <si>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</si>
  <si>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</si>
  <si>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</si>
  <si>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</si>
  <si>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</si>
  <si>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</si>
  <si>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</si>
  <si>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</si>
  <si>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</si>
  <si>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</si>
  <si>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</si>
  <si>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</si>
  <si>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</si>
  <si>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</si>
  <si>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</si>
  <si>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</si>
  <si>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</si>
  <si>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</si>
  <si>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</si>
  <si>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</si>
  <si>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</si>
  <si>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</si>
  <si>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</si>
  <si>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</si>
  <si>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</si>
  <si>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</si>
  <si>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</si>
  <si>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</si>
  <si>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</si>
  <si>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</si>
  <si>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</si>
  <si>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</si>
  <si>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</si>
  <si>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</si>
  <si>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</si>
  <si>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</si>
  <si>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</si>
  <si>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</si>
  <si>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</si>
  <si>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</si>
  <si>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</si>
  <si>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</si>
  <si>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</si>
  <si>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</si>
  <si>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</si>
  <si>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</si>
  <si>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</si>
  <si>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</si>
  <si>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</si>
  <si>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</si>
  <si>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</si>
  <si>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</si>
  <si>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</si>
  <si>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</si>
  <si>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</si>
  <si>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</si>
  <si>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</si>
  <si>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</si>
  <si>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</si>
  <si>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</si>
  <si>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</si>
  <si>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</si>
  <si>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</si>
  <si>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</si>
  <si>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</si>
  <si>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</si>
  <si>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</si>
  <si>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</si>
  <si>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</si>
  <si>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</si>
  <si>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</si>
  <si>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</si>
  <si>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</si>
  <si>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</si>
  <si>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</si>
  <si>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</si>
  <si>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</si>
  <si>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</si>
  <si>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</si>
  <si>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</si>
  <si>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</si>
  <si>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</si>
  <si>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</si>
  <si>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</si>
  <si>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</si>
  <si>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</si>
  <si>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</si>
  <si>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</si>
  <si>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</si>
  <si>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</si>
  <si>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</si>
  <si>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</si>
  <si>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</si>
  <si>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</si>
  <si>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</si>
  <si>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</si>
  <si>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</si>
  <si>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</si>
  <si>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</si>
  <si>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</si>
  <si>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</si>
  <si>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</si>
  <si>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</si>
  <si>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</si>
  <si>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</si>
  <si>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</si>
  <si>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</si>
  <si>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</si>
  <si>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</si>
  <si>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</si>
  <si>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</si>
  <si>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</si>
  <si>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</si>
  <si>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</si>
  <si>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</si>
  <si>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</si>
  <si>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</si>
  <si>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</si>
  <si>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</si>
  <si>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</si>
  <si>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</si>
  <si>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</si>
  <si>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</si>
  <si>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</si>
  <si>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</si>
  <si>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</si>
  <si>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</si>
  <si>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</si>
  <si>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</si>
  <si>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</si>
  <si>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</si>
  <si>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</si>
  <si>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</si>
  <si>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</si>
  <si>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</si>
  <si>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</si>
  <si>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</si>
  <si>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</si>
  <si>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</si>
  <si>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</si>
  <si>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</si>
  <si>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</si>
  <si>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</si>
  <si>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</si>
  <si>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</si>
  <si>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</si>
  <si>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</si>
  <si>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</si>
  <si>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</si>
  <si>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</si>
  <si>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</si>
  <si>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</si>
  <si>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</si>
  <si>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</si>
  <si>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</si>
  <si>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</si>
  <si>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</si>
  <si>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</si>
  <si>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</si>
  <si>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</si>
  <si>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</si>
  <si>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</si>
  <si>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</si>
  <si>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</si>
  <si>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</si>
  <si>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</si>
  <si>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</si>
  <si>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</si>
  <si>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</si>
  <si>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</si>
  <si>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</si>
  <si>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</si>
  <si>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</si>
  <si>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</si>
  <si>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</si>
  <si>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</si>
  <si>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</si>
  <si>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</si>
  <si>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</si>
  <si>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</si>
  <si>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</si>
  <si>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</si>
  <si>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</si>
  <si>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</si>
  <si>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</si>
  <si>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</si>
  <si>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</si>
  <si>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</si>
  <si>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</si>
  <si>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</si>
  <si>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</si>
  <si>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</si>
  <si>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</si>
  <si>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</si>
  <si>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</si>
  <si>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</si>
  <si>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</si>
  <si>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</si>
  <si>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</si>
  <si>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</si>
  <si>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</si>
  <si>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</si>
  <si>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</si>
  <si>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</si>
  <si>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</si>
  <si>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</si>
  <si>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</si>
  <si>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</si>
  <si>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</si>
  <si>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</si>
  <si>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</si>
  <si>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</si>
  <si>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</si>
  <si>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</si>
  <si>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</si>
  <si>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</si>
  <si>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</si>
  <si>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</si>
  <si>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</si>
  <si>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</si>
  <si>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</si>
  <si>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</si>
  <si>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</si>
  <si>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</si>
  <si>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</si>
  <si>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</si>
  <si>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</si>
  <si>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</si>
  <si>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</si>
  <si>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</si>
  <si>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</si>
  <si>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</si>
  <si>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</si>
  <si>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</si>
  <si>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</si>
  <si>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</si>
  <si>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</si>
  <si>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</si>
  <si>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</si>
  <si>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</si>
  <si>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</si>
  <si>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</si>
  <si>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</si>
  <si>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</si>
  <si>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</si>
  <si>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</si>
  <si>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</si>
  <si>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</si>
  <si>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</si>
  <si>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</si>
  <si>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</si>
  <si>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</si>
  <si>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</si>
  <si>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</si>
  <si>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</si>
  <si>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</si>
  <si>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</si>
  <si>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</si>
  <si>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</si>
  <si>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</si>
  <si>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</si>
  <si>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</si>
  <si>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</si>
  <si>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</si>
  <si>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</si>
  <si>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</si>
  <si>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</si>
  <si>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</si>
  <si>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</si>
  <si>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</si>
  <si>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</si>
  <si>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</si>
  <si>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</si>
  <si>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</si>
  <si>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</si>
  <si>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</si>
  <si>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</si>
  <si>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</si>
  <si>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</si>
  <si>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</si>
  <si>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</si>
  <si>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</si>
  <si>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</si>
  <si>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</si>
  <si>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</si>
  <si>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</si>
  <si>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</si>
  <si>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</si>
  <si>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</si>
  <si>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</si>
  <si>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</si>
  <si>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</si>
  <si>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</si>
  <si>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</si>
  <si>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</si>
  <si>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</si>
  <si>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</si>
  <si>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</si>
  <si>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</si>
  <si>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</si>
  <si>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</si>
  <si>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</si>
  <si>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</si>
  <si>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</si>
  <si>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</si>
  <si>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</si>
  <si>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</si>
  <si>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</si>
  <si>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</si>
  <si>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</si>
  <si>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</si>
  <si>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</si>
  <si>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</si>
  <si>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</si>
  <si>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</si>
  <si>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</si>
  <si>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</si>
  <si>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</si>
  <si>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</si>
  <si>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</si>
  <si>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</si>
  <si>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</si>
  <si>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</si>
  <si>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</si>
  <si>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</si>
  <si>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</si>
  <si>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</si>
  <si>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</si>
  <si>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</si>
  <si>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</si>
  <si>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</si>
  <si>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</si>
  <si>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</si>
  <si>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</si>
  <si>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</si>
  <si>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</si>
  <si>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</si>
  <si>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</si>
  <si>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</si>
  <si>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</si>
  <si>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</si>
  <si>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</si>
  <si>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</si>
  <si>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</si>
  <si>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</si>
  <si>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</si>
  <si>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</si>
  <si>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</si>
  <si>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</si>
  <si>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</si>
  <si>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</si>
  <si>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</si>
  <si>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</si>
  <si>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</si>
  <si>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</si>
  <si>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</si>
  <si>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</si>
  <si>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</si>
  <si>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</si>
  <si>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</si>
  <si>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</si>
  <si>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</si>
  <si>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</si>
  <si>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</si>
  <si>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</si>
  <si>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</si>
  <si>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</si>
  <si>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</si>
  <si>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</si>
  <si>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</si>
  <si>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</si>
  <si>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</si>
  <si>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</si>
  <si>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</si>
  <si>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</si>
  <si>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</si>
  <si>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</si>
  <si>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</si>
  <si>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</si>
  <si>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</si>
  <si>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</si>
  <si>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</si>
  <si>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</si>
  <si>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</si>
  <si>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</si>
  <si>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</si>
  <si>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</si>
  <si>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</si>
  <si>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</si>
  <si>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</si>
  <si>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</si>
  <si>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</si>
  <si>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</si>
  <si>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</si>
  <si>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</si>
  <si>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</si>
  <si>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</si>
  <si>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</si>
  <si>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</si>
  <si>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</si>
  <si>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</si>
  <si>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</si>
  <si>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</si>
  <si>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</si>
  <si>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</si>
  <si>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</si>
  <si>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</si>
  <si>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</si>
  <si>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</si>
  <si>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</si>
  <si>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</si>
  <si>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</si>
  <si>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</si>
  <si>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</si>
  <si>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</si>
  <si>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</si>
  <si>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</si>
  <si>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</si>
  <si>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</si>
  <si>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</si>
  <si>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</si>
  <si>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</si>
  <si>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</si>
  <si>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</si>
  <si>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</si>
  <si>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</si>
  <si>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</si>
  <si>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</si>
  <si>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</si>
  <si>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</si>
  <si>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</si>
  <si>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</si>
  <si>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</si>
  <si>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</si>
  <si>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</si>
  <si>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</si>
  <si>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</si>
  <si>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</si>
  <si>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</si>
  <si>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</si>
  <si>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</si>
  <si>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</si>
  <si>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</si>
  <si>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</si>
  <si>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</si>
  <si>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</si>
  <si>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</si>
  <si>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</si>
  <si>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</si>
  <si>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</si>
  <si>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</si>
  <si>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</si>
  <si>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</si>
  <si>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</si>
  <si>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</si>
  <si>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</si>
  <si>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</si>
  <si>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</si>
  <si>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</si>
  <si>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</si>
  <si>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</si>
  <si>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</si>
  <si>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</si>
  <si>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</si>
  <si>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</si>
  <si>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</si>
  <si>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</si>
  <si>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</si>
  <si>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</si>
  <si>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</si>
  <si>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</si>
  <si>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</si>
  <si>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</si>
  <si>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</si>
  <si>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</si>
  <si>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</si>
  <si>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</si>
  <si>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</si>
  <si>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</si>
  <si>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</si>
  <si>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</si>
  <si>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</si>
  <si>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</si>
  <si>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</si>
  <si>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</si>
  <si>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</si>
  <si>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</si>
  <si>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</si>
  <si>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</si>
  <si>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</si>
  <si>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</si>
  <si>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</si>
  <si>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</si>
  <si>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</si>
  <si>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</si>
  <si>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</si>
  <si>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</si>
  <si>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</si>
  <si>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</si>
  <si>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</si>
  <si>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</si>
  <si>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</si>
  <si>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</si>
  <si>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</si>
  <si>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</si>
  <si>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</si>
  <si>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</si>
  <si>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</si>
  <si>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</si>
  <si>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</si>
  <si>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</si>
  <si>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</si>
  <si>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</si>
  <si>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</si>
  <si>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</si>
  <si>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</si>
  <si>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</si>
  <si>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</si>
  <si>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</si>
  <si>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</si>
  <si>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</si>
  <si>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</si>
  <si>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</si>
  <si>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</si>
  <si>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</si>
  <si>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</si>
  <si>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</si>
  <si>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</si>
  <si>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</si>
  <si>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</si>
  <si>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</si>
  <si>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</si>
  <si>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</si>
  <si>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</si>
  <si>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</si>
  <si>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</si>
  <si>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</si>
  <si>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</si>
  <si>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</si>
  <si>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</si>
  <si>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</si>
  <si>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</si>
  <si>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</si>
  <si>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</si>
  <si>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</si>
  <si>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</si>
  <si>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</si>
  <si>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</si>
  <si>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</si>
  <si>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</si>
  <si>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</si>
  <si>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</si>
  <si>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</si>
  <si>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</si>
  <si>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</si>
  <si>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</si>
  <si>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</si>
  <si>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</si>
  <si>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</si>
  <si>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</si>
  <si>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</si>
  <si>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</si>
  <si>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</si>
  <si>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</si>
  <si>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</si>
  <si>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</si>
  <si>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</si>
  <si>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</si>
  <si>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</si>
  <si>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</si>
  <si>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</si>
  <si>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</si>
  <si>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</si>
  <si>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</si>
  <si>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</si>
  <si>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</si>
  <si>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</si>
  <si>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</si>
  <si>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</si>
  <si>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</si>
  <si>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</si>
  <si>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</si>
  <si>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</si>
  <si>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</si>
  <si>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</si>
  <si>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</si>
  <si>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</si>
  <si>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</si>
  <si>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</si>
  <si>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</si>
  <si>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</si>
  <si>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</si>
  <si>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</si>
  <si>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</si>
  <si>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</si>
  <si>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</si>
  <si>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</si>
  <si>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</si>
  <si>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</si>
  <si>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</si>
  <si>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</si>
  <si>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</si>
  <si>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</si>
  <si>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</si>
  <si>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</si>
  <si>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</si>
  <si>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</si>
  <si>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</si>
  <si>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</si>
  <si>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</si>
  <si>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</si>
  <si>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</si>
  <si>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</si>
  <si>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</si>
  <si>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</si>
  <si>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</si>
  <si>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</si>
  <si>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</si>
  <si>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</si>
  <si>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</si>
  <si>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</si>
  <si>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</si>
  <si>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</si>
  <si>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</si>
  <si>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</si>
  <si>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</si>
  <si>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</si>
  <si>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State </t>
  </si>
  <si>
    <t>Backers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</si>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</sst>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9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5" fontId="2" fillId="0" borderId="0" xfId="0" applyNumberFormat="1" applyFont="1"/>
    <xf numFmtId="17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0" fontId="0" fillId="0" borderId="1" xfId="0" applyBorder="1"/>
    <xf numFmtId="1" fontId="0" fillId="0" borderId="1" xfId="0" applyNumberFormat="1" applyBorder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D-43ED-A9D8-4C18523CBE72}"/>
            </c:ext>
          </c:extLst>
        </c:ser>
        <c:ser>
          <c:idx val="1"/>
          <c:order val="1"/>
          <c:tx>
            <c:strRef>
              <c:f>'Pivot table 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D-43ED-A9D8-4C18523CBE72}"/>
            </c:ext>
          </c:extLst>
        </c:ser>
        <c:ser>
          <c:idx val="2"/>
          <c:order val="2"/>
          <c:tx>
            <c:strRef>
              <c:f>'Pivot table -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5D-43ED-A9D8-4C18523CBE72}"/>
            </c:ext>
          </c:extLst>
        </c:ser>
        <c:ser>
          <c:idx val="3"/>
          <c:order val="3"/>
          <c:tx>
            <c:strRef>
              <c:f>'Pivot table -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5D-43ED-A9D8-4C18523C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3534816"/>
        <c:axId val="1286317072"/>
      </c:barChart>
      <c:catAx>
        <c:axId val="10935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17072"/>
        <c:crosses val="autoZero"/>
        <c:auto val="1"/>
        <c:lblAlgn val="ctr"/>
        <c:lblOffset val="100"/>
        <c:noMultiLvlLbl val="0"/>
      </c:catAx>
      <c:valAx>
        <c:axId val="12863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 Category!PivotTable3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2-4A0F-9182-B64BCD72DD13}"/>
            </c:ext>
          </c:extLst>
        </c:ser>
        <c:ser>
          <c:idx val="1"/>
          <c:order val="1"/>
          <c:tx>
            <c:strRef>
              <c:f>'Pivot table -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2-4A0F-9182-B64BCD72DD13}"/>
            </c:ext>
          </c:extLst>
        </c:ser>
        <c:ser>
          <c:idx val="2"/>
          <c:order val="2"/>
          <c:tx>
            <c:strRef>
              <c:f>'Pivot table -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2-4A0F-9182-B64BCD72DD13}"/>
            </c:ext>
          </c:extLst>
        </c:ser>
        <c:ser>
          <c:idx val="3"/>
          <c:order val="3"/>
          <c:tx>
            <c:strRef>
              <c:f>'Pivot table -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2-4A0F-9182-B64BCD72D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0181968"/>
        <c:axId val="1355614864"/>
      </c:barChart>
      <c:catAx>
        <c:axId val="11001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14864"/>
        <c:crosses val="autoZero"/>
        <c:auto val="1"/>
        <c:lblAlgn val="ctr"/>
        <c:lblOffset val="100"/>
        <c:noMultiLvlLbl val="0"/>
      </c:catAx>
      <c:valAx>
        <c:axId val="13556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3-415F-B1FE-BA540C2FEE55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3-415F-B1FE-BA540C2FEE55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3-415F-B1FE-BA540C2F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670848"/>
        <c:axId val="1096082336"/>
      </c:lineChart>
      <c:catAx>
        <c:axId val="109867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82336"/>
        <c:crosses val="autoZero"/>
        <c:auto val="1"/>
        <c:lblAlgn val="ctr"/>
        <c:lblOffset val="100"/>
        <c:noMultiLvlLbl val="0"/>
      </c:catAx>
      <c:valAx>
        <c:axId val="10960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67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650721476716819E-2"/>
          <c:y val="3.3982082174853261E-2"/>
          <c:w val="0.74530578043941698"/>
          <c:h val="0.80789834078895839"/>
        </c:manualLayout>
      </c:layout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B-46EA-B2B4-358461E4EEAD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B-46EA-B2B4-358461E4EEAD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B-46EA-B2B4-358461E4E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781616"/>
        <c:axId val="1096091904"/>
      </c:lineChart>
      <c:catAx>
        <c:axId val="10987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91904"/>
        <c:crosses val="autoZero"/>
        <c:auto val="1"/>
        <c:lblAlgn val="ctr"/>
        <c:lblOffset val="100"/>
        <c:noMultiLvlLbl val="0"/>
      </c:catAx>
      <c:valAx>
        <c:axId val="109609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77601156662916"/>
          <c:y val="0.41871276748423125"/>
          <c:w val="0.14462096287259868"/>
          <c:h val="0.15639590463610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0</xdr:row>
      <xdr:rowOff>133350</xdr:rowOff>
    </xdr:from>
    <xdr:to>
      <xdr:col>18</xdr:col>
      <xdr:colOff>434340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3B81E-497C-42F2-97DB-0B0A3871F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2</xdr:row>
      <xdr:rowOff>19050</xdr:rowOff>
    </xdr:from>
    <xdr:to>
      <xdr:col>19</xdr:col>
      <xdr:colOff>160020</xdr:colOff>
      <xdr:row>32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D0371-EDF9-449A-A76B-932478478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152400</xdr:rowOff>
    </xdr:from>
    <xdr:to>
      <xdr:col>17</xdr:col>
      <xdr:colOff>388620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A56CC-1396-4826-B257-A9B8932CE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</xdr:rowOff>
    </xdr:from>
    <xdr:to>
      <xdr:col>9</xdr:col>
      <xdr:colOff>449580</xdr:colOff>
      <xdr:row>36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705BD-F158-40CC-8F5F-7E87E790A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l Joshua" refreshedDate="44097.817322916664" createdVersion="6" refreshedVersion="6" minRefreshableVersion="3" recordCount="4114" xr:uid="{DBDFA58F-950A-44D3-A5CB-04EEBF7ABF4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l Joshua" refreshedDate="44097.847084837966" createdVersion="6" refreshedVersion="6" minRefreshableVersion="3" recordCount="4114" xr:uid="{00D3535C-47AE-47DD-B284-C91A9EA0841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7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96057-9933-4909-A854-6BFEAE9D425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CCE2B-8F2C-4572-9D5F-A139C7D7C0AB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86E5F-B699-43AD-955B-6826DDC3C75E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BB9CF-FC11-4840-BBD1-EF7DABEEBA7B}">
  <sheetPr codeName="Sheet2"/>
  <dimension ref="A2:F15"/>
  <sheetViews>
    <sheetView workbookViewId="0">
      <selection activeCell="G27" sqref="G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8360</v>
      </c>
    </row>
    <row r="4" spans="1:6" x14ac:dyDescent="0.3">
      <c r="A4" s="9" t="s">
        <v>8361</v>
      </c>
      <c r="B4" s="9" t="s">
        <v>8364</v>
      </c>
    </row>
    <row r="5" spans="1:6" x14ac:dyDescent="0.3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11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11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11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11" t="s">
        <v>8331</v>
      </c>
      <c r="B9" s="10">
        <v>24</v>
      </c>
      <c r="C9" s="10"/>
      <c r="D9" s="10"/>
      <c r="E9" s="10"/>
      <c r="F9" s="10">
        <v>24</v>
      </c>
    </row>
    <row r="10" spans="1:6" x14ac:dyDescent="0.3">
      <c r="A10" s="11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11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11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11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11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11" t="s">
        <v>8363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CEBC-688C-4867-8B35-B345DB2C4759}">
  <sheetPr codeName="Sheet3"/>
  <dimension ref="A1:F46"/>
  <sheetViews>
    <sheetView topLeftCell="A18" zoomScaleNormal="100" workbookViewId="0">
      <selection activeCell="P34" sqref="P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8361</v>
      </c>
      <c r="B3" s="9" t="s">
        <v>8364</v>
      </c>
    </row>
    <row r="4" spans="1:6" x14ac:dyDescent="0.3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11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3">
      <c r="A6" s="11" t="s">
        <v>8344</v>
      </c>
      <c r="B6" s="10">
        <v>20</v>
      </c>
      <c r="C6" s="10"/>
      <c r="D6" s="10"/>
      <c r="E6" s="10"/>
      <c r="F6" s="10">
        <v>20</v>
      </c>
    </row>
    <row r="7" spans="1:6" x14ac:dyDescent="0.3">
      <c r="A7" s="11" t="s">
        <v>8332</v>
      </c>
      <c r="B7" s="10">
        <v>24</v>
      </c>
      <c r="C7" s="10"/>
      <c r="D7" s="10"/>
      <c r="E7" s="10"/>
      <c r="F7" s="10">
        <v>24</v>
      </c>
    </row>
    <row r="8" spans="1:6" x14ac:dyDescent="0.3">
      <c r="A8" s="11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11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">
      <c r="A10" s="11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11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11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11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11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11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11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11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11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11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11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11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11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11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11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11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11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11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11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11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11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11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11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11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11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11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11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11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11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11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11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11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11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11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11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11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11" t="s">
        <v>8363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82DE-18BB-412F-A286-17465BA4D491}">
  <sheetPr codeName="Sheet4"/>
  <dimension ref="A1:E18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8360</v>
      </c>
    </row>
    <row r="2" spans="1:5" x14ac:dyDescent="0.3">
      <c r="A2" s="9" t="s">
        <v>8379</v>
      </c>
      <c r="B2" t="s">
        <v>8360</v>
      </c>
    </row>
    <row r="4" spans="1:5" x14ac:dyDescent="0.3">
      <c r="A4" s="9" t="s">
        <v>8361</v>
      </c>
      <c r="B4" s="9" t="s">
        <v>8364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3">
      <c r="A6" s="13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3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3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3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3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3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3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3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3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3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3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3" t="s">
        <v>8363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638E-6F30-426A-B106-4A4B72814505}">
  <sheetPr codeName="Sheet5"/>
  <dimension ref="A1:H13"/>
  <sheetViews>
    <sheetView topLeftCell="A11" workbookViewId="0">
      <selection activeCell="K28" sqref="K28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 s="15">
        <f>COUNTIFS(Sheet1!F2:F4115, "successful", Sheet1!D2:D4115, "&lt;1000")</f>
        <v>322</v>
      </c>
      <c r="C2">
        <f>COUNTIFS(Sheet1!F2:F4115, "failed", Sheet1!D2:D4115, "&lt;1000")</f>
        <v>113</v>
      </c>
      <c r="D2">
        <f>COUNTIFS(Sheet1!F2:F4115, "canceled", Sheet1!D2:D4115, 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8389</v>
      </c>
      <c r="B3">
        <f>COUNTIFS(Sheet1!F2:F4115, "successful", Sheet1!D2:D4115, "&gt;=1000", Sheet1!D2:D4115, "&lt;=4999")</f>
        <v>932</v>
      </c>
      <c r="C3">
        <f>COUNTIFS(Sheet1!F2:F4115, "failed", Sheet1!D2:D4115, "&gt;=1000", Sheet1!D2:D4115, "&lt;=4999")</f>
        <v>420</v>
      </c>
      <c r="D3">
        <f>COUNTIFS(Sheet1!F2:F4115, "canceled", Sheet1!D2:D4115, "&gt;=1000", Sheet1!D2:D4115, 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8390</v>
      </c>
      <c r="B4">
        <f>COUNTIFS(Sheet1!F2:F4115, "successful", Sheet1!D2:D4115, "&gt;=5000", Sheet1!D2:D4115, "&lt;=9999")</f>
        <v>381</v>
      </c>
      <c r="C4">
        <f>COUNTIFS(Sheet1!F2:F4115, "failed", Sheet1!D2:D4115, "&gt;=5000", Sheet1!D2:D4115, "&lt;=9999")</f>
        <v>283</v>
      </c>
      <c r="D4">
        <f>COUNTIFS(Sheet1!F2:F4115, "canceled", Sheet1!D2:D4115, "&gt;=5000", Sheet1!D2:D4115, 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8391</v>
      </c>
      <c r="B5">
        <f>COUNTIFS(Sheet1!F2:F4115, "successful", Sheet1!D2:D4115, "&gt;=10000", Sheet1!D2:D4115, "&lt;=14999")</f>
        <v>168</v>
      </c>
      <c r="C5">
        <f>COUNTIFS(Sheet1!F2:F4115, "failed", Sheet1!D2:D4115, "&gt;=10000", Sheet1!D2:D4115, "&lt;=14999")</f>
        <v>144</v>
      </c>
      <c r="D5">
        <f>COUNTIFS(Sheet1!F2:F4115, "canceled", Sheet1!D2:D4115, "&gt;=10000", Sheet1!D2:D4115, 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8392</v>
      </c>
      <c r="B6">
        <f>COUNTIFS(Sheet1!F2:F4115, "successful", Sheet1!D2:D4115, "&gt;=15000", Sheet1!D2:D4115, "&lt;=19999")</f>
        <v>94</v>
      </c>
      <c r="C6">
        <f>COUNTIFS(Sheet1!F2:F4115, "failed", Sheet1!D2:D4115, "&gt;=15000", Sheet1!D2:D4115, "&lt;=19999")</f>
        <v>90</v>
      </c>
      <c r="D6">
        <f>COUNTIFS(Sheet1!F2:F4115, "canceled", Sheet1!D2:D4115, "&gt;=15000", Sheet1!D2:D4115, 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8393</v>
      </c>
      <c r="B7">
        <f>COUNTIFS(Sheet1!F2:F4115, "successful", Sheet1!D2:D4115, "&gt;=20000", Sheet1!D2:D4115, "&lt;=24999")</f>
        <v>62</v>
      </c>
      <c r="C7">
        <f>COUNTIFS(Sheet1!F2:F4115, "failed", Sheet1!D2:D4115, "&gt;=20000", Sheet1!D2:D4115, "&lt;=24999")</f>
        <v>72</v>
      </c>
      <c r="D7">
        <f>COUNTIFS(Sheet1!F2:F4115, "canceled", Sheet1!D2:D4115, "&gt;=20000", Sheet1!D2:D4115, 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8394</v>
      </c>
      <c r="B8">
        <f>COUNTIFS(Sheet1!F2:F4115, "successful", Sheet1!D2:D4115, "&gt;=25000", Sheet1!D2:D4115, "&lt;=29999")</f>
        <v>55</v>
      </c>
      <c r="C8">
        <f>COUNTIFS(Sheet1!F2:F4115, "failed", Sheet1!D2:D4115, "&gt;=25000", Sheet1!D2:D4115, "&lt;=29999")</f>
        <v>64</v>
      </c>
      <c r="D8">
        <f>COUNTIFS(Sheet1!F2:F4115, "canceled", Sheet1!D2:D4115, "&gt;=25000", Sheet1!D2:D4115, 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8395</v>
      </c>
      <c r="B9">
        <f>COUNTIFS(Sheet1!F2:F4115, "successful", Sheet1!D2:D4115, "&gt;=30000", Sheet1!D2:D4115, "&lt;=34999")</f>
        <v>32</v>
      </c>
      <c r="C9">
        <f>COUNTIFS(Sheet1!F2:F4115, "failed", Sheet1!D2:D4115, "&gt;=30000", Sheet1!D2:D4115, "&lt;=34999")</f>
        <v>37</v>
      </c>
      <c r="D9">
        <f>COUNTIFS(Sheet1!F2:F4115, "canceled", Sheet1!D2:D4115, "&gt;=30000", Sheet1!D2:D4115, 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8396</v>
      </c>
      <c r="B10">
        <f>COUNTIFS(Sheet1!F2:F4115, "successful", Sheet1!D2:D4115, "&gt;=35000", Sheet1!D2:D4115, "&lt;=39999")</f>
        <v>26</v>
      </c>
      <c r="C10">
        <f>COUNTIFS(Sheet1!F2:F4115, "failed", Sheet1!D2:D4115, "&gt;=35000", Sheet1!D2:D4115, "&lt;=39999")</f>
        <v>22</v>
      </c>
      <c r="D10">
        <f>COUNTIFS(Sheet1!F2:F4115, "canceled", Sheet1!D2:D4115, "&gt;=35000", Sheet1!D2:D4115, 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8397</v>
      </c>
      <c r="B11">
        <f>COUNTIFS(Sheet1!F2:F4115, "successful", Sheet1!D2:D4115, "&gt;=40000", Sheet1!D2:D4115, "&lt;=44999")</f>
        <v>21</v>
      </c>
      <c r="C11">
        <f>COUNTIFS(Sheet1!F2:F4115, "failed", Sheet1!D2:D4115, "&gt;=40000", Sheet1!D2:D4115, "&lt;=44999")</f>
        <v>16</v>
      </c>
      <c r="D11">
        <f>COUNTIFS(Sheet1!F2:F4115, "canceled", Sheet1!D2:D4115, "&gt;=40000", Sheet1!D2:D4115, 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8398</v>
      </c>
      <c r="B12">
        <f>COUNTIFS(Sheet1!F2:F4115, "successful", Sheet1!D2:D4115, "&gt;=45000", Sheet1!D2:D4115, "&lt;=49999")</f>
        <v>6</v>
      </c>
      <c r="C12">
        <f>COUNTIFS(Sheet1!F2:F4115, "failed", Sheet1!D2:D4115, "&gt;=45000", Sheet1!D2:D4115, "&lt;=49999")</f>
        <v>11</v>
      </c>
      <c r="D12">
        <f>COUNTIFS(Sheet1!F2:F4115, "canceled", Sheet1!D2:D4115, "&gt;=45000", Sheet1!D2:D4115, 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8399</v>
      </c>
      <c r="B13">
        <f>COUNTIFS(Sheet1!F2:F4115, "successful", Sheet1!D2:D4115, "&gt;=50000")</f>
        <v>86</v>
      </c>
      <c r="C13">
        <f>COUNTIFS(Sheet1!F2:F4115, "failed", Sheet1!D2:D4115, "&gt;=50000")</f>
        <v>258</v>
      </c>
      <c r="D13">
        <f>COUNTIFS(Sheet1!F2:F4115, "canceled", Sheet1!D2:D4115, 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758-56E4-46FC-B994-27A5F0A7EEBA}">
  <sheetPr codeName="Sheet6"/>
  <dimension ref="A1:M2186"/>
  <sheetViews>
    <sheetView workbookViewId="0">
      <selection activeCell="L15" sqref="L15"/>
    </sheetView>
  </sheetViews>
  <sheetFormatPr defaultRowHeight="14.4" x14ac:dyDescent="0.3"/>
  <cols>
    <col min="1" max="1" width="13.77734375" customWidth="1"/>
    <col min="8" max="8" width="16.33203125" bestFit="1" customWidth="1"/>
    <col min="12" max="12" width="16.33203125" bestFit="1" customWidth="1"/>
  </cols>
  <sheetData>
    <row r="1" spans="1:13" x14ac:dyDescent="0.3">
      <c r="A1" s="14" t="s">
        <v>8400</v>
      </c>
      <c r="B1" s="14" t="s">
        <v>8401</v>
      </c>
      <c r="C1" s="14"/>
      <c r="D1" s="14" t="s">
        <v>8400</v>
      </c>
      <c r="E1" s="14" t="s">
        <v>8401</v>
      </c>
      <c r="H1" s="18" t="s">
        <v>8402</v>
      </c>
      <c r="I1" s="19"/>
      <c r="L1" s="20" t="s">
        <v>8403</v>
      </c>
      <c r="M1" s="21"/>
    </row>
    <row r="2" spans="1:13" x14ac:dyDescent="0.3">
      <c r="A2" t="s">
        <v>8219</v>
      </c>
      <c r="B2">
        <v>182</v>
      </c>
      <c r="D2" t="s">
        <v>8221</v>
      </c>
      <c r="E2">
        <v>0</v>
      </c>
      <c r="H2" s="16" t="s">
        <v>8404</v>
      </c>
      <c r="I2" s="17">
        <f>AVERAGE(B2:B2186)</f>
        <v>194.42517162471395</v>
      </c>
      <c r="L2" s="16" t="s">
        <v>8404</v>
      </c>
      <c r="M2" s="17">
        <f>AVERAGE(E2:E1531)</f>
        <v>17.709803921568628</v>
      </c>
    </row>
    <row r="3" spans="1:13" x14ac:dyDescent="0.3">
      <c r="A3" t="s">
        <v>8219</v>
      </c>
      <c r="B3">
        <v>79</v>
      </c>
      <c r="D3" t="s">
        <v>8221</v>
      </c>
      <c r="E3">
        <v>1</v>
      </c>
      <c r="H3" s="16" t="s">
        <v>8405</v>
      </c>
      <c r="I3" s="16">
        <f>MEDIAN(B2:B2186)</f>
        <v>62</v>
      </c>
      <c r="L3" s="16" t="s">
        <v>8405</v>
      </c>
      <c r="M3" s="16">
        <f>MEDIAN(E2:E1531)</f>
        <v>4</v>
      </c>
    </row>
    <row r="4" spans="1:13" x14ac:dyDescent="0.3">
      <c r="A4" t="s">
        <v>8219</v>
      </c>
      <c r="B4">
        <v>35</v>
      </c>
      <c r="D4" t="s">
        <v>8221</v>
      </c>
      <c r="E4">
        <v>10</v>
      </c>
      <c r="H4" s="16" t="s">
        <v>8406</v>
      </c>
      <c r="I4" s="16">
        <f>MIN(B2:B2186)</f>
        <v>1</v>
      </c>
      <c r="L4" s="16" t="s">
        <v>8406</v>
      </c>
      <c r="M4" s="16">
        <f>MIN(E2:E1531)</f>
        <v>0</v>
      </c>
    </row>
    <row r="5" spans="1:13" x14ac:dyDescent="0.3">
      <c r="A5" t="s">
        <v>8219</v>
      </c>
      <c r="B5">
        <v>150</v>
      </c>
      <c r="D5" t="s">
        <v>8221</v>
      </c>
      <c r="E5">
        <v>0</v>
      </c>
      <c r="H5" s="16" t="s">
        <v>8407</v>
      </c>
      <c r="I5" s="16">
        <f>MAX(B2:B2186)</f>
        <v>26457</v>
      </c>
      <c r="L5" s="16" t="s">
        <v>8407</v>
      </c>
      <c r="M5" s="16">
        <f>MAX(E2:E1531)</f>
        <v>1293</v>
      </c>
    </row>
    <row r="6" spans="1:13" x14ac:dyDescent="0.3">
      <c r="A6" t="s">
        <v>8219</v>
      </c>
      <c r="B6">
        <v>284</v>
      </c>
      <c r="D6" t="s">
        <v>8221</v>
      </c>
      <c r="E6">
        <v>7</v>
      </c>
      <c r="H6" s="16" t="s">
        <v>8408</v>
      </c>
      <c r="I6" s="16">
        <f>_xlfn.VAR.P(B2:B2186)</f>
        <v>712840.9867348104</v>
      </c>
      <c r="L6" s="16" t="s">
        <v>8408</v>
      </c>
      <c r="M6" s="17">
        <f>_xlfn.VAR.P(E2:E1531)</f>
        <v>3773.2216685890044</v>
      </c>
    </row>
    <row r="7" spans="1:13" x14ac:dyDescent="0.3">
      <c r="A7" t="s">
        <v>8219</v>
      </c>
      <c r="B7">
        <v>47</v>
      </c>
      <c r="D7" t="s">
        <v>8221</v>
      </c>
      <c r="E7">
        <v>0</v>
      </c>
      <c r="H7" s="16" t="s">
        <v>8409</v>
      </c>
      <c r="I7" s="17">
        <f>_xlfn.STDEV.P(B2:B2186)</f>
        <v>844.29910975602149</v>
      </c>
      <c r="L7" s="16" t="s">
        <v>8409</v>
      </c>
      <c r="M7" s="17">
        <f>_xlfn.STDEV.P(E2:E1531)</f>
        <v>61.426555076684906</v>
      </c>
    </row>
    <row r="8" spans="1:13" x14ac:dyDescent="0.3">
      <c r="A8" t="s">
        <v>8219</v>
      </c>
      <c r="B8">
        <v>58</v>
      </c>
      <c r="D8" t="s">
        <v>8221</v>
      </c>
      <c r="E8">
        <v>1</v>
      </c>
    </row>
    <row r="9" spans="1:13" x14ac:dyDescent="0.3">
      <c r="A9" t="s">
        <v>8219</v>
      </c>
      <c r="B9">
        <v>57</v>
      </c>
      <c r="D9" t="s">
        <v>8221</v>
      </c>
      <c r="E9">
        <v>2</v>
      </c>
    </row>
    <row r="10" spans="1:13" x14ac:dyDescent="0.3">
      <c r="A10" t="s">
        <v>8219</v>
      </c>
      <c r="B10">
        <v>12</v>
      </c>
      <c r="D10" t="s">
        <v>8221</v>
      </c>
      <c r="E10">
        <v>3</v>
      </c>
    </row>
    <row r="11" spans="1:13" x14ac:dyDescent="0.3">
      <c r="A11" t="s">
        <v>8219</v>
      </c>
      <c r="B11">
        <v>20</v>
      </c>
      <c r="D11" t="s">
        <v>8221</v>
      </c>
      <c r="E11">
        <v>10</v>
      </c>
    </row>
    <row r="12" spans="1:13" x14ac:dyDescent="0.3">
      <c r="A12" t="s">
        <v>8219</v>
      </c>
      <c r="B12">
        <v>19</v>
      </c>
      <c r="D12" t="s">
        <v>8221</v>
      </c>
      <c r="E12">
        <v>10</v>
      </c>
    </row>
    <row r="13" spans="1:13" x14ac:dyDescent="0.3">
      <c r="A13" t="s">
        <v>8219</v>
      </c>
      <c r="B13">
        <v>75</v>
      </c>
      <c r="D13" t="s">
        <v>8221</v>
      </c>
      <c r="E13">
        <v>1</v>
      </c>
    </row>
    <row r="14" spans="1:13" x14ac:dyDescent="0.3">
      <c r="A14" t="s">
        <v>8219</v>
      </c>
      <c r="B14">
        <v>827</v>
      </c>
      <c r="D14" t="s">
        <v>8221</v>
      </c>
      <c r="E14">
        <v>0</v>
      </c>
    </row>
    <row r="15" spans="1:13" x14ac:dyDescent="0.3">
      <c r="A15" t="s">
        <v>8219</v>
      </c>
      <c r="B15">
        <v>51</v>
      </c>
      <c r="D15" t="s">
        <v>8221</v>
      </c>
      <c r="E15">
        <v>0</v>
      </c>
    </row>
    <row r="16" spans="1:13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H1:I1"/>
    <mergeCell ref="L1:M1"/>
  </mergeCells>
  <conditionalFormatting sqref="A2:A218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11" priority="7" operator="containsText" text="live">
      <formula>NOT(ISERROR(SEARCH("live",A2)))</formula>
    </cfRule>
    <cfRule type="containsText" dxfId="10" priority="8" operator="containsText" text="canceled">
      <formula>NOT(ISERROR(SEARCH("canceled",A2)))</formula>
    </cfRule>
    <cfRule type="containsText" dxfId="9" priority="9" operator="containsText" text="failed">
      <formula>NOT(ISERROR(SEARCH("failed",A2)))</formula>
    </cfRule>
    <cfRule type="containsText" dxfId="8" priority="10" operator="containsText" text="successful">
      <formula>NOT(ISERROR(SEARCH("successful",A2)))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A458" sqref="A45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style="6" bestFit="1" customWidth="1"/>
    <col min="16" max="16" width="22.109375" bestFit="1" customWidth="1"/>
    <col min="17" max="17" width="13.21875" bestFit="1" customWidth="1"/>
    <col min="18" max="18" width="17.441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AVERAGE(E2/L2)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5">
        <f t="shared" ref="P67:P130" si="5">AVERAGE(E67/L67)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5" t="e">
        <f t="shared" ref="P131:P194" si="9">AVERAGE(E131/L131)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>AVERAGE(E162/L162)</f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5" t="e">
        <f t="shared" ref="P195:P258" si="13">AVERAGE(E195/L195)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5">
        <f t="shared" ref="P259:P322" si="17">AVERAGE(E259/L259)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5">
        <f t="shared" ref="P323:P386" si="21">AVERAGE(E323/L323)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5">
        <f t="shared" ref="P387:P450" si="25">AVERAGE(E387/L387)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5">
        <f t="shared" ref="P451:P514" si="29">AVERAGE(E451/L451)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5">
        <f t="shared" ref="P515:P578" si="33">AVERAGE(E515/L515)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5">
        <f t="shared" ref="P579:P642" si="37">AVERAGE(E579/L579)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5">
        <f t="shared" ref="P643:P706" si="41">AVERAGE(E643/L643)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5">
        <f t="shared" ref="P707:P770" si="45">AVERAGE(E707/L707)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5">
        <f t="shared" ref="P771:P834" si="49">AVERAGE(E771/L771)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5">
        <f t="shared" ref="P835:P898" si="53">AVERAGE(E835/L835)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5" t="e">
        <f t="shared" ref="P899:P962" si="57">AVERAGE(E899/L899)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5">
        <f t="shared" ref="P963:P1026" si="61">AVERAGE(E963/L963)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5">
        <f t="shared" ref="P1027:P1090" si="65">AVERAGE(E1027/L1027)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5">
        <f t="shared" ref="P1091:P1154" si="69">AVERAGE(E1091/L1091)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5">
        <f t="shared" ref="P1155:P1218" si="73">AVERAGE(E1155/L1155)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5">
        <f t="shared" ref="P1219:P1282" si="77">AVERAGE(E1219/L1219)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5">
        <f t="shared" ref="P1283:P1346" si="81">AVERAGE(E1283/L1283)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5">
        <f t="shared" ref="P1347:P1410" si="85">AVERAGE(E1347/L1347)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5" t="e">
        <f t="shared" ref="P1411:P1474" si="89">AVERAGE(E1411/L1411)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5">
        <f t="shared" ref="P1475:P1538" si="93">AVERAGE(E1475/L1475)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5">
        <f t="shared" ref="P1539:P1602" si="97">AVERAGE(E1539/L1539)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5">
        <f t="shared" ref="P1603:P1666" si="101">AVERAGE(E1603/L1603)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5">
        <f t="shared" ref="P1667:P1730" si="105">AVERAGE(E1667/L1667)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5" t="e">
        <f t="shared" ref="P1731:P1794" si="109">AVERAGE(E1731/L1731)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5">
        <f t="shared" ref="P1795:P1858" si="113">AVERAGE(E1795/L1795)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5">
        <f t="shared" ref="P1859:P1922" si="117">AVERAGE(E1859/L1859)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5">
        <f t="shared" ref="P1923:P1986" si="121">AVERAGE(E1923/L1923)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5">
        <f t="shared" ref="P1987:P2050" si="125">AVERAGE(E1987/L1987)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5">
        <f t="shared" ref="P2051:P2114" si="129">AVERAGE(E2051/L2051)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5">
        <f t="shared" ref="P2115:P2178" si="133">AVERAGE(E2115/L2115)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5">
        <f t="shared" ref="P2179:P2242" si="137">AVERAGE(E2179/L2179)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5">
        <f t="shared" ref="P2243:P2306" si="141">AVERAGE(E2243/L2243)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5">
        <f t="shared" ref="P2307:P2370" si="145">AVERAGE(E2307/L2307)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5" t="e">
        <f t="shared" ref="P2371:P2434" si="149">AVERAGE(E2371/L2371)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5" t="e">
        <f t="shared" ref="P2435:P2498" si="153">AVERAGE(E2435/L2435)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5">
        <f t="shared" ref="P2499:P2562" si="157">AVERAGE(E2499/L2499)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5" t="e">
        <f t="shared" ref="P2563:P2626" si="161">AVERAGE(E2563/L2563)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5">
        <f t="shared" ref="P2627:P2690" si="165">AVERAGE(E2627/L2627)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5">
        <f t="shared" ref="P2691:P2754" si="169">AVERAGE(E2691/L2691)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5">
        <f t="shared" ref="P2755:P2818" si="173">AVERAGE(E2755/L2755)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5">
        <f t="shared" ref="P2819:P2882" si="177">AVERAGE(E2819/L2819)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5" t="e">
        <f t="shared" ref="P2883:P2946" si="181">AVERAGE(E2883/L2883)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5" t="e">
        <f t="shared" ref="P2947:P3010" si="185">AVERAGE(E2947/L2947)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5">
        <f t="shared" ref="P3011:P3074" si="189">AVERAGE(E3011/L3011)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5">
        <f t="shared" ref="P3075:P3138" si="193">AVERAGE(E3075/L3075)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5">
        <f t="shared" ref="P3139:P3202" si="197">AVERAGE(E3139/L3139)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5">
        <f t="shared" ref="P3203:P3266" si="201">AVERAGE(E3203/L3203)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5">
        <f t="shared" ref="P3267:P3330" si="205">AVERAGE(E3267/L3267)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5">
        <f t="shared" ref="P3331:P3394" si="209">AVERAGE(E3331/L3331)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5">
        <f t="shared" ref="P3395:P3458" si="213">AVERAGE(E3395/L3395)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5">
        <f t="shared" ref="P3459:P3522" si="217">AVERAGE(E3459/L3459)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5">
        <f t="shared" ref="P3523:P3586" si="221">AVERAGE(E3523/L3523)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5">
        <f t="shared" ref="P3587:P3650" si="225">AVERAGE(E3587/L3587)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5">
        <f t="shared" ref="P3651:P3714" si="229">AVERAGE(E3651/L3651)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5">
        <f t="shared" ref="P3715:P3778" si="233">AVERAGE(E3715/L3715)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5">
        <f t="shared" ref="P3779:P3842" si="237">AVERAGE(E3779/L3779)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5">
        <f t="shared" ref="P3843:P3906" si="241">AVERAGE(E3843/L3843)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5">
        <f t="shared" ref="P3907:P3970" si="245">AVERAGE(E3907/L3907)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5">
        <f t="shared" ref="P3971:P4034" si="249">AVERAGE(E3971/L3971)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5">
        <f t="shared" ref="P4035:P4098" si="253">AVERAGE(E4035/L4035)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5" t="e">
        <f t="shared" ref="P4099:P4115" si="257">AVERAGE(E4099/L4099)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O4115" xr:uid="{5318C7EA-1296-4A15-9443-D3843E1CD5C9}"/>
  <conditionalFormatting sqref="A1:XFD1">
    <cfRule type="colorScale" priority="10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- Category</vt:lpstr>
      <vt:lpstr>Pivot table - Sub Category</vt:lpstr>
      <vt:lpstr>Pivot table - Date created</vt:lpstr>
      <vt:lpstr>Bonus 1</vt:lpstr>
      <vt:lpstr>Bonus 2 - Summary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Nihal Joshua</cp:lastModifiedBy>
  <dcterms:created xsi:type="dcterms:W3CDTF">2017-04-20T15:17:24Z</dcterms:created>
  <dcterms:modified xsi:type="dcterms:W3CDTF">2020-09-24T09:52:04Z</dcterms:modified>
</cp:coreProperties>
</file>