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JM262NAS\Data\Sample Forms\GST\GSTR\"/>
    </mc:Choice>
  </mc:AlternateContent>
  <bookViews>
    <workbookView xWindow="0" yWindow="0" windowWidth="20490" windowHeight="7485"/>
  </bookViews>
  <sheets>
    <sheet name="Basic Data" sheetId="4" r:id="rId1"/>
    <sheet name="GSTR-3B" sheetId="1" r:id="rId2"/>
    <sheet name="RCM-Others" sheetId="3" r:id="rId3"/>
    <sheet name="Import &amp; Ocean Freight" sheetId="5" r:id="rId4"/>
    <sheet name="Eligible ITC" sheetId="6" r:id="rId5"/>
    <sheet name="Reversal of ITC" sheetId="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p" localSheetId="3">'[1]CMA DATA'!#REF!</definedName>
    <definedName name="\p" localSheetId="5">'[1]CMA DATA'!#REF!</definedName>
    <definedName name="\p">'[1]CMA DATA'!#REF!</definedName>
    <definedName name="\q" localSheetId="3">'[1]CMA DATA'!#REF!</definedName>
    <definedName name="\q" localSheetId="5">'[1]CMA DATA'!#REF!</definedName>
    <definedName name="\q">'[1]CMA DATA'!#REF!</definedName>
    <definedName name="\s" localSheetId="3">'[1]CMA DATA'!#REF!</definedName>
    <definedName name="\s" localSheetId="5">'[1]CMA DATA'!#REF!</definedName>
    <definedName name="\s">'[1]CMA DATA'!#REF!</definedName>
    <definedName name="______A65563" localSheetId="4">#REF!</definedName>
    <definedName name="______A65563" localSheetId="3">#REF!</definedName>
    <definedName name="______A65563" localSheetId="5">#REF!</definedName>
    <definedName name="______A65563">#REF!</definedName>
    <definedName name="______A65564" localSheetId="3">#REF!</definedName>
    <definedName name="______A65564" localSheetId="5">#REF!</definedName>
    <definedName name="______A65564">#REF!</definedName>
    <definedName name="______A659563" localSheetId="3">#REF!</definedName>
    <definedName name="______A659563" localSheetId="5">#REF!</definedName>
    <definedName name="______A659563">#REF!</definedName>
    <definedName name="______A70000" localSheetId="3">#REF!</definedName>
    <definedName name="______A70000" localSheetId="5">#REF!</definedName>
    <definedName name="______A70000">#REF!</definedName>
    <definedName name="_____A65563" localSheetId="3">#REF!</definedName>
    <definedName name="_____A65563" localSheetId="5">#REF!</definedName>
    <definedName name="_____A65563">#REF!</definedName>
    <definedName name="_____A65564" localSheetId="3">#REF!</definedName>
    <definedName name="_____A65564" localSheetId="5">#REF!</definedName>
    <definedName name="_____A65564">#REF!</definedName>
    <definedName name="_____A659563" localSheetId="3">#REF!</definedName>
    <definedName name="_____A659563" localSheetId="5">#REF!</definedName>
    <definedName name="_____A659563">#REF!</definedName>
    <definedName name="_____A70000" localSheetId="3">#REF!</definedName>
    <definedName name="_____A70000" localSheetId="5">#REF!</definedName>
    <definedName name="_____A70000">#REF!</definedName>
    <definedName name="____A65563" localSheetId="3">#REF!</definedName>
    <definedName name="____A65563" localSheetId="5">#REF!</definedName>
    <definedName name="____A65563">#REF!</definedName>
    <definedName name="____A65564" localSheetId="3">#REF!</definedName>
    <definedName name="____A65564" localSheetId="5">#REF!</definedName>
    <definedName name="____A65564">#REF!</definedName>
    <definedName name="____A659563" localSheetId="3">#REF!</definedName>
    <definedName name="____A659563" localSheetId="5">#REF!</definedName>
    <definedName name="____A659563">#REF!</definedName>
    <definedName name="____A70000" localSheetId="3">#REF!</definedName>
    <definedName name="____A70000" localSheetId="5">#REF!</definedName>
    <definedName name="____A70000">#REF!</definedName>
    <definedName name="___A65563" localSheetId="3">#REF!</definedName>
    <definedName name="___A65563" localSheetId="5">#REF!</definedName>
    <definedName name="___A65563">#REF!</definedName>
    <definedName name="___A659563" localSheetId="3">#REF!</definedName>
    <definedName name="___A659563" localSheetId="5">#REF!</definedName>
    <definedName name="___A659563">#REF!</definedName>
    <definedName name="___A70000" localSheetId="3">#REF!</definedName>
    <definedName name="___A70000" localSheetId="5">#REF!</definedName>
    <definedName name="___A70000">#REF!</definedName>
    <definedName name="__A65563" localSheetId="3">#REF!</definedName>
    <definedName name="__A65563" localSheetId="5">#REF!</definedName>
    <definedName name="__A65563">#REF!</definedName>
    <definedName name="__A65564" localSheetId="3">#REF!</definedName>
    <definedName name="__A65564" localSheetId="5">#REF!</definedName>
    <definedName name="__A65564">#REF!</definedName>
    <definedName name="__A659563" localSheetId="3">#REF!</definedName>
    <definedName name="__A659563" localSheetId="5">#REF!</definedName>
    <definedName name="__A659563">#REF!</definedName>
    <definedName name="__A70000" localSheetId="3">#REF!</definedName>
    <definedName name="__A70000" localSheetId="5">#REF!</definedName>
    <definedName name="__A70000">#REF!</definedName>
    <definedName name="_xlnm._FilterDatabase" localSheetId="3" hidden="1">'Import &amp; Ocean Freight'!$A$8:$Y$15</definedName>
    <definedName name="_xlnm._FilterDatabase" localSheetId="2" hidden="1">'RCM-Others'!$D$7:$Y$13</definedName>
    <definedName name="A6519563" localSheetId="4">#REF!</definedName>
    <definedName name="A6519563" localSheetId="3">#REF!</definedName>
    <definedName name="A6519563" localSheetId="5">#REF!</definedName>
    <definedName name="A6519563">#REF!</definedName>
    <definedName name="abc" localSheetId="4">'[2]Financial Statements (M.C)'!#REF!</definedName>
    <definedName name="abc" localSheetId="3">'[2]Financial Statements (M.C)'!#REF!</definedName>
    <definedName name="abc" localSheetId="5">'[2]Financial Statements (M.C)'!#REF!</definedName>
    <definedName name="abc">'[2]Financial Statements (M.C)'!#REF!</definedName>
    <definedName name="Annexure_Part_A" localSheetId="4">#REF!</definedName>
    <definedName name="Annexure_Part_A" localSheetId="3">#REF!</definedName>
    <definedName name="Annexure_Part_A" localSheetId="5">#REF!</definedName>
    <definedName name="Annexure_Part_A">#REF!</definedName>
    <definedName name="AOD" localSheetId="3">#REF!</definedName>
    <definedName name="AOD" localSheetId="5">#REF!</definedName>
    <definedName name="AOD">#REF!</definedName>
    <definedName name="App_Supplies" localSheetId="3">#REF!</definedName>
    <definedName name="App_Supplies" localSheetId="5">#REF!</definedName>
    <definedName name="App_Supplies">#REF!</definedName>
    <definedName name="Balance_Sheet" localSheetId="4">#REF!</definedName>
    <definedName name="Balance_Sheet" localSheetId="3">#REF!</definedName>
    <definedName name="Balance_Sheet" localSheetId="5">#REF!</definedName>
    <definedName name="Balance_Sheet">#REF!</definedName>
    <definedName name="Capital_Account" localSheetId="4">#REF!</definedName>
    <definedName name="Capital_Account" localSheetId="3">#REF!</definedName>
    <definedName name="Capital_Account" localSheetId="5">#REF!</definedName>
    <definedName name="Capital_Account">#REF!</definedName>
    <definedName name="Clause_12_VAT_Sales" localSheetId="3">#REF!</definedName>
    <definedName name="Clause_12_VAT_Sales" localSheetId="5">#REF!</definedName>
    <definedName name="Clause_12_VAT_Sales">#REF!</definedName>
    <definedName name="Clause_13_VAT_Purchases" localSheetId="3">#REF!</definedName>
    <definedName name="Clause_13_VAT_Purchases" localSheetId="5">#REF!</definedName>
    <definedName name="Clause_13_VAT_Purchases">#REF!</definedName>
    <definedName name="Clause_14_ITC" localSheetId="3">#REF!</definedName>
    <definedName name="Clause_14_ITC" localSheetId="5">#REF!</definedName>
    <definedName name="Clause_14_ITC">#REF!</definedName>
    <definedName name="Clause_15_CST_Sales" localSheetId="3">#REF!</definedName>
    <definedName name="Clause_15_CST_Sales" localSheetId="5">#REF!</definedName>
    <definedName name="Clause_15_CST_Sales">#REF!</definedName>
    <definedName name="Clause_16A_ITC_Capital_Goods" localSheetId="3">#REF!</definedName>
    <definedName name="Clause_16A_ITC_Capital_Goods" localSheetId="5">#REF!</definedName>
    <definedName name="Clause_16A_ITC_Capital_Goods">#REF!</definedName>
    <definedName name="Clause_16B_ITC_Capital_Goods_BF" localSheetId="3">#REF!</definedName>
    <definedName name="Clause_16B_ITC_Capital_Goods_BF" localSheetId="5">#REF!</definedName>
    <definedName name="Clause_16B_ITC_Capital_Goods_BF">#REF!</definedName>
    <definedName name="Clause_17_Date_Of_Filing_Returns" localSheetId="3">#REF!</definedName>
    <definedName name="Clause_17_Date_Of_Filing_Returns" localSheetId="5">#REF!</definedName>
    <definedName name="Clause_17_Date_Of_Filing_Returns">#REF!</definedName>
    <definedName name="Clause_18_19_Quantitative_Details" localSheetId="3">#REF!</definedName>
    <definedName name="Clause_18_19_Quantitative_Details" localSheetId="5">#REF!</definedName>
    <definedName name="Clause_18_19_Quantitative_Details">#REF!</definedName>
    <definedName name="Computation" localSheetId="3">#REF!</definedName>
    <definedName name="Computation" localSheetId="5">#REF!</definedName>
    <definedName name="Computation">#REF!</definedName>
    <definedName name="CRDR" localSheetId="3">[3]Sheet2!$G$2:$G$3</definedName>
    <definedName name="CRDR">[4]Sheet2!$G$2:$G$3</definedName>
    <definedName name="CST_Purchases" localSheetId="4">'[5]04-Purchases'!#REF!</definedName>
    <definedName name="CST_Purchases" localSheetId="3">'[5]04-Purchases'!#REF!</definedName>
    <definedName name="CST_Purchases" localSheetId="5">'[5]04-Purchases'!#REF!</definedName>
    <definedName name="CST_Purchases">'[5]04-Purchases'!#REF!</definedName>
    <definedName name="Current_Assets" localSheetId="4">#REF!</definedName>
    <definedName name="Current_Assets" localSheetId="3">#REF!</definedName>
    <definedName name="Current_Assets" localSheetId="5">#REF!</definedName>
    <definedName name="Current_Assets">#REF!</definedName>
    <definedName name="Deposits" localSheetId="4">#REF!</definedName>
    <definedName name="Deposits" localSheetId="3">#REF!</definedName>
    <definedName name="Deposits" localSheetId="5">#REF!</definedName>
    <definedName name="Deposits">#REF!</definedName>
    <definedName name="Descriptive_Report" localSheetId="4">#REF!</definedName>
    <definedName name="Descriptive_Report" localSheetId="3">#REF!</definedName>
    <definedName name="Descriptive_Report" localSheetId="5">#REF!</definedName>
    <definedName name="Descriptive_Report">#REF!</definedName>
    <definedName name="DocList">[6]Sheet1!$D$40:$D$51</definedName>
    <definedName name="Filing_Dates" localSheetId="4">#REF!</definedName>
    <definedName name="Filing_Dates" localSheetId="3">#REF!</definedName>
    <definedName name="Filing_Dates" localSheetId="5">#REF!</definedName>
    <definedName name="Filing_Dates">#REF!</definedName>
    <definedName name="Fixed_Assets" localSheetId="4">#REF!</definedName>
    <definedName name="Fixed_Assets" localSheetId="3">#REF!</definedName>
    <definedName name="Fixed_Assets" localSheetId="5">#REF!</definedName>
    <definedName name="Fixed_Assets">#REF!</definedName>
    <definedName name="Form_WW" localSheetId="3">#REF!</definedName>
    <definedName name="Form_WW" localSheetId="5">#REF!</definedName>
    <definedName name="Form_WW">#REF!</definedName>
    <definedName name="FY" localSheetId="4">[6]Sheet1!$S$7:$S$11</definedName>
    <definedName name="FY" localSheetId="3">[7]Sheet2!$S$7:$S$11</definedName>
    <definedName name="FY" localSheetId="5">[6]Sheet1!$S$7:$S$11</definedName>
    <definedName name="FY">[8]Sheet2!$S$7:$S$11</definedName>
    <definedName name="FYY" localSheetId="3">[3]Sheet2!$S$4:$S$8</definedName>
    <definedName name="FYY">[4]Sheet2!$S$4:$S$8</definedName>
    <definedName name="G" localSheetId="4">'[1]CMA DATA'!#REF!</definedName>
    <definedName name="G" localSheetId="3">'[1]CMA DATA'!#REF!</definedName>
    <definedName name="G" localSheetId="5">'[1]CMA DATA'!#REF!</definedName>
    <definedName name="G">'[1]CMA DATA'!#REF!</definedName>
    <definedName name="govPOS">[6]Sheet1!$K$1:$K$37</definedName>
    <definedName name="GSTSTATELIST" localSheetId="4">[6]Sheet1!$I$1:$I$38</definedName>
    <definedName name="GSTSTATELIST" localSheetId="3">[6]Sheet1!$I$1:$I$38</definedName>
    <definedName name="GSTSTATELIST" localSheetId="5">[6]Sheet1!$I$1:$I$38</definedName>
    <definedName name="GSTSTATELIST">[9]Sheet2!$I$1:$I$38</definedName>
    <definedName name="Ineligible_Taxes" localSheetId="4">#REF!</definedName>
    <definedName name="Ineligible_Taxes" localSheetId="3">#REF!</definedName>
    <definedName name="Ineligible_Taxes" localSheetId="5">#REF!</definedName>
    <definedName name="Ineligible_Taxes">#REF!</definedName>
    <definedName name="Interest_Computation" localSheetId="3">#REF!</definedName>
    <definedName name="Interest_Computation" localSheetId="5">#REF!</definedName>
    <definedName name="Interest_Computation">#REF!</definedName>
    <definedName name="Interest_Paid" localSheetId="4">#REF!</definedName>
    <definedName name="Interest_Paid" localSheetId="3">#REF!</definedName>
    <definedName name="Interest_Paid" localSheetId="5">#REF!</definedName>
    <definedName name="Interest_Paid">#REF!</definedName>
    <definedName name="Inward_Summary" localSheetId="3">#REF!</definedName>
    <definedName name="Inward_Summary" localSheetId="5">#REF!</definedName>
    <definedName name="Inward_Summary">#REF!</definedName>
    <definedName name="Inward_Supply" localSheetId="3">#REF!</definedName>
    <definedName name="Inward_Supply" localSheetId="5">#REF!</definedName>
    <definedName name="Inward_Supply">#REF!</definedName>
    <definedName name="Loan_Creditors" localSheetId="4">#REF!</definedName>
    <definedName name="Loan_Creditors" localSheetId="3">#REF!</definedName>
    <definedName name="Loan_Creditors" localSheetId="5">#REF!</definedName>
    <definedName name="Loan_Creditors">#REF!</definedName>
    <definedName name="Lst" localSheetId="3">#REF!</definedName>
    <definedName name="Lst" localSheetId="5">#REF!</definedName>
    <definedName name="Lst">#REF!</definedName>
    <definedName name="lstreason" localSheetId="3">[3]Sheet2!$K$36:$K$40</definedName>
    <definedName name="lstreason">[4]Sheet2!$K$36:$K$40</definedName>
    <definedName name="name">'[10]FBT Compu'!$C$1</definedName>
    <definedName name="Net_Taxes" localSheetId="4">#REF!</definedName>
    <definedName name="Net_Taxes" localSheetId="3">#REF!</definedName>
    <definedName name="Net_Taxes" localSheetId="5">#REF!</definedName>
    <definedName name="Net_Taxes">#REF!</definedName>
    <definedName name="Other_Liabilities" localSheetId="4">#REF!</definedName>
    <definedName name="Other_Liabilities" localSheetId="3">#REF!</definedName>
    <definedName name="Other_Liabilities" localSheetId="5">#REF!</definedName>
    <definedName name="Other_Liabilities">#REF!</definedName>
    <definedName name="Outward_Summary" localSheetId="3">#REF!</definedName>
    <definedName name="Outward_Summary" localSheetId="5">#REF!</definedName>
    <definedName name="Outward_Summary">#REF!</definedName>
    <definedName name="Outward_Supply" localSheetId="3">#REF!</definedName>
    <definedName name="Outward_Supply" localSheetId="5">#REF!</definedName>
    <definedName name="Outward_Supply">#REF!</definedName>
    <definedName name="Periods" localSheetId="4">[6]Sheet1!$Q$7:$Q$18</definedName>
    <definedName name="Periods" localSheetId="3">[7]Sheet2!$Q$7:$Q$18</definedName>
    <definedName name="Periods" localSheetId="5">[6]Sheet1!$Q$7:$Q$18</definedName>
    <definedName name="Periods">[8]Sheet2!$Q$7:$Q$18</definedName>
    <definedName name="Periods1" localSheetId="3">[3]Sheet2!$Q$4:$Q$15</definedName>
    <definedName name="Periods1">[4]Sheet2!$Q$4:$Q$15</definedName>
    <definedName name="Personal" localSheetId="4">#REF!</definedName>
    <definedName name="Personal" localSheetId="3">#REF!</definedName>
    <definedName name="Personal" localSheetId="5">#REF!</definedName>
    <definedName name="Personal">#REF!</definedName>
    <definedName name="Personal_Bs" localSheetId="3">#REF!</definedName>
    <definedName name="Personal_Bs" localSheetId="5">#REF!</definedName>
    <definedName name="Personal_Bs">#REF!</definedName>
    <definedName name="Personal_Capital" localSheetId="3">#REF!</definedName>
    <definedName name="Personal_Capital" localSheetId="5">#REF!</definedName>
    <definedName name="Personal_Capital">#REF!</definedName>
    <definedName name="Personal_Pl" localSheetId="3">#REF!</definedName>
    <definedName name="Personal_Pl" localSheetId="5">#REF!</definedName>
    <definedName name="Personal_Pl">#REF!</definedName>
    <definedName name="portlist">[6]Sheet1!$U$1:$U$635</definedName>
    <definedName name="POS">[11]master!$G$2:$G$38</definedName>
    <definedName name="_xlnm.Print_Area" localSheetId="0">'Basic Data'!$A$1:$B$29</definedName>
    <definedName name="_xlnm.Print_Area" localSheetId="4">'Eligible ITC'!$A$1:$F$74</definedName>
    <definedName name="_xlnm.Print_Area" localSheetId="1">'GSTR-3B'!$A$1:$L$163</definedName>
    <definedName name="_xlnm.Print_Area" localSheetId="3">'Import &amp; Ocean Freight'!$A$1:$Y$16</definedName>
    <definedName name="_xlnm.Print_Area" localSheetId="2">'RCM-Others'!$A$1:$M$14</definedName>
    <definedName name="_xlnm.Print_Area" localSheetId="5">'Reversal of ITC'!$A$1:$F$71</definedName>
    <definedName name="_xlnm.Print_Titles" localSheetId="4">'Eligible ITC'!$1:$4</definedName>
    <definedName name="_xlnm.Print_Titles" localSheetId="1">'GSTR-3B'!$1:$4</definedName>
    <definedName name="_xlnm.Print_Titles" localSheetId="3">'Import &amp; Ocean Freight'!$A:$A,'Import &amp; Ocean Freight'!$1:$4</definedName>
    <definedName name="_xlnm.Print_Titles" localSheetId="5">'Reversal of ITC'!$1:$4</definedName>
    <definedName name="q" localSheetId="4">'[1]CMA DATA'!#REF!</definedName>
    <definedName name="q" localSheetId="3">'[1]CMA DATA'!#REF!</definedName>
    <definedName name="q" localSheetId="5">'[1]CMA DATA'!#REF!</definedName>
    <definedName name="q">'[1]CMA DATA'!#REF!</definedName>
    <definedName name="RATE">[11]master!$F$2:$F$9</definedName>
    <definedName name="Reasons_for_DRC03" localSheetId="4">#REF!</definedName>
    <definedName name="Reasons_for_DRC03" localSheetId="3">#REF!</definedName>
    <definedName name="Reasons_for_DRC03" localSheetId="5">#REF!</definedName>
    <definedName name="Reasons_for_DRC03">#REF!</definedName>
    <definedName name="Reconciliation" localSheetId="3">#REF!</definedName>
    <definedName name="Reconciliation" localSheetId="5">#REF!</definedName>
    <definedName name="Reconciliation">#REF!</definedName>
    <definedName name="Rule" localSheetId="5">'[5]Part I Statements'!#REF!</definedName>
    <definedName name="Rule">'[5]Part I Statements'!#REF!</definedName>
    <definedName name="Schedules" localSheetId="4">#REF!</definedName>
    <definedName name="Schedules" localSheetId="3">'[5]Part I Statements'!#REF!</definedName>
    <definedName name="Schedules" localSheetId="5">#REF!</definedName>
    <definedName name="Schedules">'[5]Part I Statements'!#REF!</definedName>
    <definedName name="StateList" localSheetId="4">#REF!</definedName>
    <definedName name="StateList" localSheetId="3">#REF!</definedName>
    <definedName name="StateList" localSheetId="5">#REF!</definedName>
    <definedName name="StateList">#REF!</definedName>
    <definedName name="Statement_1_4" localSheetId="3">#REF!</definedName>
    <definedName name="Statement_1_4" localSheetId="5">#REF!</definedName>
    <definedName name="Statement_1_4">#REF!</definedName>
    <definedName name="Statement_5_Quantitative" localSheetId="3">#REF!</definedName>
    <definedName name="Statement_5_Quantitative" localSheetId="5">#REF!</definedName>
    <definedName name="Statement_5_Quantitative">#REF!</definedName>
    <definedName name="States" localSheetId="4">[4]Sheet2!$E$2:$E$39</definedName>
    <definedName name="States" localSheetId="3">[3]Sheet2!$E$2:$E$39</definedName>
    <definedName name="States" localSheetId="5">[4]Sheet2!$E$2:$E$39</definedName>
    <definedName name="States">[12]Sheet2!$E$2:$E$39</definedName>
    <definedName name="Summary" localSheetId="4">#REF!</definedName>
    <definedName name="Summary" localSheetId="3">#REF!</definedName>
    <definedName name="Summary" localSheetId="5">#REF!</definedName>
    <definedName name="Summary">#REF!</definedName>
    <definedName name="Trade_Creditors" localSheetId="4">#REF!</definedName>
    <definedName name="Trade_Creditors" localSheetId="3">#REF!</definedName>
    <definedName name="Trade_Creditors" localSheetId="5">#REF!</definedName>
    <definedName name="Trade_Creditors">#REF!</definedName>
    <definedName name="Trading" localSheetId="3">#REF!</definedName>
    <definedName name="Trading" localSheetId="5">#REF!</definedName>
    <definedName name="Trading">#REF!</definedName>
    <definedName name="Trading_Profit" localSheetId="4">#REF!</definedName>
    <definedName name="Trading_Profit" localSheetId="3">#REF!</definedName>
    <definedName name="Trading_Profit" localSheetId="5">#REF!</definedName>
    <definedName name="Trading_Profit">#REF!</definedName>
    <definedName name="TYPE">[11]master!$E$2:$E$3</definedName>
    <definedName name="Type1" localSheetId="4">[4]Sheet2!$B$2:$B$5</definedName>
    <definedName name="Type1" localSheetId="3">[3]Sheet2!$B$2:$B$5</definedName>
    <definedName name="Type1" localSheetId="5">[4]Sheet2!$B$2:$B$5</definedName>
    <definedName name="Type1">[12]Sheet2!$B$2:$B$5</definedName>
    <definedName name="Units" localSheetId="3">[3]Sheet2!$B$41:$B$98</definedName>
    <definedName name="Units">[6]Sheet1!$X$645:$X$702</definedName>
    <definedName name="yes_no">[13]Data!$J$1:$J$2</definedName>
    <definedName name="YesNo" localSheetId="4">[4]Sheet2!$C$2:$C$3</definedName>
    <definedName name="YesNo" localSheetId="3">[3]Sheet2!$C$2:$C$3</definedName>
    <definedName name="YesNo" localSheetId="5">[4]Sheet2!$C$2:$C$3</definedName>
    <definedName name="YesNo">[12]Sheet2!$C$2:$C$3</definedName>
  </definedNames>
  <calcPr calcId="162913"/>
</workbook>
</file>

<file path=xl/calcChain.xml><?xml version="1.0" encoding="utf-8"?>
<calcChain xmlns="http://schemas.openxmlformats.org/spreadsheetml/2006/main">
  <c r="M10" i="5" l="1"/>
  <c r="N10" i="5"/>
  <c r="M11" i="5"/>
  <c r="N11" i="5"/>
  <c r="M12" i="5"/>
  <c r="N12" i="5"/>
  <c r="M13" i="5"/>
  <c r="N13" i="5"/>
  <c r="AF8" i="5" l="1"/>
  <c r="AG8" i="5" s="1"/>
  <c r="AH8" i="5" s="1"/>
  <c r="AI8" i="5" s="1"/>
  <c r="C8" i="5"/>
  <c r="D8" i="5"/>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N9" i="5" l="1"/>
  <c r="M9" i="5"/>
  <c r="L15" i="5"/>
  <c r="L14" i="5"/>
  <c r="N7" i="5" l="1"/>
  <c r="O10" i="5"/>
  <c r="O9" i="5"/>
  <c r="V13" i="5"/>
  <c r="V12" i="5"/>
  <c r="V11" i="5"/>
  <c r="V10" i="5"/>
  <c r="V9" i="5"/>
  <c r="G14" i="1" l="1"/>
  <c r="O11" i="5"/>
  <c r="O12" i="5"/>
  <c r="O13" i="5"/>
  <c r="A11" i="5" l="1"/>
  <c r="A12" i="5" s="1"/>
  <c r="A13" i="5" s="1"/>
  <c r="A10" i="5"/>
  <c r="B8" i="5"/>
  <c r="D14" i="3" l="1"/>
  <c r="D13" i="3"/>
  <c r="V15" i="5"/>
  <c r="V14" i="5"/>
  <c r="O14" i="1" s="1"/>
  <c r="W13" i="5"/>
  <c r="X13" i="5" s="1"/>
  <c r="W12" i="5"/>
  <c r="X12" i="5" s="1"/>
  <c r="W11" i="5"/>
  <c r="X11" i="5" s="1"/>
  <c r="W10" i="5"/>
  <c r="X10" i="5" s="1"/>
  <c r="W9" i="5"/>
  <c r="X9" i="5" s="1"/>
  <c r="P10" i="5"/>
  <c r="Q10" i="5"/>
  <c r="P11" i="5"/>
  <c r="Q11" i="5"/>
  <c r="P12" i="5"/>
  <c r="Q12" i="5"/>
  <c r="P13" i="5"/>
  <c r="Q13" i="5"/>
  <c r="X14" i="5" l="1"/>
  <c r="X15" i="5"/>
  <c r="R10" i="5"/>
  <c r="R13" i="5"/>
  <c r="Y13" i="5" s="1"/>
  <c r="R11" i="5"/>
  <c r="Y11" i="5" s="1"/>
  <c r="R12" i="5"/>
  <c r="Y12" i="5" s="1"/>
  <c r="Q9" i="5"/>
  <c r="P9" i="5"/>
  <c r="Z10" i="5"/>
  <c r="Z11" i="5"/>
  <c r="Z12" i="5"/>
  <c r="Z13" i="5"/>
  <c r="Z9" i="5"/>
  <c r="K15" i="5"/>
  <c r="J15" i="5"/>
  <c r="K14" i="5"/>
  <c r="J14" i="5"/>
  <c r="A20" i="4"/>
  <c r="A19" i="4"/>
  <c r="A16" i="4"/>
  <c r="Z15" i="5" l="1"/>
  <c r="Z14" i="5"/>
  <c r="Y10" i="5"/>
  <c r="R9" i="5"/>
  <c r="R15" i="5" s="1"/>
  <c r="N14" i="5"/>
  <c r="N15" i="5"/>
  <c r="Y9" i="5" l="1"/>
  <c r="R14" i="5"/>
  <c r="A2" i="3"/>
  <c r="A1" i="3"/>
  <c r="B9" i="4"/>
  <c r="A36" i="8" l="1"/>
  <c r="A39" i="6"/>
  <c r="D37" i="1"/>
  <c r="A11" i="6" l="1"/>
  <c r="A8" i="6"/>
  <c r="A9" i="8"/>
  <c r="A8" i="8"/>
  <c r="AD8" i="5" l="1"/>
  <c r="AE8" i="5" s="1"/>
  <c r="A3" i="1"/>
  <c r="A2" i="1"/>
  <c r="A1" i="1"/>
  <c r="A17" i="4"/>
  <c r="A2" i="5"/>
  <c r="A1" i="5"/>
  <c r="A10" i="8" l="1"/>
  <c r="J103" i="1" l="1"/>
  <c r="A22" i="4"/>
  <c r="A103" i="1" s="1"/>
  <c r="D17" i="8"/>
  <c r="E17" i="8"/>
  <c r="F17" i="8"/>
  <c r="D18" i="8"/>
  <c r="E18" i="8"/>
  <c r="F18" i="8"/>
  <c r="A13" i="8"/>
  <c r="A12" i="8"/>
  <c r="F69" i="8" l="1"/>
  <c r="F11" i="8" s="1"/>
  <c r="E69" i="8"/>
  <c r="E11" i="8" s="1"/>
  <c r="D69" i="8"/>
  <c r="D11" i="8" s="1"/>
  <c r="C69" i="8"/>
  <c r="C11" i="8" s="1"/>
  <c r="F52" i="8"/>
  <c r="F9" i="8" s="1"/>
  <c r="E52" i="8"/>
  <c r="E9" i="8" s="1"/>
  <c r="D52" i="8"/>
  <c r="D9" i="8" s="1"/>
  <c r="C52" i="8"/>
  <c r="F34" i="8"/>
  <c r="F8" i="8" s="1"/>
  <c r="E34" i="8"/>
  <c r="E8" i="8" s="1"/>
  <c r="D34" i="8"/>
  <c r="D8" i="8" s="1"/>
  <c r="C34" i="8"/>
  <c r="C8" i="8" s="1"/>
  <c r="A2" i="8"/>
  <c r="A1" i="8"/>
  <c r="C9" i="8" l="1"/>
  <c r="C17" i="8" s="1"/>
  <c r="E10" i="8"/>
  <c r="E13" i="8" s="1"/>
  <c r="D10" i="8"/>
  <c r="D13" i="8" s="1"/>
  <c r="D12" i="8"/>
  <c r="I45" i="1" s="1"/>
  <c r="C10" i="8"/>
  <c r="C12" i="8" s="1"/>
  <c r="F10" i="8"/>
  <c r="F12" i="8" s="1"/>
  <c r="K45" i="1" s="1"/>
  <c r="E12" i="8"/>
  <c r="J45" i="1" s="1"/>
  <c r="E57" i="8"/>
  <c r="D72" i="6"/>
  <c r="E72" i="6"/>
  <c r="F72" i="6"/>
  <c r="C72" i="6"/>
  <c r="D6" i="4"/>
  <c r="D7" i="4"/>
  <c r="D114" i="4"/>
  <c r="D113" i="4"/>
  <c r="D112" i="4"/>
  <c r="D111" i="4"/>
  <c r="D110" i="4"/>
  <c r="D109" i="4"/>
  <c r="D108" i="4"/>
  <c r="D107" i="4"/>
  <c r="D106" i="4"/>
  <c r="D105" i="4"/>
  <c r="D104" i="4"/>
  <c r="D103" i="4"/>
  <c r="D102" i="4"/>
  <c r="D101" i="4"/>
  <c r="D100" i="4"/>
  <c r="D99" i="4"/>
  <c r="D98" i="4"/>
  <c r="D97" i="4"/>
  <c r="D96" i="4"/>
  <c r="D95" i="4"/>
  <c r="D94" i="4"/>
  <c r="D93" i="4"/>
  <c r="D92" i="4"/>
  <c r="F57" i="8" l="1"/>
  <c r="D57" i="8"/>
  <c r="C57" i="8"/>
  <c r="H45" i="1"/>
  <c r="A25" i="6"/>
  <c r="A57" i="8"/>
  <c r="A40" i="8"/>
  <c r="A22" i="8"/>
  <c r="C13" i="8"/>
  <c r="C18" i="8"/>
  <c r="F13" i="8"/>
  <c r="A43" i="6"/>
  <c r="A60" i="6"/>
  <c r="A14" i="6"/>
  <c r="A12" i="6"/>
  <c r="A10" i="6" l="1"/>
  <c r="A9" i="6"/>
  <c r="J101" i="1"/>
  <c r="A21" i="4"/>
  <c r="A101" i="1" s="1"/>
  <c r="K47" i="1"/>
  <c r="K49" i="1" s="1"/>
  <c r="J47" i="1"/>
  <c r="J49" i="1" s="1"/>
  <c r="F55" i="6"/>
  <c r="F11" i="6" s="1"/>
  <c r="E55" i="6"/>
  <c r="E11" i="6" s="1"/>
  <c r="D55" i="6"/>
  <c r="D11" i="6" s="1"/>
  <c r="C55" i="6"/>
  <c r="C11" i="6" s="1"/>
  <c r="D37" i="6"/>
  <c r="D8" i="6" s="1"/>
  <c r="D9" i="6" s="1"/>
  <c r="D10" i="6" s="1"/>
  <c r="E37" i="6"/>
  <c r="E8" i="6" s="1"/>
  <c r="E9" i="6" s="1"/>
  <c r="E10" i="6" s="1"/>
  <c r="F37" i="6"/>
  <c r="F8" i="6" s="1"/>
  <c r="F9" i="6" s="1"/>
  <c r="F10" i="6" s="1"/>
  <c r="C37" i="6"/>
  <c r="C8" i="6" s="1"/>
  <c r="D13" i="6"/>
  <c r="E13" i="6"/>
  <c r="F13" i="6"/>
  <c r="C13" i="6"/>
  <c r="J97" i="1"/>
  <c r="J99" i="1"/>
  <c r="A93" i="1"/>
  <c r="J95" i="1"/>
  <c r="A95" i="1"/>
  <c r="A15" i="6"/>
  <c r="B8" i="4"/>
  <c r="A3" i="3" s="1"/>
  <c r="B7" i="4"/>
  <c r="A83" i="4" s="1"/>
  <c r="C83" i="4" s="1"/>
  <c r="A55" i="8" l="1"/>
  <c r="A70" i="8"/>
  <c r="A38" i="8"/>
  <c r="A53" i="8"/>
  <c r="A58" i="6"/>
  <c r="A73" i="6"/>
  <c r="A41" i="6"/>
  <c r="A56" i="6"/>
  <c r="A3" i="5"/>
  <c r="A13" i="6"/>
  <c r="A11" i="8"/>
  <c r="A3" i="8"/>
  <c r="A3" i="6"/>
  <c r="E12" i="6"/>
  <c r="E15" i="6" s="1"/>
  <c r="F12" i="6"/>
  <c r="F15" i="6" s="1"/>
  <c r="D12" i="6"/>
  <c r="I47" i="1"/>
  <c r="I49" i="1" s="1"/>
  <c r="H47" i="1"/>
  <c r="H49" i="1" s="1"/>
  <c r="C9" i="6"/>
  <c r="A82" i="4"/>
  <c r="C82" i="4" s="1"/>
  <c r="A74" i="4"/>
  <c r="C74" i="4" s="1"/>
  <c r="A79" i="4"/>
  <c r="C79" i="4" s="1"/>
  <c r="A78" i="4"/>
  <c r="C78" i="4" s="1"/>
  <c r="A85" i="4"/>
  <c r="C85" i="4" s="1"/>
  <c r="A77" i="4"/>
  <c r="C77" i="4" s="1"/>
  <c r="A84" i="4"/>
  <c r="B84" i="4" s="1"/>
  <c r="A75" i="4"/>
  <c r="B75" i="4" s="1"/>
  <c r="A81" i="4"/>
  <c r="C81" i="4" s="1"/>
  <c r="A76" i="4"/>
  <c r="C76" i="4" s="1"/>
  <c r="A80" i="4"/>
  <c r="B80" i="4" s="1"/>
  <c r="B83" i="4"/>
  <c r="B82" i="4"/>
  <c r="C84" i="4" l="1"/>
  <c r="B77" i="4"/>
  <c r="B85" i="4"/>
  <c r="E16" i="6"/>
  <c r="D14" i="6"/>
  <c r="D15" i="6"/>
  <c r="F14" i="6"/>
  <c r="E14" i="6"/>
  <c r="F16" i="6"/>
  <c r="D16" i="6"/>
  <c r="B81" i="4"/>
  <c r="C75" i="4"/>
  <c r="B78" i="4"/>
  <c r="B74" i="4"/>
  <c r="B79" i="4"/>
  <c r="B76" i="4"/>
  <c r="C80" i="4"/>
  <c r="J36" i="1" l="1"/>
  <c r="E60" i="6"/>
  <c r="K36" i="1"/>
  <c r="F60" i="6"/>
  <c r="I36" i="1"/>
  <c r="D60" i="6"/>
  <c r="A2" i="6" l="1"/>
  <c r="A1" i="6" l="1"/>
  <c r="C21" i="6" l="1"/>
  <c r="C20" i="6" l="1"/>
  <c r="E21" i="6"/>
  <c r="F21" i="6"/>
  <c r="C10" i="6"/>
  <c r="E20" i="6"/>
  <c r="D21" i="6"/>
  <c r="F20" i="6"/>
  <c r="D20" i="6"/>
  <c r="J128" i="1"/>
  <c r="J122" i="1"/>
  <c r="J107" i="1"/>
  <c r="C12" i="6" l="1"/>
  <c r="C15" i="6" s="1"/>
  <c r="P7" i="5" l="1"/>
  <c r="C16" i="6"/>
  <c r="C14" i="6"/>
  <c r="A99" i="1"/>
  <c r="H36" i="1" l="1"/>
  <c r="C60" i="6"/>
  <c r="A97" i="1"/>
  <c r="H14" i="5"/>
  <c r="I14" i="5"/>
  <c r="K30" i="1" s="1"/>
  <c r="AG14" i="5"/>
  <c r="H15" i="5"/>
  <c r="I15" i="5"/>
  <c r="AG15" i="5"/>
  <c r="H30" i="1" l="1"/>
  <c r="M14" i="5"/>
  <c r="M15" i="5"/>
  <c r="A25" i="4"/>
  <c r="A128" i="1" s="1"/>
  <c r="A24" i="4"/>
  <c r="A122" i="1" s="1"/>
  <c r="K132" i="1"/>
  <c r="K126" i="1"/>
  <c r="K125" i="1"/>
  <c r="K131" i="1"/>
  <c r="G15" i="5" l="1"/>
  <c r="G14" i="5"/>
  <c r="M16" i="5" s="1"/>
  <c r="P15" i="5" l="1"/>
  <c r="P14" i="5"/>
  <c r="Y14" i="5" l="1"/>
  <c r="H31" i="1" s="1"/>
  <c r="Y15" i="5"/>
  <c r="H156" i="1"/>
  <c r="I156" i="1"/>
  <c r="J156" i="1"/>
  <c r="G156" i="1"/>
  <c r="H149" i="1"/>
  <c r="H158" i="1" s="1"/>
  <c r="I149" i="1"/>
  <c r="I158" i="1" s="1"/>
  <c r="J149" i="1"/>
  <c r="G149" i="1"/>
  <c r="G158" i="1" s="1"/>
  <c r="A23" i="4"/>
  <c r="A107" i="1" s="1"/>
  <c r="A105" i="1"/>
  <c r="H118" i="1"/>
  <c r="I40" i="1" s="1"/>
  <c r="I118" i="1"/>
  <c r="J40" i="1" s="1"/>
  <c r="J118" i="1"/>
  <c r="J120" i="1" s="1"/>
  <c r="G118" i="1"/>
  <c r="A142" i="1"/>
  <c r="A160" i="1"/>
  <c r="A134" i="1"/>
  <c r="A29" i="4"/>
  <c r="A137" i="1"/>
  <c r="J137" i="1"/>
  <c r="A138" i="1"/>
  <c r="J138" i="1"/>
  <c r="J139" i="1"/>
  <c r="J136" i="1"/>
  <c r="A136" i="1"/>
  <c r="J6" i="1"/>
  <c r="R75" i="1"/>
  <c r="R74" i="1"/>
  <c r="I38" i="1"/>
  <c r="O75" i="1"/>
  <c r="E75" i="1" s="1"/>
  <c r="O74" i="1"/>
  <c r="E74" i="1" s="1"/>
  <c r="O73" i="1"/>
  <c r="E73" i="1" s="1"/>
  <c r="A15" i="4"/>
  <c r="B6" i="4"/>
  <c r="J89" i="1"/>
  <c r="J86" i="1"/>
  <c r="I90" i="1"/>
  <c r="H67" i="1"/>
  <c r="G67" i="1"/>
  <c r="I24" i="1"/>
  <c r="H24" i="1"/>
  <c r="G24" i="1"/>
  <c r="S15" i="3"/>
  <c r="Y14" i="3"/>
  <c r="X14" i="3"/>
  <c r="W14" i="3"/>
  <c r="V14" i="3"/>
  <c r="S14" i="3"/>
  <c r="Y13" i="3"/>
  <c r="X13" i="3"/>
  <c r="W13" i="3"/>
  <c r="V13" i="3"/>
  <c r="S13" i="3"/>
  <c r="L11" i="3"/>
  <c r="J11" i="3"/>
  <c r="H11" i="3"/>
  <c r="F11" i="3"/>
  <c r="L10" i="3"/>
  <c r="J10" i="3"/>
  <c r="H10" i="3"/>
  <c r="F10" i="3"/>
  <c r="L9" i="3"/>
  <c r="J9" i="3"/>
  <c r="H9" i="3"/>
  <c r="I31" i="1" s="1"/>
  <c r="F9" i="3"/>
  <c r="K38" i="1"/>
  <c r="J38" i="1"/>
  <c r="H38" i="1"/>
  <c r="K60" i="1"/>
  <c r="J60" i="1"/>
  <c r="I60" i="1"/>
  <c r="H60" i="1"/>
  <c r="I77" i="1"/>
  <c r="K53" i="1" s="1"/>
  <c r="K77" i="1"/>
  <c r="E76" i="1"/>
  <c r="J76" i="1" s="1"/>
  <c r="B12" i="4"/>
  <c r="B14" i="4" s="1"/>
  <c r="B15" i="4" s="1"/>
  <c r="K31" i="1" l="1"/>
  <c r="L14" i="3"/>
  <c r="L13" i="3"/>
  <c r="K14" i="1" s="1"/>
  <c r="K16" i="1" s="1"/>
  <c r="J31" i="1"/>
  <c r="J14" i="3"/>
  <c r="J13" i="3"/>
  <c r="H14" i="3"/>
  <c r="H13" i="3"/>
  <c r="I14" i="1" s="1"/>
  <c r="I16" i="1" s="1"/>
  <c r="F13" i="3"/>
  <c r="H14" i="1" s="1"/>
  <c r="E80" i="1" s="1"/>
  <c r="F14" i="3"/>
  <c r="G16" i="1"/>
  <c r="J158" i="1"/>
  <c r="A139" i="1"/>
  <c r="L74" i="1"/>
  <c r="H87" i="1" s="1"/>
  <c r="J87" i="1" s="1"/>
  <c r="L75" i="1"/>
  <c r="H88" i="1" s="1"/>
  <c r="J88" i="1" s="1"/>
  <c r="O77" i="1"/>
  <c r="H120" i="1"/>
  <c r="S75" i="1"/>
  <c r="I120" i="1"/>
  <c r="K40" i="1"/>
  <c r="J14" i="1"/>
  <c r="E82" i="1" s="1"/>
  <c r="H40" i="1"/>
  <c r="G120" i="1"/>
  <c r="C10" i="4"/>
  <c r="A12" i="4"/>
  <c r="A10" i="4"/>
  <c r="A11" i="4"/>
  <c r="A6" i="1" s="1"/>
  <c r="A13" i="4"/>
  <c r="S74" i="1"/>
  <c r="E77" i="1"/>
  <c r="E16" i="4"/>
  <c r="E14" i="4"/>
  <c r="E7" i="4"/>
  <c r="E10" i="4"/>
  <c r="E12" i="4"/>
  <c r="E15" i="4"/>
  <c r="E13" i="4"/>
  <c r="E8" i="4"/>
  <c r="E11" i="4"/>
  <c r="E6" i="4"/>
  <c r="E9" i="4"/>
  <c r="J32" i="1" l="1"/>
  <c r="J41" i="1" s="1"/>
  <c r="J51" i="1" s="1"/>
  <c r="E81" i="1"/>
  <c r="H32" i="1"/>
  <c r="H16" i="1"/>
  <c r="A67" i="8"/>
  <c r="A68" i="8"/>
  <c r="A71" i="6"/>
  <c r="A70" i="6"/>
  <c r="A61" i="8"/>
  <c r="A44" i="8"/>
  <c r="A26" i="8"/>
  <c r="A51" i="8"/>
  <c r="A33" i="8"/>
  <c r="A65" i="8"/>
  <c r="A48" i="8"/>
  <c r="A30" i="8"/>
  <c r="A62" i="8"/>
  <c r="A45" i="8"/>
  <c r="A27" i="8"/>
  <c r="A66" i="8"/>
  <c r="A49" i="8"/>
  <c r="A31" i="8"/>
  <c r="A47" i="8"/>
  <c r="A29" i="8"/>
  <c r="A64" i="8"/>
  <c r="A50" i="8"/>
  <c r="A32" i="8"/>
  <c r="A59" i="8"/>
  <c r="A42" i="8"/>
  <c r="A24" i="8"/>
  <c r="A58" i="8"/>
  <c r="A41" i="8"/>
  <c r="A23" i="8"/>
  <c r="A43" i="8"/>
  <c r="A25" i="8"/>
  <c r="A60" i="8"/>
  <c r="A63" i="8"/>
  <c r="A46" i="8"/>
  <c r="A28" i="8"/>
  <c r="A69" i="6"/>
  <c r="A68" i="6"/>
  <c r="A67" i="6"/>
  <c r="A66" i="6"/>
  <c r="A65" i="6"/>
  <c r="A64" i="6"/>
  <c r="A63" i="6"/>
  <c r="A62" i="6"/>
  <c r="A61" i="6"/>
  <c r="A54" i="6"/>
  <c r="A53" i="6"/>
  <c r="A52" i="6"/>
  <c r="A51" i="6"/>
  <c r="A50" i="6"/>
  <c r="A49" i="6"/>
  <c r="A48" i="6"/>
  <c r="A47" i="6"/>
  <c r="A46" i="6"/>
  <c r="A45" i="6"/>
  <c r="A44" i="6"/>
  <c r="A36" i="6"/>
  <c r="A35" i="6"/>
  <c r="A34" i="6"/>
  <c r="A33" i="6"/>
  <c r="A32" i="6"/>
  <c r="A31" i="6"/>
  <c r="A30" i="6"/>
  <c r="A29" i="6"/>
  <c r="A28" i="6"/>
  <c r="A27" i="6"/>
  <c r="A26" i="6"/>
  <c r="J90" i="1"/>
  <c r="L77" i="1"/>
  <c r="H90" i="1"/>
  <c r="J16" i="1"/>
  <c r="E83" i="1"/>
  <c r="K32" i="1" s="1"/>
  <c r="K81" i="1"/>
  <c r="K82" i="1"/>
  <c r="V74" i="1"/>
  <c r="I32" i="1" l="1"/>
  <c r="I41" i="1" s="1"/>
  <c r="I51" i="1" s="1"/>
  <c r="P74" i="1" s="1"/>
  <c r="T74" i="1" s="1"/>
  <c r="K80" i="1"/>
  <c r="H41" i="1"/>
  <c r="H51" i="1" s="1"/>
  <c r="P73" i="1" s="1"/>
  <c r="J91" i="1"/>
  <c r="P75" i="1"/>
  <c r="T75" i="1" s="1"/>
  <c r="F74" i="1"/>
  <c r="K41" i="1"/>
  <c r="K51" i="1" s="1"/>
  <c r="K54" i="1" s="1"/>
  <c r="K83" i="1"/>
  <c r="E89" i="1" s="1"/>
  <c r="F89" i="1" l="1"/>
  <c r="J160" i="1" s="1"/>
  <c r="J162" i="1" s="1"/>
  <c r="Q73" i="1"/>
  <c r="T73" i="1" s="1"/>
  <c r="P77" i="1"/>
  <c r="X74" i="1"/>
  <c r="T77" i="1" l="1"/>
  <c r="R73" i="1"/>
  <c r="S73" i="1" s="1"/>
  <c r="F73" i="1"/>
  <c r="Z74" i="1"/>
  <c r="AB74" i="1" s="1"/>
  <c r="G74" i="1"/>
  <c r="AA74" i="1"/>
  <c r="AD74" i="1" s="1"/>
  <c r="AG74" i="1" s="1"/>
  <c r="AJ74" i="1" s="1"/>
  <c r="G89" i="1"/>
  <c r="K89" i="1" s="1"/>
  <c r="J74" i="1" l="1"/>
  <c r="E87" i="1" s="1"/>
  <c r="F87" i="1" s="1"/>
  <c r="H160" i="1" s="1"/>
  <c r="H162" i="1" s="1"/>
  <c r="AA73" i="1"/>
  <c r="S77" i="1"/>
  <c r="AC73" i="1" l="1"/>
  <c r="AD73" i="1" s="1"/>
  <c r="G87" i="1"/>
  <c r="K87" i="1" s="1"/>
  <c r="U75" i="1"/>
  <c r="W75" i="1" s="1"/>
  <c r="U74" i="1"/>
  <c r="G73" i="1" l="1"/>
  <c r="AE74" i="1"/>
  <c r="AH74" i="1" s="1"/>
  <c r="AI74" i="1" s="1"/>
  <c r="F75" i="1"/>
  <c r="Z73" i="1"/>
  <c r="AB73" i="1" s="1"/>
  <c r="Y75" i="1"/>
  <c r="H75" i="1" l="1"/>
  <c r="Z75" i="1"/>
  <c r="AB75" i="1" s="1"/>
  <c r="AB77" i="1" s="1"/>
  <c r="AE73" i="1"/>
  <c r="AH73" i="1" s="1"/>
  <c r="AI73" i="1" s="1"/>
  <c r="G77" i="1"/>
  <c r="I53" i="1" s="1"/>
  <c r="AA75" i="1"/>
  <c r="F77" i="1"/>
  <c r="H53" i="1" s="1"/>
  <c r="H54" i="1" s="1"/>
  <c r="J75" i="1" l="1"/>
  <c r="E88" i="1" s="1"/>
  <c r="F88" i="1" s="1"/>
  <c r="I160" i="1" s="1"/>
  <c r="I162" i="1" s="1"/>
  <c r="AD75" i="1"/>
  <c r="AG75" i="1" s="1"/>
  <c r="AJ75" i="1" s="1"/>
  <c r="AA77" i="1"/>
  <c r="I54" i="1"/>
  <c r="I55" i="1" s="1"/>
  <c r="AE75" i="1"/>
  <c r="AF73" i="1"/>
  <c r="H55" i="1"/>
  <c r="G88" i="1" l="1"/>
  <c r="K88" i="1" s="1"/>
  <c r="H73" i="1"/>
  <c r="J73" i="1" s="1"/>
  <c r="AG73" i="1"/>
  <c r="AJ73" i="1" s="1"/>
  <c r="AJ77" i="1" s="1"/>
  <c r="AH75" i="1"/>
  <c r="AI75" i="1" s="1"/>
  <c r="AI77" i="1" l="1"/>
  <c r="AJ78" i="1" s="1"/>
  <c r="H77" i="1"/>
  <c r="J53" i="1" s="1"/>
  <c r="E86" i="1" l="1"/>
  <c r="J77" i="1"/>
  <c r="L78" i="1" s="1"/>
  <c r="J54" i="1"/>
  <c r="J55" i="1" s="1"/>
  <c r="M55" i="1"/>
  <c r="M54" i="1" s="1"/>
  <c r="E90" i="1" l="1"/>
  <c r="F86" i="1"/>
  <c r="F90" i="1" l="1"/>
  <c r="G160" i="1"/>
  <c r="G162" i="1" s="1"/>
  <c r="G86" i="1"/>
  <c r="K86" i="1" l="1"/>
  <c r="K90" i="1" s="1"/>
  <c r="G90" i="1"/>
  <c r="G91" i="1" s="1"/>
  <c r="K91" i="1" l="1"/>
</calcChain>
</file>

<file path=xl/sharedStrings.xml><?xml version="1.0" encoding="utf-8"?>
<sst xmlns="http://schemas.openxmlformats.org/spreadsheetml/2006/main" count="439" uniqueCount="283">
  <si>
    <t>Month</t>
  </si>
  <si>
    <t>Nature of Supplies</t>
  </si>
  <si>
    <t>Total Taxable Value</t>
  </si>
  <si>
    <t>Integrated Tax</t>
  </si>
  <si>
    <t>Central Tax</t>
  </si>
  <si>
    <t>State/ UT Tax</t>
  </si>
  <si>
    <t>Cess</t>
  </si>
  <si>
    <t>Non GST supply</t>
  </si>
  <si>
    <t>State/UT Tax</t>
  </si>
  <si>
    <t>Place of Supply (State/UT)</t>
  </si>
  <si>
    <t>Amount of Integrated Tax</t>
  </si>
  <si>
    <t>Supplies made to Composition Taxable Persons</t>
  </si>
  <si>
    <t>Supplies made to Unregistered Persons</t>
  </si>
  <si>
    <t>Supplies made to UIN Holders</t>
  </si>
  <si>
    <t>Details</t>
  </si>
  <si>
    <t xml:space="preserve"> Intra-State supplies</t>
  </si>
  <si>
    <t xml:space="preserve">Nature of supplies </t>
  </si>
  <si>
    <t>Inter-State supplies</t>
  </si>
  <si>
    <t>Description</t>
  </si>
  <si>
    <t>Tax payable</t>
  </si>
  <si>
    <t>State/UT tax</t>
  </si>
  <si>
    <t>Paid through ITC</t>
  </si>
  <si>
    <t>Tax/Cess paid in cash</t>
  </si>
  <si>
    <t>Interest</t>
  </si>
  <si>
    <t>Late Fee</t>
  </si>
  <si>
    <t>Reverse Charge Liability</t>
  </si>
  <si>
    <t>3.1 Detail of Outward Supplies and Inward supplies liable to reverse charges</t>
  </si>
  <si>
    <t>Total</t>
  </si>
  <si>
    <t>ITC utilised</t>
  </si>
  <si>
    <t>Closing ITC</t>
  </si>
  <si>
    <t>Challan Payable</t>
  </si>
  <si>
    <t>Total Challan Value</t>
  </si>
  <si>
    <t>Amount</t>
  </si>
  <si>
    <t>Output Tax</t>
  </si>
  <si>
    <t>Balance ITC Available after Level I Off-Set</t>
  </si>
  <si>
    <t>Total Set-Off of ITC Level I</t>
  </si>
  <si>
    <t>Balance Output Tax Payable after Level I Off-Set</t>
  </si>
  <si>
    <t>Balance ITC Available after Level II Off-Set</t>
  </si>
  <si>
    <t>Total Set-Off of ITC Level II</t>
  </si>
  <si>
    <t>Balance Output Tax Payable after Level II Off-Set</t>
  </si>
  <si>
    <t>Balance ITC Available after Level III Off-Set</t>
  </si>
  <si>
    <t>Balance Output Tax Payable after Level III Off-Set</t>
  </si>
  <si>
    <t>IGST</t>
  </si>
  <si>
    <t>CGST</t>
  </si>
  <si>
    <t>SGST</t>
  </si>
  <si>
    <t>Net ITC</t>
  </si>
  <si>
    <t>Balance Amount Payable</t>
  </si>
  <si>
    <t>4. Eligible ITC</t>
  </si>
  <si>
    <t>5. Values of exempt, nil-rated and non-GST inward supplies</t>
  </si>
  <si>
    <t>6.1 Payment of Tax</t>
  </si>
  <si>
    <t>(A)</t>
  </si>
  <si>
    <t>(1)</t>
  </si>
  <si>
    <t>(4)</t>
  </si>
  <si>
    <t>(5)</t>
  </si>
  <si>
    <t>(2)</t>
  </si>
  <si>
    <t>(3)</t>
  </si>
  <si>
    <t>(a)</t>
  </si>
  <si>
    <t>(b)</t>
  </si>
  <si>
    <t>(c)</t>
  </si>
  <si>
    <t>(6)</t>
  </si>
  <si>
    <t>(B)</t>
  </si>
  <si>
    <t>(D)</t>
  </si>
  <si>
    <t>(C)</t>
  </si>
  <si>
    <t>ITC Available (whether in full or part)</t>
  </si>
  <si>
    <t>Import of goods</t>
  </si>
  <si>
    <t>Import of services</t>
  </si>
  <si>
    <t>Inward supplies liable to reverse charge (other than 1 &amp; 2 above)</t>
  </si>
  <si>
    <t>Inward supplies from ISD</t>
  </si>
  <si>
    <t>All other ITC</t>
  </si>
  <si>
    <t>Opening ITC (RCM)</t>
  </si>
  <si>
    <t>ITC Availed During the Month</t>
  </si>
  <si>
    <t>ITC Available at GSTN</t>
  </si>
  <si>
    <t>Opening ITC B/F</t>
  </si>
  <si>
    <t>ITC Reversed</t>
  </si>
  <si>
    <t>As per rules 42 &amp; 43 of CGST Rules</t>
  </si>
  <si>
    <t>Others</t>
  </si>
  <si>
    <t>Ineligible ITC</t>
  </si>
  <si>
    <t>As per section 17(5)</t>
  </si>
  <si>
    <t>(d)</t>
  </si>
  <si>
    <t>(e)</t>
  </si>
  <si>
    <t>Outward taxable supplies (other than zero rated, nil rated and exempted)</t>
  </si>
  <si>
    <t>Outward taxable supplies (zero rated)</t>
  </si>
  <si>
    <t>Other outward supplies, (Nil rated, exempted)</t>
  </si>
  <si>
    <t>Inward supplies (liable to reverse charge)</t>
  </si>
  <si>
    <t>Non-GST outward supplies</t>
  </si>
  <si>
    <t>GSTR-3B</t>
  </si>
  <si>
    <t>Net ITC Available (A)-(B)</t>
  </si>
  <si>
    <t>From a supplier under composition scheme, Exempt and Nil rated supply</t>
  </si>
  <si>
    <t>3.2 Of the supplies shown in 3.1 (a) above, details of inter-State supplies made to unregistered persons, compositions taxable person and UIN holders</t>
  </si>
  <si>
    <r>
      <t>Name of the supplier</t>
    </r>
    <r>
      <rPr>
        <b/>
        <sz val="8"/>
        <color indexed="10"/>
        <rFont val="Calibri"/>
        <family val="2"/>
      </rPr>
      <t>*                                   (Mandatory in case of unregistered person)</t>
    </r>
  </si>
  <si>
    <r>
      <t>GSTIN/ UIN</t>
    </r>
    <r>
      <rPr>
        <b/>
        <sz val="8"/>
        <color indexed="10"/>
        <rFont val="Calibri"/>
        <family val="2"/>
      </rPr>
      <t>*                                                  (Mandatory in case of Registered person)</t>
    </r>
  </si>
  <si>
    <t>Invoice Details No</t>
  </si>
  <si>
    <r>
      <t>Invoice Details Date</t>
    </r>
    <r>
      <rPr>
        <b/>
        <sz val="8"/>
        <color indexed="10"/>
        <rFont val="Calibri"/>
        <family val="2"/>
      </rPr>
      <t>*</t>
    </r>
  </si>
  <si>
    <t>Invoice Details Invoice Value</t>
  </si>
  <si>
    <r>
      <t xml:space="preserve">Invoice Details </t>
    </r>
    <r>
      <rPr>
        <b/>
        <sz val="8"/>
        <color indexed="10"/>
        <rFont val="Calibri"/>
        <family val="2"/>
      </rPr>
      <t xml:space="preserve"> </t>
    </r>
    <r>
      <rPr>
        <b/>
        <sz val="8"/>
        <color indexed="8"/>
        <rFont val="Calibri"/>
        <family val="2"/>
      </rPr>
      <t xml:space="preserve">HSN/SAC Code </t>
    </r>
    <r>
      <rPr>
        <b/>
        <sz val="8"/>
        <color indexed="10"/>
        <rFont val="Calibri"/>
        <family val="2"/>
      </rPr>
      <t>(enter G/S if code not known)</t>
    </r>
  </si>
  <si>
    <t>Reverse Charge Applicable</t>
  </si>
  <si>
    <t>Eligibility of ITC as inputs/ capital goods/ inputservices/ none</t>
  </si>
  <si>
    <t>Total Tax
available as ITC IGST</t>
  </si>
  <si>
    <t>Total Tax
available as ITC CGST</t>
  </si>
  <si>
    <t>Total Tax
available as ITC SGST</t>
  </si>
  <si>
    <t>Total Tax
available as ITC Cess</t>
  </si>
  <si>
    <t>Sub-Total</t>
  </si>
  <si>
    <t>Applicable if DRC-03 has been filed in this month and liability has been offset against ITC balance</t>
  </si>
  <si>
    <t>Previous Month</t>
  </si>
  <si>
    <t>Due Date (GSTR-3B)</t>
  </si>
  <si>
    <t>Yes</t>
  </si>
  <si>
    <t>No</t>
  </si>
  <si>
    <t>Applicable Late fee</t>
  </si>
  <si>
    <t>Total Challan Payable- TAX</t>
  </si>
  <si>
    <t>Total Challan Payable - FEE</t>
  </si>
  <si>
    <t>Balance Payable - TAX</t>
  </si>
  <si>
    <t>Balance Payable - FEE</t>
  </si>
  <si>
    <t>GSTIN</t>
  </si>
  <si>
    <t>Level I Off-Set IGST ITC against IGST OT</t>
  </si>
  <si>
    <t>Level II Off-Set IGST ITC against CGST OT</t>
  </si>
  <si>
    <t>Level II Off-Set IGST ITC against SGST OT</t>
  </si>
  <si>
    <t>Level II Off-Set CGST ITC against CGST OT</t>
  </si>
  <si>
    <t>Level II Off-Set SGST ITC against SGST OT</t>
  </si>
  <si>
    <t>Level III Off-Set CGST ITC against IGST OT</t>
  </si>
  <si>
    <t>Level II Requirement of IGST ITC against CGST OT and SGST OT</t>
  </si>
  <si>
    <t>Level IV Off-Set SGST ITC against IGST OT</t>
  </si>
  <si>
    <t>Balance Output Tax Payable after Level IV Off-Set</t>
  </si>
  <si>
    <t>Balance ITC Available after Level IV Off-Set</t>
  </si>
  <si>
    <t>(C1)</t>
  </si>
  <si>
    <t>(C2)</t>
  </si>
  <si>
    <r>
      <t xml:space="preserve">Available Balance (e-Cash Ledger) - </t>
    </r>
    <r>
      <rPr>
        <b/>
        <sz val="6"/>
        <color indexed="8"/>
        <rFont val="Arial"/>
        <family val="2"/>
      </rPr>
      <t>TAX</t>
    </r>
  </si>
  <si>
    <r>
      <t xml:space="preserve">Available Balance (e-Cash Ledger) - </t>
    </r>
    <r>
      <rPr>
        <b/>
        <sz val="6"/>
        <color indexed="8"/>
        <rFont val="Arial"/>
        <family val="2"/>
      </rPr>
      <t>FEE</t>
    </r>
  </si>
  <si>
    <t>Amount deposited</t>
  </si>
  <si>
    <t>Other than reverse charge</t>
  </si>
  <si>
    <t>TDS Credit</t>
  </si>
  <si>
    <t>TCS Credit</t>
  </si>
  <si>
    <t>Reverse charge</t>
  </si>
  <si>
    <t>Sub-Total (A)</t>
  </si>
  <si>
    <t>Sub-Total (B)</t>
  </si>
  <si>
    <t xml:space="preserve">Voluntary payment </t>
  </si>
  <si>
    <t>If Yes, Whether Confirmation has been obtained from Taxpayer?</t>
  </si>
  <si>
    <t>Any TDS and TCS Credit received during the month?</t>
  </si>
  <si>
    <r>
      <t xml:space="preserve">If Yes, Have you </t>
    </r>
    <r>
      <rPr>
        <b/>
        <sz val="11"/>
        <color indexed="8"/>
        <rFont val="Calibri"/>
        <family val="2"/>
      </rPr>
      <t>ACCEPTED eligible</t>
    </r>
    <r>
      <rPr>
        <sz val="11"/>
        <color theme="1"/>
        <rFont val="Calibri"/>
        <family val="2"/>
        <scheme val="minor"/>
      </rPr>
      <t xml:space="preserve"> TDS and TCS Credit received and </t>
    </r>
    <r>
      <rPr>
        <b/>
        <sz val="11"/>
        <color indexed="8"/>
        <rFont val="Calibri"/>
        <family val="2"/>
      </rPr>
      <t>FILED</t>
    </r>
    <r>
      <rPr>
        <sz val="11"/>
        <color theme="1"/>
        <rFont val="Calibri"/>
        <family val="2"/>
        <scheme val="minor"/>
      </rPr>
      <t xml:space="preserve"> TDS and TCS Credit Received Return?</t>
    </r>
  </si>
  <si>
    <t>Not Applicable</t>
  </si>
  <si>
    <t>Closing Balance (Balance Available for Off-Set)</t>
  </si>
  <si>
    <t>Adjusted Closing Balance</t>
  </si>
  <si>
    <t>Applicable if Application for ITC Refund has been FILED in this month</t>
  </si>
  <si>
    <t>Applicable if Application for ITC Refund has been REJECTED in this month</t>
  </si>
  <si>
    <t>(f)</t>
  </si>
  <si>
    <t>(g)</t>
  </si>
  <si>
    <t>(h)</t>
  </si>
  <si>
    <t>Applicable if Form ITC-02 / ITC-02A / ITC-03 has been filed for transferring OUT in this month</t>
  </si>
  <si>
    <t>Applicable if Form ITC-02 / ITC-02A / ITC-03 has been filed for transferring IN in this month</t>
  </si>
  <si>
    <t>Applicable if ITC has been BLOCKED by the Officer in this month</t>
  </si>
  <si>
    <t>Applicable if ITC has been UN-BLOCKED by the Officer in this month</t>
  </si>
  <si>
    <t>ITC Available</t>
  </si>
  <si>
    <r>
      <rPr>
        <b/>
        <sz val="11"/>
        <color indexed="8"/>
        <rFont val="Arial"/>
        <family val="2"/>
      </rPr>
      <t>Less:</t>
    </r>
    <r>
      <rPr>
        <sz val="11"/>
        <color indexed="8"/>
        <rFont val="Arial"/>
        <family val="2"/>
      </rPr>
      <t xml:space="preserve"> DRC-03 (</t>
    </r>
    <r>
      <rPr>
        <b/>
        <sz val="11"/>
        <color indexed="8"/>
        <rFont val="Arial"/>
        <family val="2"/>
      </rPr>
      <t>To the extent offset against ITC balance</t>
    </r>
    <r>
      <rPr>
        <sz val="11"/>
        <color indexed="8"/>
        <rFont val="Arial"/>
        <family val="2"/>
      </rPr>
      <t>)</t>
    </r>
  </si>
  <si>
    <r>
      <rPr>
        <b/>
        <sz val="11"/>
        <color indexed="8"/>
        <rFont val="Arial"/>
        <family val="2"/>
      </rPr>
      <t>Less:</t>
    </r>
    <r>
      <rPr>
        <sz val="11"/>
        <color indexed="8"/>
        <rFont val="Arial"/>
        <family val="2"/>
      </rPr>
      <t xml:space="preserve"> Refund of ITC</t>
    </r>
  </si>
  <si>
    <r>
      <rPr>
        <b/>
        <sz val="11"/>
        <color indexed="8"/>
        <rFont val="Arial"/>
        <family val="2"/>
      </rPr>
      <t>Add:</t>
    </r>
    <r>
      <rPr>
        <sz val="11"/>
        <color indexed="8"/>
        <rFont val="Arial"/>
        <family val="2"/>
      </rPr>
      <t xml:space="preserve"> Re-Credit of ITC</t>
    </r>
  </si>
  <si>
    <r>
      <rPr>
        <b/>
        <sz val="11"/>
        <color indexed="8"/>
        <rFont val="Arial"/>
        <family val="2"/>
      </rPr>
      <t>Less:</t>
    </r>
    <r>
      <rPr>
        <sz val="11"/>
        <color indexed="8"/>
        <rFont val="Arial"/>
        <family val="2"/>
      </rPr>
      <t xml:space="preserve"> ITC-02 / ITC-02A / ITC-03</t>
    </r>
  </si>
  <si>
    <r>
      <rPr>
        <b/>
        <sz val="11"/>
        <color indexed="8"/>
        <rFont val="Arial"/>
        <family val="2"/>
      </rPr>
      <t>Add:</t>
    </r>
    <r>
      <rPr>
        <sz val="11"/>
        <color indexed="8"/>
        <rFont val="Arial"/>
        <family val="2"/>
      </rPr>
      <t xml:space="preserve"> ITC-02 / ITC-02A / ITC-03</t>
    </r>
  </si>
  <si>
    <r>
      <rPr>
        <b/>
        <sz val="11"/>
        <color indexed="8"/>
        <rFont val="Arial"/>
        <family val="2"/>
      </rPr>
      <t>Less:</t>
    </r>
    <r>
      <rPr>
        <sz val="11"/>
        <color indexed="8"/>
        <rFont val="Arial"/>
        <family val="2"/>
      </rPr>
      <t xml:space="preserve"> ITC blocked by Officer</t>
    </r>
  </si>
  <si>
    <r>
      <rPr>
        <b/>
        <sz val="11"/>
        <color indexed="8"/>
        <rFont val="Arial"/>
        <family val="2"/>
      </rPr>
      <t>Add:</t>
    </r>
    <r>
      <rPr>
        <sz val="11"/>
        <color indexed="8"/>
        <rFont val="Arial"/>
        <family val="2"/>
      </rPr>
      <t xml:space="preserve"> ITC Un-blocked by Officer</t>
    </r>
  </si>
  <si>
    <r>
      <t>ITC Available at GSTN (</t>
    </r>
    <r>
      <rPr>
        <b/>
        <sz val="11"/>
        <color indexed="8"/>
        <rFont val="Arial"/>
        <family val="2"/>
      </rPr>
      <t>Should Be</t>
    </r>
    <r>
      <rPr>
        <sz val="11"/>
        <color indexed="8"/>
        <rFont val="Arial"/>
        <family val="2"/>
      </rPr>
      <t>)</t>
    </r>
  </si>
  <si>
    <r>
      <t>ITC Available at GSTN (</t>
    </r>
    <r>
      <rPr>
        <b/>
        <sz val="11"/>
        <color indexed="8"/>
        <rFont val="Arial"/>
        <family val="2"/>
      </rPr>
      <t>Actual as per Portal</t>
    </r>
    <r>
      <rPr>
        <sz val="11"/>
        <color indexed="8"/>
        <rFont val="Arial"/>
        <family val="2"/>
      </rPr>
      <t>)</t>
    </r>
  </si>
  <si>
    <t>Difference</t>
  </si>
  <si>
    <t>Closing ITC as per Last month 3B</t>
  </si>
  <si>
    <t>(i)</t>
  </si>
  <si>
    <t>(j)</t>
  </si>
  <si>
    <t>(k)</t>
  </si>
  <si>
    <t>Add:</t>
  </si>
  <si>
    <t>Less:</t>
  </si>
  <si>
    <t>Refund of Cash</t>
  </si>
  <si>
    <t>Re-Credit of Cash</t>
  </si>
  <si>
    <t>PMT-09</t>
  </si>
  <si>
    <t>Name</t>
  </si>
  <si>
    <t>Invoice No.</t>
  </si>
  <si>
    <t>Invoice Date</t>
  </si>
  <si>
    <t>Bill of Entry No.</t>
  </si>
  <si>
    <t>Bill of Entry Date</t>
  </si>
  <si>
    <t>Invoice Value</t>
  </si>
  <si>
    <t>HSN/SAC</t>
  </si>
  <si>
    <t>IGST Rate</t>
  </si>
  <si>
    <t>IGST Tax</t>
  </si>
  <si>
    <t>Tax Period</t>
  </si>
  <si>
    <t>Date</t>
  </si>
  <si>
    <t>Reference date (ICEGATE)</t>
  </si>
  <si>
    <t>Port code</t>
  </si>
  <si>
    <t>Taxable Value for Import of Goods</t>
  </si>
  <si>
    <t>Type of transactions</t>
  </si>
  <si>
    <t>Import-SEZ</t>
  </si>
  <si>
    <t>Date of Downloading</t>
  </si>
  <si>
    <t>Particulars</t>
  </si>
  <si>
    <t>CESS</t>
  </si>
  <si>
    <t>A1</t>
  </si>
  <si>
    <t>A2</t>
  </si>
  <si>
    <t>A = A1+A2</t>
  </si>
  <si>
    <t>B</t>
  </si>
  <si>
    <t>C1</t>
  </si>
  <si>
    <t>File No.</t>
  </si>
  <si>
    <t xml:space="preserve">Group No. </t>
  </si>
  <si>
    <t>Trade Name</t>
  </si>
  <si>
    <t>% of ITC allowed u/r. 36(4) towards invoices/ notes not uploaded by Supplier</t>
  </si>
  <si>
    <t>Financial Year Ended</t>
  </si>
  <si>
    <t>Financial Year</t>
  </si>
  <si>
    <t>Invoices/ notes not uploaded by Supplier</t>
  </si>
  <si>
    <t>Invoices/ notes uploaded by Supplier in GSTR-2A but not found in Books</t>
  </si>
  <si>
    <t>ITEMS REQUIRING YOUR ATTENTION</t>
  </si>
  <si>
    <t>Other Reversals</t>
  </si>
  <si>
    <t>Balance ITC to be claimed in subsequent months(s) subject to fulfilment of conditions specified in Rule 36(4)</t>
  </si>
  <si>
    <t>C = Lower of A or B</t>
  </si>
  <si>
    <t>C2 = C-C1</t>
  </si>
  <si>
    <t>C3 = C1-C</t>
  </si>
  <si>
    <t>D = B-C</t>
  </si>
  <si>
    <t>F = A1-B</t>
  </si>
  <si>
    <t>E = B-A1</t>
  </si>
  <si>
    <t>ITC Reversal against Notes</t>
  </si>
  <si>
    <t>Previous Months</t>
  </si>
  <si>
    <t>April</t>
  </si>
  <si>
    <t>May</t>
  </si>
  <si>
    <t>June</t>
  </si>
  <si>
    <t>July</t>
  </si>
  <si>
    <t>August</t>
  </si>
  <si>
    <t>September</t>
  </si>
  <si>
    <t>October</t>
  </si>
  <si>
    <t>November</t>
  </si>
  <si>
    <t>December</t>
  </si>
  <si>
    <t>January</t>
  </si>
  <si>
    <t>February</t>
  </si>
  <si>
    <t>March</t>
  </si>
  <si>
    <t>Previous Months:</t>
  </si>
  <si>
    <t>C = Higher of A or B</t>
  </si>
  <si>
    <t>A</t>
  </si>
  <si>
    <t>D = B-A</t>
  </si>
  <si>
    <t>F = A-B</t>
  </si>
  <si>
    <t>??????</t>
  </si>
  <si>
    <t>Annexure 1 &amp; 2</t>
  </si>
  <si>
    <t>Annexure 2</t>
  </si>
  <si>
    <t>Annexure 3</t>
  </si>
  <si>
    <t>Annexure 4</t>
  </si>
  <si>
    <t>Notes not uploaded by Supplier</t>
  </si>
  <si>
    <t>Notes uploaded by Supplier in GSTR-2A but not found in Books</t>
  </si>
  <si>
    <t>Annexure 3 - Computation of Eligible ITC to be taken in Table No. 4(A)(5) of Form GSTR-3B (in accordance with rule 36(4) of CGST Rules, 2017)</t>
  </si>
  <si>
    <t>Annexure 4 - Computation of ITC Reversal in Table No. 4(B)(2) of Form GSTR-3B (Against Credit Notes issued by Suppliers)</t>
  </si>
  <si>
    <t>Annexure 1</t>
  </si>
  <si>
    <t>Previous Financial Year</t>
  </si>
  <si>
    <t>Table 3.1 - All other ITC - Supplies from registered persons other than reverse charge (Part A(I) to Form GSTR-2B)</t>
  </si>
  <si>
    <t>Table 4.1 - Others - Credit Notes (Reversal of ITC) (Part B(I) to Form GSTR-2B)</t>
  </si>
  <si>
    <t>Note 1: For April (BOA), May (BOA) &amp; June (BOA) - To reduce ITC from these months, to the extent ITC is reflected in subsequent months' GSTR-2B (i.e. July month onwards)</t>
  </si>
  <si>
    <t>IGST Amt</t>
  </si>
  <si>
    <t>CGST Rate</t>
  </si>
  <si>
    <t>CGST Amt</t>
  </si>
  <si>
    <t>SGST Rate</t>
  </si>
  <si>
    <t>SGST Amt</t>
  </si>
  <si>
    <t>Cess Rate</t>
  </si>
  <si>
    <t>Cess Amt</t>
  </si>
  <si>
    <t>State</t>
  </si>
  <si>
    <r>
      <t xml:space="preserve">POS </t>
    </r>
    <r>
      <rPr>
        <b/>
        <sz val="8"/>
        <color indexed="10"/>
        <rFont val="Calibri"/>
        <family val="2"/>
      </rPr>
      <t>(only if different from
the location of recipient)</t>
    </r>
  </si>
  <si>
    <t>https://enquiry.icegate.gov.in/enquiryatices/beTrackIces</t>
  </si>
  <si>
    <t>Total Assessable Value (ICEGATE)</t>
  </si>
  <si>
    <t>Total Duty (ICEGATE)</t>
  </si>
  <si>
    <t>Import-Others</t>
  </si>
  <si>
    <t>Import-Sea-CIF/CF-Service Provider &amp; Receiver Overseas</t>
  </si>
  <si>
    <t>Type of transaction</t>
  </si>
  <si>
    <t>Taxable value</t>
  </si>
  <si>
    <t>Country of Shipping Company (Service Provider)</t>
  </si>
  <si>
    <t>Basis for IGST on Ocean Freight</t>
  </si>
  <si>
    <t>RCM Presumptive</t>
  </si>
  <si>
    <t>N.A.</t>
  </si>
  <si>
    <t>IGST on Ocean Freight</t>
  </si>
  <si>
    <t>Total IGST on Ocean Freight</t>
  </si>
  <si>
    <t>Ocean Freight Value</t>
  </si>
  <si>
    <t>RCM on Actual Freight</t>
  </si>
  <si>
    <t>Import-Sea-FOB/CI-Service Provider Overseas</t>
  </si>
  <si>
    <t>Annexure 2 - Computation of Eligible ITC on import of goods to be taken (Table No. 4(A)(1)) and tax payable under RCM on Ocean Freight on import of goods (Table No. 3(1)(d)) and ITC thereon (Table No. 4(A)(2)) in Form GSTR-3B</t>
  </si>
  <si>
    <t>Annexure 1 - Computation of tax payable under RCM (other than Ocean Freight on import of goods) (Table No. 3(1)(d)) and ITC thereon (Table No. 4(A)(2) &amp; 4(A)(3)) in Form GSTR-3B</t>
  </si>
  <si>
    <t>Services-GTA</t>
  </si>
  <si>
    <t>Services-Legal Services</t>
  </si>
  <si>
    <t>Services-Security Services</t>
  </si>
  <si>
    <t>Goods-</t>
  </si>
  <si>
    <t>Terms of Invoice (TOI)</t>
  </si>
  <si>
    <t>Sl. No.</t>
  </si>
  <si>
    <t>Exchange Rate</t>
  </si>
  <si>
    <t>Type 4</t>
  </si>
  <si>
    <t>Type 2</t>
  </si>
  <si>
    <t>Duty paid using License</t>
  </si>
  <si>
    <t>Freight</t>
  </si>
  <si>
    <t>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</si>
</sst>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mmmm\,&quot; &quot;yyyy"/>
    <numFmt numFmtId="166" formatCode="&quot;(&quot;0&quot;)&quot;"/>
    <numFmt numFmtId="167" formatCode="_ * #,##0.00_ ;_ * \-#,##0.00_ ;_ * &quot;-&quot;??_ ;_ @_ "/>
    <numFmt numFmtId="168" formatCode="_ * #,##0_ ;_ * \-#,##0_ ;_ * &quot;-&quot;??_ ;_ @_ "/>
    <numFmt numFmtId="169" formatCode="0."/>
    <numFmt numFmtId="170" formatCode="00"/>
    <numFmt numFmtId="171" formatCode="_(* #,##0.0000_);_(* \(#,##0.0000\);_(* &quot;-&quot;??_);_(@_)"/>
  </numFmts>
  <fonts count="47" x14ac:knownFonts="1">
    <font>
      <sz val="11"/>
      <color theme="1"/>
      <name val="Calibri"/>
      <family val="2"/>
      <scheme val="minor"/>
    </font>
    <font>
      <sz val="11"/>
      <color indexed="8"/>
      <name val="Arial"/>
      <family val="2"/>
    </font>
    <font>
      <b/>
      <sz val="8"/>
      <color indexed="10"/>
      <name val="Calibri"/>
      <family val="2"/>
    </font>
    <font>
      <b/>
      <sz val="8"/>
      <color indexed="8"/>
      <name val="Calibri"/>
      <family val="2"/>
    </font>
    <font>
      <b/>
      <sz val="6"/>
      <color indexed="8"/>
      <name val="Arial"/>
      <family val="2"/>
    </font>
    <font>
      <b/>
      <sz val="11"/>
      <color indexed="8"/>
      <name val="Calibri"/>
      <family val="2"/>
    </font>
    <font>
      <b/>
      <sz val="11"/>
      <color indexed="8"/>
      <name val="Arial"/>
      <family val="2"/>
    </font>
    <font>
      <sz val="11"/>
      <color theme="1"/>
      <name val="Calibri"/>
      <family val="2"/>
      <scheme val="minor"/>
    </font>
    <font>
      <sz val="11"/>
      <color theme="1"/>
      <name val="Arial"/>
      <family val="2"/>
    </font>
    <font>
      <b/>
      <sz val="11"/>
      <color theme="1"/>
      <name val="Arial"/>
      <family val="2"/>
    </font>
    <font>
      <b/>
      <sz val="11"/>
      <color rgb="FFFF0000"/>
      <name val="Arial"/>
      <family val="2"/>
    </font>
    <font>
      <b/>
      <sz val="8"/>
      <color theme="1"/>
      <name val="Arial"/>
      <family val="2"/>
    </font>
    <font>
      <sz val="8"/>
      <color theme="1"/>
      <name val="Arial"/>
      <family val="2"/>
    </font>
    <font>
      <b/>
      <sz val="7"/>
      <color theme="1"/>
      <name val="Arial"/>
      <family val="2"/>
    </font>
    <font>
      <sz val="7"/>
      <color theme="1"/>
      <name val="Arial"/>
      <family val="2"/>
    </font>
    <font>
      <b/>
      <sz val="6"/>
      <color theme="1"/>
      <name val="Arial"/>
      <family val="2"/>
    </font>
    <font>
      <sz val="6"/>
      <color theme="1"/>
      <name val="Arial"/>
      <family val="2"/>
    </font>
    <font>
      <sz val="8"/>
      <color theme="1"/>
      <name val="Calibri"/>
      <family val="2"/>
      <scheme val="minor"/>
    </font>
    <font>
      <b/>
      <sz val="11"/>
      <color theme="1"/>
      <name val="Calibri"/>
      <family val="2"/>
      <scheme val="minor"/>
    </font>
    <font>
      <b/>
      <sz val="8"/>
      <color theme="1"/>
      <name val="Calibri"/>
      <family val="2"/>
      <scheme val="minor"/>
    </font>
    <font>
      <b/>
      <sz val="9"/>
      <color theme="1"/>
      <name val="Calibri"/>
      <family val="2"/>
      <scheme val="minor"/>
    </font>
    <font>
      <b/>
      <sz val="5"/>
      <color theme="1"/>
      <name val="Arial"/>
      <family val="2"/>
    </font>
    <font>
      <sz val="10"/>
      <color theme="1"/>
      <name val="Arial"/>
      <family val="2"/>
    </font>
    <font>
      <sz val="10"/>
      <color theme="1"/>
      <name val="Calibri"/>
      <family val="2"/>
      <scheme val="minor"/>
    </font>
    <font>
      <sz val="7"/>
      <color theme="1"/>
      <name val="Calibri"/>
      <family val="2"/>
      <scheme val="minor"/>
    </font>
    <font>
      <b/>
      <sz val="9"/>
      <color theme="1"/>
      <name val="Arial"/>
      <family val="2"/>
    </font>
    <font>
      <sz val="9"/>
      <color theme="1"/>
      <name val="Calibri"/>
      <family val="2"/>
      <scheme val="minor"/>
    </font>
    <font>
      <sz val="11"/>
      <color indexed="8"/>
      <name val="Calibri"/>
      <family val="2"/>
    </font>
    <font>
      <sz val="10"/>
      <color rgb="FF000000"/>
      <name val="Times New Roman"/>
      <family val="1"/>
    </font>
    <font>
      <b/>
      <sz val="7"/>
      <color indexed="8"/>
      <name val="Calibri"/>
      <family val="2"/>
    </font>
    <font>
      <sz val="11"/>
      <color rgb="FF000000"/>
      <name val="Calibri"/>
      <family val="2"/>
      <scheme val="minor"/>
    </font>
    <font>
      <b/>
      <sz val="11"/>
      <color rgb="FF000000"/>
      <name val="Calibri"/>
      <family val="2"/>
      <scheme val="minor"/>
    </font>
    <font>
      <sz val="12"/>
      <color theme="1"/>
      <name val="Calibri"/>
      <family val="2"/>
      <scheme val="minor"/>
    </font>
    <font>
      <sz val="10"/>
      <color theme="1"/>
      <name val="Verdana"/>
      <family val="2"/>
    </font>
    <font>
      <b/>
      <sz val="15"/>
      <color theme="1"/>
      <name val="Arial"/>
      <family val="2"/>
    </font>
    <font>
      <sz val="15"/>
      <color theme="1"/>
      <name val="Calibri"/>
      <family val="2"/>
      <scheme val="minor"/>
    </font>
    <font>
      <sz val="11"/>
      <name val="Calibri"/>
      <family val="2"/>
      <scheme val="minor"/>
    </font>
    <font>
      <b/>
      <u/>
      <sz val="11"/>
      <color theme="1"/>
      <name val="Calibri"/>
      <family val="2"/>
      <scheme val="minor"/>
    </font>
    <font>
      <b/>
      <sz val="15"/>
      <color rgb="FF000000"/>
      <name val="Calibri"/>
      <family val="2"/>
      <scheme val="minor"/>
    </font>
    <font>
      <b/>
      <sz val="13"/>
      <color theme="1"/>
      <name val="Calibri"/>
      <family val="2"/>
      <scheme val="minor"/>
    </font>
    <font>
      <sz val="8"/>
      <name val="Verdana"/>
      <family val="2"/>
    </font>
    <font>
      <b/>
      <sz val="10"/>
      <name val="Arial"/>
      <family val="2"/>
    </font>
    <font>
      <sz val="8"/>
      <color rgb="FFFF0000"/>
      <name val="Verdana"/>
      <family val="2"/>
    </font>
    <font>
      <u/>
      <sz val="11"/>
      <color theme="10"/>
      <name val="Calibri"/>
      <family val="2"/>
      <scheme val="minor"/>
    </font>
    <font>
      <sz val="8"/>
      <color indexed="8"/>
      <name val="Calibri"/>
      <family val="2"/>
    </font>
    <font>
      <sz val="6"/>
      <color indexed="8"/>
      <name val="Calibri"/>
      <family val="2"/>
    </font>
    <font>
      <b/>
      <sz val="6"/>
      <color indexed="8"/>
      <name val="Calibri"/>
      <family val="2"/>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double">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top/>
      <bottom style="double">
        <color indexed="64"/>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12">
    <xf numFmtId="0" fontId="0" fillId="0" borderId="0"/>
    <xf numFmtId="43" fontId="7" fillId="0" borderId="0" applyFont="0" applyFill="0" applyBorder="0" applyAlignment="0" applyProtection="0"/>
    <xf numFmtId="43" fontId="8" fillId="0" borderId="0" applyFont="0" applyFill="0" applyBorder="0" applyAlignment="0" applyProtection="0"/>
    <xf numFmtId="0" fontId="27" fillId="0" borderId="0"/>
    <xf numFmtId="167" fontId="27"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7" fillId="0" borderId="0"/>
    <xf numFmtId="167" fontId="7" fillId="0" borderId="0" applyFont="0" applyFill="0" applyBorder="0" applyAlignment="0" applyProtection="0"/>
    <xf numFmtId="9" fontId="7" fillId="0" borderId="0" applyFont="0" applyFill="0" applyBorder="0" applyAlignment="0" applyProtection="0"/>
    <xf numFmtId="0" fontId="43" fillId="0" borderId="0" applyNumberFormat="0" applyFill="0" applyBorder="0" applyAlignment="0" applyProtection="0"/>
  </cellStyleXfs>
  <cellXfs count="395">
    <xf numFmtId="0" fontId="0" fillId="0" borderId="0" xfId="0"/>
    <xf numFmtId="0" fontId="9" fillId="0" borderId="0" xfId="0" applyFont="1" applyAlignment="1">
      <alignment vertical="top"/>
    </xf>
    <xf numFmtId="0" fontId="8" fillId="0" borderId="0" xfId="0" applyFont="1" applyAlignment="1">
      <alignment vertical="top"/>
    </xf>
    <xf numFmtId="43" fontId="8" fillId="0" borderId="1" xfId="1" applyFont="1" applyBorder="1" applyAlignment="1">
      <alignment horizontal="center" vertical="top" shrinkToFit="1"/>
    </xf>
    <xf numFmtId="0" fontId="10" fillId="0" borderId="0" xfId="0" applyFont="1" applyAlignment="1">
      <alignment vertical="top"/>
    </xf>
    <xf numFmtId="164" fontId="8" fillId="2" borderId="0" xfId="0" applyNumberFormat="1" applyFont="1" applyFill="1" applyBorder="1" applyAlignment="1">
      <alignment vertical="top" shrinkToFit="1"/>
    </xf>
    <xf numFmtId="164" fontId="8" fillId="2" borderId="1" xfId="1" applyNumberFormat="1" applyFont="1" applyFill="1" applyBorder="1" applyAlignment="1">
      <alignment horizontal="center" vertical="top" shrinkToFit="1"/>
    </xf>
    <xf numFmtId="164" fontId="8" fillId="0" borderId="1" xfId="1" applyNumberFormat="1" applyFont="1" applyBorder="1" applyAlignment="1">
      <alignment horizontal="center" vertical="top" shrinkToFit="1"/>
    </xf>
    <xf numFmtId="164" fontId="8" fillId="2" borderId="1" xfId="0" applyNumberFormat="1" applyFont="1" applyFill="1" applyBorder="1" applyAlignment="1">
      <alignment horizontal="center" vertical="top" shrinkToFit="1"/>
    </xf>
    <xf numFmtId="0" fontId="8" fillId="2" borderId="1" xfId="2" applyNumberFormat="1" applyFont="1" applyFill="1" applyBorder="1" applyAlignment="1">
      <alignment vertical="top" shrinkToFit="1"/>
    </xf>
    <xf numFmtId="0" fontId="8" fillId="2" borderId="3" xfId="2" applyNumberFormat="1" applyFont="1" applyFill="1" applyBorder="1" applyAlignment="1">
      <alignment vertical="top" shrinkToFit="1"/>
    </xf>
    <xf numFmtId="164" fontId="9" fillId="2" borderId="0" xfId="0" applyNumberFormat="1" applyFont="1" applyFill="1" applyAlignment="1">
      <alignment vertical="top" shrinkToFit="1"/>
    </xf>
    <xf numFmtId="43" fontId="9" fillId="2" borderId="1" xfId="1" applyFont="1" applyFill="1" applyBorder="1" applyAlignment="1">
      <alignment horizontal="center" vertical="top" shrinkToFit="1"/>
    </xf>
    <xf numFmtId="43" fontId="9" fillId="0" borderId="1" xfId="1" applyFont="1" applyBorder="1" applyAlignment="1">
      <alignment horizontal="center" vertical="top" shrinkToFit="1"/>
    </xf>
    <xf numFmtId="0" fontId="13" fillId="0" borderId="0" xfId="0" applyFont="1" applyAlignment="1">
      <alignment horizontal="center" vertical="top"/>
    </xf>
    <xf numFmtId="0" fontId="13" fillId="2" borderId="1" xfId="2" applyNumberFormat="1" applyFont="1" applyFill="1" applyBorder="1" applyAlignment="1">
      <alignment horizontal="center" vertical="top" shrinkToFit="1"/>
    </xf>
    <xf numFmtId="0" fontId="13" fillId="2" borderId="1" xfId="2" applyNumberFormat="1" applyFont="1" applyFill="1" applyBorder="1" applyAlignment="1">
      <alignment horizontal="center" vertical="top" wrapText="1"/>
    </xf>
    <xf numFmtId="0" fontId="13" fillId="0" borderId="0" xfId="0" applyFont="1" applyAlignment="1">
      <alignment vertical="top"/>
    </xf>
    <xf numFmtId="0" fontId="14" fillId="0" borderId="0" xfId="0" applyFont="1" applyAlignment="1">
      <alignment vertical="top"/>
    </xf>
    <xf numFmtId="0" fontId="16" fillId="0" borderId="0" xfId="0" applyFont="1" applyAlignment="1">
      <alignment vertical="top"/>
    </xf>
    <xf numFmtId="0" fontId="19" fillId="4" borderId="1" xfId="0" applyNumberFormat="1" applyFont="1" applyFill="1" applyBorder="1" applyAlignment="1">
      <alignment horizontal="center" vertical="top" wrapText="1"/>
    </xf>
    <xf numFmtId="49" fontId="19" fillId="4" borderId="1" xfId="0" applyNumberFormat="1" applyFont="1" applyFill="1" applyBorder="1" applyAlignment="1">
      <alignment horizontal="center" vertical="top" wrapText="1"/>
    </xf>
    <xf numFmtId="0" fontId="19" fillId="4" borderId="1" xfId="0" applyFont="1" applyFill="1" applyBorder="1" applyAlignment="1">
      <alignment horizontal="center" vertical="top" wrapText="1"/>
    </xf>
    <xf numFmtId="0" fontId="0" fillId="0" borderId="0" xfId="0" applyAlignment="1"/>
    <xf numFmtId="0" fontId="0" fillId="0" borderId="0" xfId="0" applyFill="1"/>
    <xf numFmtId="0" fontId="0" fillId="2" borderId="1" xfId="0" applyFill="1" applyBorder="1" applyAlignment="1">
      <alignment shrinkToFit="1"/>
    </xf>
    <xf numFmtId="49" fontId="0" fillId="2" borderId="1" xfId="0" applyNumberFormat="1" applyFill="1" applyBorder="1" applyAlignment="1">
      <alignment shrinkToFit="1"/>
    </xf>
    <xf numFmtId="0" fontId="18" fillId="3" borderId="1" xfId="0" applyFont="1" applyFill="1" applyBorder="1" applyAlignment="1">
      <alignment horizontal="center" vertical="top" shrinkToFit="1"/>
    </xf>
    <xf numFmtId="0" fontId="20" fillId="3" borderId="1" xfId="0" applyNumberFormat="1" applyFont="1" applyFill="1" applyBorder="1" applyAlignment="1">
      <alignment vertical="center" shrinkToFit="1"/>
    </xf>
    <xf numFmtId="0" fontId="0" fillId="0" borderId="0" xfId="0" applyAlignment="1">
      <alignment shrinkToFit="1"/>
    </xf>
    <xf numFmtId="49" fontId="0" fillId="0" borderId="0" xfId="0" applyNumberFormat="1" applyAlignment="1">
      <alignment shrinkToFit="1"/>
    </xf>
    <xf numFmtId="49" fontId="0" fillId="0" borderId="0" xfId="0" applyNumberFormat="1"/>
    <xf numFmtId="0" fontId="0" fillId="2" borderId="1" xfId="0" applyFill="1" applyBorder="1" applyAlignment="1">
      <alignment horizontal="justify" vertical="top" wrapText="1"/>
    </xf>
    <xf numFmtId="14" fontId="0" fillId="0" borderId="0" xfId="0" applyNumberFormat="1" applyAlignment="1">
      <alignment horizontal="left"/>
    </xf>
    <xf numFmtId="165" fontId="0" fillId="0" borderId="1" xfId="0" applyNumberFormat="1" applyBorder="1" applyAlignment="1">
      <alignment horizontal="left" vertical="center" shrinkToFit="1"/>
    </xf>
    <xf numFmtId="14" fontId="0" fillId="2" borderId="1" xfId="0" applyNumberFormat="1" applyFill="1" applyBorder="1" applyAlignment="1">
      <alignment horizontal="left" vertical="center" shrinkToFit="1"/>
    </xf>
    <xf numFmtId="14" fontId="0" fillId="0" borderId="1" xfId="0" applyNumberFormat="1" applyBorder="1" applyAlignment="1">
      <alignment horizontal="left" vertical="center" shrinkToFit="1"/>
    </xf>
    <xf numFmtId="164" fontId="7" fillId="2" borderId="1" xfId="1" applyNumberFormat="1" applyFont="1" applyFill="1" applyBorder="1" applyAlignment="1">
      <alignment horizontal="left" vertical="center" shrinkToFit="1"/>
    </xf>
    <xf numFmtId="0" fontId="0" fillId="0" borderId="1" xfId="0" applyBorder="1" applyAlignment="1">
      <alignment horizontal="left" vertical="center" shrinkToFit="1"/>
    </xf>
    <xf numFmtId="14" fontId="0" fillId="0" borderId="0" xfId="0" applyNumberFormat="1"/>
    <xf numFmtId="0" fontId="0" fillId="0" borderId="1" xfId="0" applyNumberFormat="1" applyBorder="1" applyAlignment="1">
      <alignment horizontal="left" vertical="center"/>
    </xf>
    <xf numFmtId="164" fontId="8" fillId="2" borderId="2" xfId="1" applyNumberFormat="1" applyFont="1" applyFill="1" applyBorder="1" applyAlignment="1">
      <alignment vertical="top" shrinkToFit="1"/>
    </xf>
    <xf numFmtId="164" fontId="8" fillId="2" borderId="1" xfId="1" applyNumberFormat="1" applyFont="1" applyFill="1" applyBorder="1" applyAlignment="1">
      <alignment vertical="top" shrinkToFit="1"/>
    </xf>
    <xf numFmtId="164" fontId="8" fillId="2" borderId="3" xfId="1" applyNumberFormat="1" applyFont="1" applyFill="1" applyBorder="1" applyAlignment="1">
      <alignment vertical="top" shrinkToFit="1"/>
    </xf>
    <xf numFmtId="164" fontId="9" fillId="2" borderId="3" xfId="1" applyNumberFormat="1" applyFont="1" applyFill="1" applyBorder="1" applyAlignment="1">
      <alignment vertical="top" shrinkToFit="1"/>
    </xf>
    <xf numFmtId="164" fontId="8" fillId="0" borderId="0" xfId="0" applyNumberFormat="1" applyFont="1" applyAlignment="1">
      <alignment vertical="top"/>
    </xf>
    <xf numFmtId="0" fontId="13" fillId="2" borderId="1" xfId="0" applyFont="1" applyFill="1" applyBorder="1" applyAlignment="1">
      <alignment horizontal="center" vertical="top" shrinkToFit="1"/>
    </xf>
    <xf numFmtId="164" fontId="13" fillId="2" borderId="1" xfId="1" applyNumberFormat="1" applyFont="1" applyFill="1" applyBorder="1" applyAlignment="1">
      <alignment horizontal="center" vertical="top" shrinkToFit="1"/>
    </xf>
    <xf numFmtId="0" fontId="8" fillId="2" borderId="1" xfId="0" applyFont="1" applyFill="1" applyBorder="1" applyAlignment="1">
      <alignment vertical="top" shrinkToFit="1"/>
    </xf>
    <xf numFmtId="43" fontId="8" fillId="2" borderId="0" xfId="0" applyNumberFormat="1" applyFont="1" applyFill="1" applyAlignment="1">
      <alignment vertical="top" shrinkToFit="1"/>
    </xf>
    <xf numFmtId="164" fontId="8" fillId="0" borderId="2" xfId="1" applyNumberFormat="1" applyFont="1" applyBorder="1" applyAlignment="1">
      <alignment horizontal="center" vertical="top" shrinkToFit="1"/>
    </xf>
    <xf numFmtId="164" fontId="9" fillId="0" borderId="1" xfId="1" applyNumberFormat="1" applyFont="1" applyBorder="1" applyAlignment="1">
      <alignment horizontal="center" vertical="top" shrinkToFit="1"/>
    </xf>
    <xf numFmtId="164" fontId="9" fillId="2" borderId="1" xfId="1" applyNumberFormat="1" applyFont="1" applyFill="1" applyBorder="1" applyAlignment="1">
      <alignment horizontal="center" vertical="top" shrinkToFit="1"/>
    </xf>
    <xf numFmtId="0" fontId="8" fillId="0" borderId="0" xfId="0" applyFont="1" applyAlignment="1">
      <alignment vertical="top" shrinkToFit="1"/>
    </xf>
    <xf numFmtId="0" fontId="8" fillId="0" borderId="0" xfId="0" applyFont="1" applyFill="1" applyAlignment="1">
      <alignment vertical="top"/>
    </xf>
    <xf numFmtId="164" fontId="8" fillId="2" borderId="2" xfId="1" applyNumberFormat="1" applyFont="1" applyFill="1" applyBorder="1" applyAlignment="1">
      <alignment horizontal="center" vertical="top" shrinkToFit="1"/>
    </xf>
    <xf numFmtId="0" fontId="21" fillId="2" borderId="1" xfId="2" applyNumberFormat="1" applyFont="1" applyFill="1" applyBorder="1" applyAlignment="1">
      <alignment horizontal="center" vertical="top" wrapText="1"/>
    </xf>
    <xf numFmtId="14" fontId="0" fillId="0" borderId="1" xfId="0" applyNumberFormat="1" applyFill="1" applyBorder="1" applyAlignment="1">
      <alignment horizontal="left" vertical="center" shrinkToFit="1"/>
    </xf>
    <xf numFmtId="0" fontId="27" fillId="0" borderId="0" xfId="3"/>
    <xf numFmtId="0" fontId="27" fillId="0" borderId="0" xfId="3" applyAlignment="1">
      <alignment shrinkToFit="1"/>
    </xf>
    <xf numFmtId="49" fontId="27" fillId="0" borderId="0" xfId="3" applyNumberFormat="1" applyAlignment="1">
      <alignment shrinkToFit="1"/>
    </xf>
    <xf numFmtId="49" fontId="27" fillId="0" borderId="0" xfId="3" applyNumberFormat="1"/>
    <xf numFmtId="0" fontId="29" fillId="5" borderId="1" xfId="3" applyNumberFormat="1" applyFont="1" applyFill="1" applyBorder="1" applyAlignment="1">
      <alignment horizontal="center" vertical="top" wrapText="1"/>
    </xf>
    <xf numFmtId="49" fontId="29" fillId="5" borderId="1" xfId="3" applyNumberFormat="1" applyFont="1" applyFill="1" applyBorder="1" applyAlignment="1">
      <alignment horizontal="center" vertical="top" wrapText="1"/>
    </xf>
    <xf numFmtId="49" fontId="29" fillId="6" borderId="1" xfId="3" applyNumberFormat="1" applyFont="1" applyFill="1" applyBorder="1" applyAlignment="1">
      <alignment horizontal="center" vertical="top" wrapText="1"/>
    </xf>
    <xf numFmtId="0" fontId="29" fillId="3" borderId="1" xfId="3" applyNumberFormat="1" applyFont="1" applyFill="1" applyBorder="1" applyAlignment="1">
      <alignment horizontal="center" vertical="top" wrapText="1"/>
    </xf>
    <xf numFmtId="0" fontId="9" fillId="3" borderId="0" xfId="0" applyFont="1" applyFill="1" applyAlignment="1">
      <alignment vertical="top"/>
    </xf>
    <xf numFmtId="0" fontId="8" fillId="3" borderId="0" xfId="0" applyFont="1" applyFill="1" applyAlignment="1">
      <alignment vertical="top"/>
    </xf>
    <xf numFmtId="0" fontId="18" fillId="0" borderId="0" xfId="0" applyFont="1" applyAlignment="1">
      <alignment vertical="center"/>
    </xf>
    <xf numFmtId="14" fontId="0" fillId="0" borderId="1" xfId="0" applyNumberFormat="1" applyBorder="1" applyAlignment="1">
      <alignment vertical="center" shrinkToFit="1"/>
    </xf>
    <xf numFmtId="0" fontId="30" fillId="2" borderId="0" xfId="7" applyFont="1" applyFill="1" applyBorder="1" applyAlignment="1">
      <alignment horizontal="left" vertical="top"/>
    </xf>
    <xf numFmtId="0" fontId="30" fillId="0" borderId="0" xfId="7" applyNumberFormat="1" applyFont="1" applyFill="1" applyBorder="1" applyAlignment="1">
      <alignment horizontal="left" vertical="top"/>
    </xf>
    <xf numFmtId="0" fontId="30" fillId="0" borderId="0" xfId="7" applyFont="1" applyFill="1" applyBorder="1" applyAlignment="1">
      <alignment horizontal="left" vertical="top"/>
    </xf>
    <xf numFmtId="0" fontId="31" fillId="2" borderId="0" xfId="7" applyFont="1" applyFill="1" applyBorder="1" applyAlignment="1">
      <alignment horizontal="left" vertical="top"/>
    </xf>
    <xf numFmtId="0" fontId="30" fillId="2" borderId="11" xfId="7" applyFont="1" applyFill="1" applyBorder="1" applyAlignment="1">
      <alignment horizontal="left" vertical="top"/>
    </xf>
    <xf numFmtId="0" fontId="18" fillId="2" borderId="4" xfId="8" applyFont="1" applyFill="1" applyBorder="1" applyAlignment="1">
      <alignment horizontal="center" vertical="top" shrinkToFit="1"/>
    </xf>
    <xf numFmtId="0" fontId="18" fillId="2" borderId="1" xfId="8" applyFont="1" applyFill="1" applyBorder="1" applyAlignment="1">
      <alignment horizontal="center" vertical="top" shrinkToFit="1"/>
    </xf>
    <xf numFmtId="0" fontId="32" fillId="0" borderId="0" xfId="8" applyFont="1" applyAlignment="1">
      <alignment horizontal="center" vertical="top" shrinkToFit="1"/>
    </xf>
    <xf numFmtId="0" fontId="0" fillId="2" borderId="4" xfId="8" applyFont="1" applyFill="1" applyBorder="1" applyAlignment="1">
      <alignment horizontal="justify" vertical="top" wrapText="1"/>
    </xf>
    <xf numFmtId="0" fontId="0" fillId="2" borderId="4" xfId="8" applyFont="1" applyFill="1" applyBorder="1" applyAlignment="1">
      <alignment horizontal="center" vertical="center" wrapText="1"/>
    </xf>
    <xf numFmtId="0" fontId="32" fillId="0" borderId="0" xfId="8" applyFont="1" applyAlignment="1">
      <alignment vertical="top"/>
    </xf>
    <xf numFmtId="0" fontId="32" fillId="0" borderId="0" xfId="8" applyNumberFormat="1" applyFont="1" applyAlignment="1">
      <alignment vertical="top"/>
    </xf>
    <xf numFmtId="0" fontId="18" fillId="2" borderId="4" xfId="8" applyFont="1" applyFill="1" applyBorder="1" applyAlignment="1">
      <alignment vertical="top" shrinkToFit="1"/>
    </xf>
    <xf numFmtId="169" fontId="36" fillId="2" borderId="1" xfId="8" applyNumberFormat="1" applyFont="1" applyFill="1" applyBorder="1" applyAlignment="1" applyProtection="1">
      <alignment horizontal="justify" vertical="top" wrapText="1"/>
      <protection locked="0"/>
    </xf>
    <xf numFmtId="14" fontId="36" fillId="0" borderId="1" xfId="8" applyNumberFormat="1" applyFont="1" applyFill="1" applyBorder="1" applyAlignment="1">
      <alignment horizontal="left" vertical="top"/>
    </xf>
    <xf numFmtId="0" fontId="18" fillId="2" borderId="0" xfId="8" applyFont="1" applyFill="1" applyAlignment="1">
      <alignment vertical="top"/>
    </xf>
    <xf numFmtId="0" fontId="7" fillId="0" borderId="0" xfId="8" applyFont="1" applyAlignment="1">
      <alignment vertical="top"/>
    </xf>
    <xf numFmtId="9" fontId="36" fillId="0" borderId="1" xfId="10" applyFont="1" applyFill="1" applyBorder="1" applyAlignment="1">
      <alignment horizontal="left" vertical="top"/>
    </xf>
    <xf numFmtId="0" fontId="36" fillId="2" borderId="1" xfId="8" applyNumberFormat="1" applyFont="1" applyFill="1" applyBorder="1" applyAlignment="1" applyProtection="1">
      <alignment horizontal="justify" vertical="top" wrapText="1"/>
      <protection locked="0"/>
    </xf>
    <xf numFmtId="14" fontId="36" fillId="2" borderId="1" xfId="8" applyNumberFormat="1" applyFont="1" applyFill="1" applyBorder="1" applyAlignment="1">
      <alignment horizontal="left" vertical="top"/>
    </xf>
    <xf numFmtId="0" fontId="36" fillId="2" borderId="1" xfId="8" applyFont="1" applyFill="1" applyBorder="1" applyAlignment="1" applyProtection="1">
      <alignment horizontal="left" vertical="top"/>
      <protection locked="0"/>
    </xf>
    <xf numFmtId="0" fontId="37" fillId="0" borderId="0" xfId="8" applyFont="1" applyAlignment="1">
      <alignment vertical="top"/>
    </xf>
    <xf numFmtId="0" fontId="18" fillId="2" borderId="2" xfId="0" applyFont="1" applyFill="1" applyBorder="1" applyAlignment="1">
      <alignment horizontal="center" vertical="top" shrinkToFit="1"/>
    </xf>
    <xf numFmtId="14" fontId="7" fillId="0" borderId="0" xfId="8" applyNumberFormat="1" applyFont="1" applyAlignment="1">
      <alignment horizontal="left" vertical="top"/>
    </xf>
    <xf numFmtId="0" fontId="7" fillId="2" borderId="4" xfId="8" applyFont="1" applyFill="1" applyBorder="1" applyAlignment="1">
      <alignment horizontal="justify" vertical="top" wrapText="1"/>
    </xf>
    <xf numFmtId="0" fontId="18" fillId="3" borderId="4" xfId="8" applyFont="1" applyFill="1" applyBorder="1" applyAlignment="1">
      <alignment horizontal="justify" vertical="top" wrapText="1"/>
    </xf>
    <xf numFmtId="168" fontId="18" fillId="3" borderId="1" xfId="9" applyNumberFormat="1" applyFont="1" applyFill="1" applyBorder="1" applyAlignment="1">
      <alignment vertical="center" shrinkToFit="1"/>
    </xf>
    <xf numFmtId="0" fontId="39" fillId="2" borderId="4" xfId="8" applyFont="1" applyFill="1" applyBorder="1" applyAlignment="1">
      <alignment horizontal="justify" vertical="top" wrapText="1"/>
    </xf>
    <xf numFmtId="0" fontId="39" fillId="2" borderId="4" xfId="8" applyFont="1" applyFill="1" applyBorder="1" applyAlignment="1">
      <alignment horizontal="center" vertical="center" wrapText="1"/>
    </xf>
    <xf numFmtId="0" fontId="0" fillId="2" borderId="4" xfId="8" applyFont="1" applyFill="1" applyBorder="1" applyAlignment="1">
      <alignment horizontal="center" vertical="center" shrinkToFit="1"/>
    </xf>
    <xf numFmtId="0" fontId="17" fillId="2" borderId="4" xfId="8" applyFont="1" applyFill="1" applyBorder="1" applyAlignment="1">
      <alignment horizontal="center" vertical="center" wrapText="1"/>
    </xf>
    <xf numFmtId="43" fontId="8" fillId="2" borderId="1" xfId="2" applyNumberFormat="1" applyFont="1" applyFill="1" applyBorder="1" applyAlignment="1">
      <alignment vertical="top" shrinkToFit="1"/>
    </xf>
    <xf numFmtId="164" fontId="7" fillId="2" borderId="1" xfId="1" applyNumberFormat="1" applyFont="1" applyFill="1" applyBorder="1" applyAlignment="1">
      <alignment vertical="center" shrinkToFit="1"/>
    </xf>
    <xf numFmtId="164" fontId="39" fillId="2" borderId="1" xfId="1" applyNumberFormat="1" applyFont="1" applyFill="1" applyBorder="1" applyAlignment="1">
      <alignment vertical="center" shrinkToFit="1"/>
    </xf>
    <xf numFmtId="164" fontId="7" fillId="0" borderId="1" xfId="1" applyNumberFormat="1" applyFont="1" applyFill="1" applyBorder="1" applyAlignment="1">
      <alignment vertical="center" shrinkToFit="1"/>
    </xf>
    <xf numFmtId="164" fontId="18" fillId="2" borderId="1" xfId="1" applyNumberFormat="1" applyFont="1" applyFill="1" applyBorder="1" applyAlignment="1">
      <alignment vertical="center" shrinkToFit="1"/>
    </xf>
    <xf numFmtId="0" fontId="0" fillId="3" borderId="4" xfId="8" applyFont="1" applyFill="1" applyBorder="1" applyAlignment="1">
      <alignment horizontal="center" vertical="center" wrapText="1"/>
    </xf>
    <xf numFmtId="0" fontId="40" fillId="0" borderId="0" xfId="0" applyFont="1"/>
    <xf numFmtId="0" fontId="40" fillId="0" borderId="0" xfId="0" applyFont="1" applyAlignment="1">
      <alignment horizontal="left"/>
    </xf>
    <xf numFmtId="0" fontId="40" fillId="0" borderId="0" xfId="0" applyFont="1" applyAlignment="1">
      <alignment horizontal="right"/>
    </xf>
    <xf numFmtId="170" fontId="40" fillId="0" borderId="0" xfId="0" applyNumberFormat="1" applyFont="1" applyAlignment="1">
      <alignment horizontal="right"/>
    </xf>
    <xf numFmtId="0" fontId="0" fillId="0" borderId="0" xfId="0" applyAlignment="1">
      <alignment vertical="top"/>
    </xf>
    <xf numFmtId="0" fontId="40" fillId="0" borderId="0" xfId="0" applyFont="1" applyAlignment="1">
      <alignment vertical="top"/>
    </xf>
    <xf numFmtId="0" fontId="41" fillId="0" borderId="0" xfId="0" applyFont="1" applyAlignment="1">
      <alignment vertical="top"/>
    </xf>
    <xf numFmtId="14" fontId="42" fillId="0" borderId="13" xfId="0" applyNumberFormat="1" applyFont="1" applyBorder="1" applyAlignment="1">
      <alignment vertical="top"/>
    </xf>
    <xf numFmtId="0" fontId="0" fillId="2" borderId="9" xfId="8" applyFont="1" applyFill="1" applyBorder="1" applyAlignment="1">
      <alignment horizontal="center" vertical="center" shrinkToFit="1"/>
    </xf>
    <xf numFmtId="164" fontId="7" fillId="0" borderId="14" xfId="1" applyNumberFormat="1" applyFont="1" applyFill="1" applyBorder="1" applyAlignment="1">
      <alignment vertical="center" shrinkToFit="1"/>
    </xf>
    <xf numFmtId="0" fontId="0" fillId="2" borderId="15" xfId="8" applyFont="1" applyFill="1" applyBorder="1" applyAlignment="1">
      <alignment horizontal="center" vertical="center" shrinkToFit="1"/>
    </xf>
    <xf numFmtId="164" fontId="7" fillId="2" borderId="15" xfId="1" applyNumberFormat="1" applyFont="1" applyFill="1" applyBorder="1" applyAlignment="1">
      <alignment vertical="center" shrinkToFit="1"/>
    </xf>
    <xf numFmtId="43" fontId="8" fillId="2" borderId="1" xfId="1" applyFont="1" applyFill="1" applyBorder="1" applyAlignment="1">
      <alignment horizontal="center" vertical="top" shrinkToFit="1"/>
    </xf>
    <xf numFmtId="0" fontId="31" fillId="0" borderId="0" xfId="7" applyNumberFormat="1" applyFont="1" applyFill="1" applyBorder="1" applyAlignment="1">
      <alignment horizontal="left" vertical="top"/>
    </xf>
    <xf numFmtId="43" fontId="27" fillId="2" borderId="10" xfId="1" applyFont="1" applyFill="1" applyBorder="1" applyAlignment="1">
      <alignment shrinkToFit="1"/>
    </xf>
    <xf numFmtId="43" fontId="0" fillId="2" borderId="10" xfId="1" applyFont="1" applyFill="1" applyBorder="1" applyAlignment="1">
      <alignment shrinkToFit="1"/>
    </xf>
    <xf numFmtId="0" fontId="27" fillId="2" borderId="0" xfId="3" applyFill="1" applyAlignment="1">
      <alignment shrinkToFit="1"/>
    </xf>
    <xf numFmtId="49" fontId="27" fillId="2" borderId="0" xfId="3" applyNumberFormat="1" applyFill="1" applyAlignment="1">
      <alignment shrinkToFit="1"/>
    </xf>
    <xf numFmtId="43" fontId="27" fillId="2" borderId="0" xfId="1" applyFont="1" applyFill="1" applyAlignment="1">
      <alignment shrinkToFit="1"/>
    </xf>
    <xf numFmtId="0" fontId="29" fillId="2" borderId="1" xfId="3" applyNumberFormat="1" applyFont="1" applyFill="1" applyBorder="1" applyAlignment="1">
      <alignment horizontal="center" vertical="top" wrapText="1"/>
    </xf>
    <xf numFmtId="166" fontId="5" fillId="2" borderId="1" xfId="3" applyNumberFormat="1" applyFont="1" applyFill="1" applyBorder="1" applyAlignment="1">
      <alignment horizontal="center" vertical="center" shrinkToFit="1"/>
    </xf>
    <xf numFmtId="0" fontId="0" fillId="2" borderId="7" xfId="8" applyFont="1" applyFill="1" applyBorder="1" applyAlignment="1">
      <alignment horizontal="justify" vertical="top" wrapText="1"/>
    </xf>
    <xf numFmtId="0" fontId="0" fillId="2" borderId="7" xfId="8" applyFont="1" applyFill="1" applyBorder="1" applyAlignment="1">
      <alignment horizontal="center" vertical="center" shrinkToFit="1"/>
    </xf>
    <xf numFmtId="164" fontId="7" fillId="2" borderId="7" xfId="1" applyNumberFormat="1" applyFont="1" applyFill="1" applyBorder="1" applyAlignment="1">
      <alignment vertical="center" shrinkToFit="1"/>
    </xf>
    <xf numFmtId="0" fontId="32" fillId="2" borderId="0" xfId="8" applyFont="1" applyFill="1" applyAlignment="1">
      <alignment vertical="top"/>
    </xf>
    <xf numFmtId="0" fontId="32" fillId="2" borderId="0" xfId="8" applyFont="1" applyFill="1" applyAlignment="1">
      <alignment vertical="top" shrinkToFit="1"/>
    </xf>
    <xf numFmtId="164" fontId="32" fillId="2" borderId="0" xfId="1" applyNumberFormat="1" applyFont="1" applyFill="1" applyAlignment="1">
      <alignment vertical="top" shrinkToFit="1"/>
    </xf>
    <xf numFmtId="0" fontId="9" fillId="2" borderId="0" xfId="0" applyFont="1" applyFill="1" applyBorder="1" applyAlignment="1">
      <alignment vertical="top"/>
    </xf>
    <xf numFmtId="43" fontId="8" fillId="2" borderId="2" xfId="1" applyFont="1" applyFill="1" applyBorder="1" applyAlignment="1">
      <alignment horizontal="center" vertical="top" shrinkToFit="1"/>
    </xf>
    <xf numFmtId="0" fontId="15" fillId="2" borderId="1" xfId="0" applyFont="1" applyFill="1" applyBorder="1" applyAlignment="1">
      <alignment horizontal="center" vertical="top" wrapText="1"/>
    </xf>
    <xf numFmtId="0" fontId="8" fillId="2" borderId="1" xfId="0" applyFont="1" applyFill="1" applyBorder="1" applyAlignment="1">
      <alignment horizontal="center" vertical="top" shrinkToFit="1"/>
    </xf>
    <xf numFmtId="0" fontId="8" fillId="2" borderId="0" xfId="0" applyFont="1" applyFill="1" applyAlignment="1">
      <alignment vertical="top"/>
    </xf>
    <xf numFmtId="0" fontId="9" fillId="2" borderId="0" xfId="0" applyFont="1" applyFill="1" applyAlignment="1">
      <alignment vertical="top"/>
    </xf>
    <xf numFmtId="0" fontId="13" fillId="2" borderId="0" xfId="0" applyFont="1" applyFill="1" applyAlignment="1">
      <alignment vertical="top"/>
    </xf>
    <xf numFmtId="0" fontId="9" fillId="2" borderId="0" xfId="0" applyFont="1" applyFill="1" applyAlignment="1">
      <alignment vertical="top" shrinkToFit="1"/>
    </xf>
    <xf numFmtId="0" fontId="9" fillId="2" borderId="0" xfId="0" applyFont="1" applyFill="1" applyBorder="1" applyAlignment="1">
      <alignment vertical="top" wrapText="1"/>
    </xf>
    <xf numFmtId="0" fontId="13" fillId="2" borderId="1" xfId="0" applyFont="1" applyFill="1" applyBorder="1" applyAlignment="1">
      <alignment horizontal="center" vertical="top" wrapText="1"/>
    </xf>
    <xf numFmtId="0" fontId="9" fillId="2" borderId="1" xfId="0" applyFont="1" applyFill="1" applyBorder="1" applyAlignment="1">
      <alignment horizontal="center" vertical="top" shrinkToFit="1"/>
    </xf>
    <xf numFmtId="43" fontId="9" fillId="2" borderId="2" xfId="1" applyFont="1" applyFill="1" applyBorder="1" applyAlignment="1">
      <alignment horizontal="center" vertical="top" shrinkToFit="1"/>
    </xf>
    <xf numFmtId="0" fontId="8" fillId="2" borderId="1" xfId="0" quotePrefix="1" applyFont="1" applyFill="1" applyBorder="1" applyAlignment="1">
      <alignment horizontal="center" vertical="top" shrinkToFit="1"/>
    </xf>
    <xf numFmtId="0" fontId="9" fillId="2" borderId="1" xfId="0" quotePrefix="1" applyFont="1" applyFill="1" applyBorder="1" applyAlignment="1">
      <alignment horizontal="center" vertical="top" shrinkToFit="1"/>
    </xf>
    <xf numFmtId="0" fontId="9" fillId="2" borderId="7" xfId="0" applyFont="1" applyFill="1" applyBorder="1" applyAlignment="1">
      <alignment horizontal="center" vertical="top" shrinkToFit="1"/>
    </xf>
    <xf numFmtId="0" fontId="9" fillId="2" borderId="7" xfId="0" applyFont="1" applyFill="1" applyBorder="1" applyAlignment="1">
      <alignment horizontal="justify" vertical="top" wrapText="1"/>
    </xf>
    <xf numFmtId="0" fontId="8" fillId="2" borderId="2" xfId="0" applyFont="1" applyFill="1" applyBorder="1" applyAlignment="1">
      <alignment horizontal="center" vertical="top" shrinkToFit="1"/>
    </xf>
    <xf numFmtId="0" fontId="14" fillId="2" borderId="1" xfId="0" applyFont="1" applyFill="1" applyBorder="1" applyAlignment="1">
      <alignment horizontal="center" vertical="top" wrapText="1"/>
    </xf>
    <xf numFmtId="0" fontId="16" fillId="2" borderId="1" xfId="0" applyFont="1" applyFill="1" applyBorder="1" applyAlignment="1">
      <alignment horizontal="center" vertical="top" wrapText="1"/>
    </xf>
    <xf numFmtId="0" fontId="8" fillId="2" borderId="0" xfId="0" applyFont="1" applyFill="1" applyBorder="1" applyAlignment="1">
      <alignment vertical="top" wrapText="1"/>
    </xf>
    <xf numFmtId="14" fontId="8" fillId="2" borderId="0" xfId="0" applyNumberFormat="1" applyFont="1" applyFill="1" applyAlignment="1">
      <alignment vertical="top" shrinkToFit="1"/>
    </xf>
    <xf numFmtId="0" fontId="11" fillId="2" borderId="1" xfId="0" applyFont="1" applyFill="1" applyBorder="1" applyAlignment="1">
      <alignment horizontal="center" vertical="top" wrapText="1"/>
    </xf>
    <xf numFmtId="0" fontId="8" fillId="2" borderId="0" xfId="0" applyFont="1" applyFill="1" applyAlignment="1">
      <alignment vertical="top" shrinkToFit="1"/>
    </xf>
    <xf numFmtId="0" fontId="9" fillId="2" borderId="0" xfId="0" applyFont="1" applyFill="1" applyAlignment="1">
      <alignment vertical="center"/>
    </xf>
    <xf numFmtId="0" fontId="18" fillId="2" borderId="6" xfId="0" applyFont="1" applyFill="1" applyBorder="1" applyAlignment="1">
      <alignment horizontal="center" vertical="top" wrapText="1"/>
    </xf>
    <xf numFmtId="43" fontId="8" fillId="2" borderId="0" xfId="1" applyFont="1" applyFill="1" applyBorder="1" applyAlignment="1">
      <alignment horizontal="center" vertical="top" shrinkToFit="1"/>
    </xf>
    <xf numFmtId="0" fontId="9" fillId="2" borderId="0" xfId="0" applyFont="1" applyFill="1" applyBorder="1" applyAlignment="1">
      <alignment vertical="top" shrinkToFit="1"/>
    </xf>
    <xf numFmtId="0" fontId="8" fillId="3" borderId="0" xfId="0" applyFont="1" applyFill="1" applyAlignment="1">
      <alignment vertical="top" shrinkToFit="1"/>
    </xf>
    <xf numFmtId="0" fontId="9" fillId="3" borderId="0" xfId="0" applyFont="1" applyFill="1" applyAlignment="1">
      <alignment vertical="top" shrinkToFit="1"/>
    </xf>
    <xf numFmtId="0" fontId="0" fillId="2" borderId="6" xfId="0" applyFont="1" applyFill="1" applyBorder="1" applyAlignment="1">
      <alignment horizontal="center" vertical="top" shrinkToFit="1"/>
    </xf>
    <xf numFmtId="43" fontId="8" fillId="2" borderId="1" xfId="1" applyFont="1" applyFill="1" applyBorder="1" applyAlignment="1">
      <alignment horizontal="center" vertical="top" shrinkToFit="1"/>
    </xf>
    <xf numFmtId="43" fontId="9" fillId="2" borderId="1" xfId="1" applyFont="1" applyFill="1" applyBorder="1" applyAlignment="1">
      <alignment horizontal="center" vertical="top" shrinkToFit="1"/>
    </xf>
    <xf numFmtId="43" fontId="8" fillId="0" borderId="1" xfId="1" applyFont="1" applyBorder="1" applyAlignment="1">
      <alignment horizontal="center" vertical="top" shrinkToFit="1"/>
    </xf>
    <xf numFmtId="0" fontId="9" fillId="2" borderId="1" xfId="0" applyFont="1" applyFill="1" applyBorder="1" applyAlignment="1">
      <alignment horizontal="center" vertical="top" shrinkToFit="1"/>
    </xf>
    <xf numFmtId="43" fontId="8" fillId="2" borderId="2" xfId="1" applyFont="1" applyFill="1" applyBorder="1" applyAlignment="1">
      <alignment horizontal="center" vertical="top" shrinkToFit="1"/>
    </xf>
    <xf numFmtId="0" fontId="15" fillId="2" borderId="1" xfId="0" applyFont="1" applyFill="1" applyBorder="1" applyAlignment="1">
      <alignment horizontal="center" vertical="top" shrinkToFit="1"/>
    </xf>
    <xf numFmtId="164" fontId="9" fillId="2" borderId="1" xfId="0" applyNumberFormat="1" applyFont="1" applyFill="1" applyBorder="1" applyAlignment="1">
      <alignment horizontal="center" vertical="top" shrinkToFit="1"/>
    </xf>
    <xf numFmtId="43" fontId="9" fillId="2" borderId="1" xfId="0" applyNumberFormat="1" applyFont="1" applyFill="1" applyBorder="1" applyAlignment="1">
      <alignment horizontal="center" vertical="top" shrinkToFit="1"/>
    </xf>
    <xf numFmtId="0" fontId="0" fillId="7" borderId="4" xfId="8" applyFont="1" applyFill="1" applyBorder="1" applyAlignment="1">
      <alignment horizontal="center" vertical="center" wrapText="1"/>
    </xf>
    <xf numFmtId="164" fontId="7" fillId="7" borderId="1" xfId="1" applyNumberFormat="1" applyFont="1" applyFill="1" applyBorder="1" applyAlignment="1">
      <alignment vertical="center" shrinkToFit="1"/>
    </xf>
    <xf numFmtId="0" fontId="18" fillId="7" borderId="4" xfId="8" applyFont="1" applyFill="1" applyBorder="1" applyAlignment="1">
      <alignment horizontal="center" vertical="top" shrinkToFit="1"/>
    </xf>
    <xf numFmtId="0" fontId="18" fillId="7" borderId="1" xfId="8" applyFont="1" applyFill="1" applyBorder="1" applyAlignment="1">
      <alignment horizontal="center" vertical="top" shrinkToFit="1"/>
    </xf>
    <xf numFmtId="0" fontId="0" fillId="8" borderId="4" xfId="8" applyFont="1" applyFill="1" applyBorder="1" applyAlignment="1">
      <alignment horizontal="center" vertical="center" wrapText="1"/>
    </xf>
    <xf numFmtId="164" fontId="7" fillId="8" borderId="1" xfId="1" applyNumberFormat="1" applyFont="1" applyFill="1" applyBorder="1" applyAlignment="1">
      <alignment vertical="center" shrinkToFit="1"/>
    </xf>
    <xf numFmtId="0" fontId="18" fillId="8" borderId="4" xfId="8" applyFont="1" applyFill="1" applyBorder="1" applyAlignment="1">
      <alignment horizontal="center" vertical="top" shrinkToFit="1"/>
    </xf>
    <xf numFmtId="0" fontId="18" fillId="8" borderId="1" xfId="8" applyFont="1" applyFill="1" applyBorder="1" applyAlignment="1">
      <alignment horizontal="center" vertical="top" shrinkToFit="1"/>
    </xf>
    <xf numFmtId="0" fontId="0" fillId="9" borderId="4" xfId="8" applyFont="1" applyFill="1" applyBorder="1" applyAlignment="1">
      <alignment horizontal="center" vertical="center" wrapText="1"/>
    </xf>
    <xf numFmtId="164" fontId="7" fillId="9" borderId="1" xfId="1" applyNumberFormat="1" applyFont="1" applyFill="1" applyBorder="1" applyAlignment="1">
      <alignment vertical="center" shrinkToFit="1"/>
    </xf>
    <xf numFmtId="0" fontId="18" fillId="9" borderId="8" xfId="8" applyFont="1" applyFill="1" applyBorder="1" applyAlignment="1">
      <alignment horizontal="center" vertical="top" shrinkToFit="1"/>
    </xf>
    <xf numFmtId="0" fontId="18" fillId="9" borderId="3" xfId="8" applyFont="1" applyFill="1" applyBorder="1" applyAlignment="1">
      <alignment horizontal="center" vertical="top" shrinkToFit="1"/>
    </xf>
    <xf numFmtId="0" fontId="0" fillId="10" borderId="4" xfId="8" applyFont="1" applyFill="1" applyBorder="1" applyAlignment="1">
      <alignment horizontal="center" vertical="center" wrapText="1"/>
    </xf>
    <xf numFmtId="164" fontId="7" fillId="10" borderId="1" xfId="1" applyNumberFormat="1" applyFont="1" applyFill="1" applyBorder="1" applyAlignment="1">
      <alignment vertical="center" shrinkToFit="1"/>
    </xf>
    <xf numFmtId="0" fontId="18" fillId="10" borderId="4" xfId="8" applyFont="1" applyFill="1" applyBorder="1" applyAlignment="1">
      <alignment horizontal="center" vertical="top" shrinkToFit="1"/>
    </xf>
    <xf numFmtId="0" fontId="18" fillId="10" borderId="1" xfId="8" applyFont="1" applyFill="1" applyBorder="1" applyAlignment="1">
      <alignment horizontal="center" vertical="top" shrinkToFit="1"/>
    </xf>
    <xf numFmtId="0" fontId="7" fillId="11" borderId="4" xfId="8" applyFont="1" applyFill="1" applyBorder="1" applyAlignment="1">
      <alignment horizontal="justify" vertical="top" wrapText="1"/>
    </xf>
    <xf numFmtId="0" fontId="0" fillId="11" borderId="4" xfId="8" applyFont="1" applyFill="1" applyBorder="1" applyAlignment="1">
      <alignment horizontal="center" vertical="center" wrapText="1"/>
    </xf>
    <xf numFmtId="164" fontId="7" fillId="11" borderId="1" xfId="1" applyNumberFormat="1" applyFont="1" applyFill="1" applyBorder="1" applyAlignment="1">
      <alignment vertical="center" shrinkToFit="1"/>
    </xf>
    <xf numFmtId="0" fontId="18" fillId="11" borderId="4" xfId="8" applyFont="1" applyFill="1" applyBorder="1" applyAlignment="1">
      <alignment horizontal="center" vertical="top" shrinkToFit="1"/>
    </xf>
    <xf numFmtId="0" fontId="18" fillId="11" borderId="1" xfId="8" applyFont="1" applyFill="1" applyBorder="1" applyAlignment="1">
      <alignment horizontal="center" vertical="top" shrinkToFit="1"/>
    </xf>
    <xf numFmtId="0" fontId="7" fillId="12" borderId="4" xfId="8" applyFont="1" applyFill="1" applyBorder="1" applyAlignment="1">
      <alignment horizontal="justify" vertical="top" wrapText="1"/>
    </xf>
    <xf numFmtId="0" fontId="0" fillId="12" borderId="4" xfId="8" applyFont="1" applyFill="1" applyBorder="1" applyAlignment="1">
      <alignment horizontal="center" vertical="center" wrapText="1"/>
    </xf>
    <xf numFmtId="164" fontId="7" fillId="12" borderId="1" xfId="1" applyNumberFormat="1" applyFont="1" applyFill="1" applyBorder="1" applyAlignment="1">
      <alignment vertical="center" shrinkToFit="1"/>
    </xf>
    <xf numFmtId="0" fontId="18" fillId="12" borderId="8" xfId="8" applyFont="1" applyFill="1" applyBorder="1" applyAlignment="1">
      <alignment horizontal="center" vertical="top" shrinkToFit="1"/>
    </xf>
    <xf numFmtId="0" fontId="18" fillId="12" borderId="3" xfId="8" applyFont="1" applyFill="1" applyBorder="1" applyAlignment="1">
      <alignment horizontal="center" vertical="top" shrinkToFit="1"/>
    </xf>
    <xf numFmtId="14" fontId="33" fillId="2" borderId="1" xfId="8" applyNumberFormat="1" applyFont="1" applyFill="1" applyBorder="1" applyAlignment="1">
      <alignment horizontal="right" shrinkToFit="1"/>
    </xf>
    <xf numFmtId="0" fontId="33" fillId="2" borderId="1" xfId="8" applyFont="1" applyFill="1" applyBorder="1" applyAlignment="1">
      <alignment horizontal="right" shrinkToFit="1"/>
    </xf>
    <xf numFmtId="0" fontId="33" fillId="2" borderId="15" xfId="8" applyFont="1" applyFill="1" applyBorder="1" applyAlignment="1">
      <alignment horizontal="right" shrinkToFit="1"/>
    </xf>
    <xf numFmtId="0" fontId="33" fillId="2" borderId="14" xfId="8" applyFont="1" applyFill="1" applyBorder="1" applyAlignment="1">
      <alignment horizontal="right" shrinkToFit="1"/>
    </xf>
    <xf numFmtId="0" fontId="17" fillId="7" borderId="4" xfId="8" applyFont="1" applyFill="1" applyBorder="1" applyAlignment="1">
      <alignment horizontal="justify" vertical="top" wrapText="1"/>
    </xf>
    <xf numFmtId="0" fontId="17" fillId="2" borderId="4" xfId="8" applyFont="1" applyFill="1" applyBorder="1" applyAlignment="1">
      <alignment horizontal="justify" vertical="top" wrapText="1"/>
    </xf>
    <xf numFmtId="0" fontId="17" fillId="8" borderId="4" xfId="8" applyFont="1" applyFill="1" applyBorder="1" applyAlignment="1">
      <alignment horizontal="justify" vertical="top" wrapText="1"/>
    </xf>
    <xf numFmtId="0" fontId="17" fillId="9" borderId="4" xfId="8" applyFont="1" applyFill="1" applyBorder="1" applyAlignment="1">
      <alignment horizontal="justify" vertical="top" wrapText="1"/>
    </xf>
    <xf numFmtId="0" fontId="19" fillId="3" borderId="4" xfId="8" applyFont="1" applyFill="1" applyBorder="1" applyAlignment="1">
      <alignment horizontal="justify" vertical="top" wrapText="1"/>
    </xf>
    <xf numFmtId="0" fontId="17" fillId="10" borderId="4" xfId="8" applyFont="1" applyFill="1" applyBorder="1" applyAlignment="1">
      <alignment horizontal="justify" vertical="top" wrapText="1"/>
    </xf>
    <xf numFmtId="0" fontId="18" fillId="2" borderId="4" xfId="8" applyFont="1" applyFill="1" applyBorder="1" applyAlignment="1">
      <alignment horizontal="center" vertical="center" shrinkToFit="1"/>
    </xf>
    <xf numFmtId="0" fontId="19" fillId="2" borderId="1" xfId="0" applyFont="1" applyFill="1" applyBorder="1" applyAlignment="1">
      <alignment horizontal="center" vertical="top" wrapText="1"/>
    </xf>
    <xf numFmtId="0" fontId="0" fillId="2" borderId="6" xfId="0" applyFill="1" applyBorder="1" applyAlignment="1">
      <alignment shrinkToFit="1"/>
    </xf>
    <xf numFmtId="0" fontId="0" fillId="2" borderId="7" xfId="0" applyFill="1" applyBorder="1" applyAlignment="1">
      <alignment shrinkToFit="1"/>
    </xf>
    <xf numFmtId="0" fontId="0" fillId="2" borderId="0" xfId="0" applyFill="1" applyBorder="1" applyAlignment="1">
      <alignment shrinkToFit="1"/>
    </xf>
    <xf numFmtId="0" fontId="5" fillId="2" borderId="0" xfId="3" applyFont="1" applyFill="1" applyAlignment="1">
      <alignment shrinkToFit="1"/>
    </xf>
    <xf numFmtId="49" fontId="5" fillId="2" borderId="0" xfId="3" applyNumberFormat="1" applyFont="1" applyFill="1" applyAlignment="1">
      <alignment shrinkToFit="1"/>
    </xf>
    <xf numFmtId="43" fontId="20" fillId="2" borderId="10" xfId="1" applyFont="1" applyFill="1" applyBorder="1" applyAlignment="1">
      <alignment vertical="center" shrinkToFit="1"/>
    </xf>
    <xf numFmtId="43" fontId="0" fillId="2" borderId="7" xfId="1" applyFont="1" applyFill="1" applyBorder="1" applyAlignment="1">
      <alignment shrinkToFit="1"/>
    </xf>
    <xf numFmtId="43" fontId="20" fillId="2" borderId="16" xfId="1" applyFont="1" applyFill="1" applyBorder="1" applyAlignment="1">
      <alignment vertical="center" shrinkToFit="1"/>
    </xf>
    <xf numFmtId="43" fontId="0" fillId="2" borderId="0" xfId="1" applyFont="1" applyFill="1" applyBorder="1" applyAlignment="1">
      <alignment shrinkToFit="1"/>
    </xf>
    <xf numFmtId="0" fontId="43" fillId="0" borderId="0" xfId="11"/>
    <xf numFmtId="43" fontId="27" fillId="0" borderId="0" xfId="3" applyNumberFormat="1"/>
    <xf numFmtId="0" fontId="29" fillId="13" borderId="1" xfId="3" applyNumberFormat="1" applyFont="1" applyFill="1" applyBorder="1" applyAlignment="1">
      <alignment horizontal="center" vertical="top" wrapText="1"/>
    </xf>
    <xf numFmtId="14" fontId="27" fillId="0" borderId="1" xfId="3" applyNumberFormat="1" applyBorder="1" applyAlignment="1">
      <alignment vertical="center" shrinkToFit="1"/>
    </xf>
    <xf numFmtId="49" fontId="27" fillId="0" borderId="1" xfId="3" applyNumberFormat="1" applyBorder="1" applyAlignment="1">
      <alignment vertical="center" shrinkToFit="1"/>
    </xf>
    <xf numFmtId="43" fontId="27" fillId="0" borderId="1" xfId="1" applyFont="1" applyBorder="1" applyAlignment="1">
      <alignment vertical="center" shrinkToFit="1"/>
    </xf>
    <xf numFmtId="43" fontId="27" fillId="2" borderId="1" xfId="1" applyFont="1" applyFill="1" applyBorder="1" applyAlignment="1">
      <alignment vertical="center" shrinkToFit="1"/>
    </xf>
    <xf numFmtId="0" fontId="27" fillId="0" borderId="1" xfId="3" applyNumberFormat="1" applyBorder="1" applyAlignment="1">
      <alignment vertical="center" shrinkToFit="1"/>
    </xf>
    <xf numFmtId="0" fontId="44" fillId="0" borderId="1" xfId="3" applyNumberFormat="1" applyFont="1" applyBorder="1" applyAlignment="1">
      <alignment vertical="center" wrapText="1"/>
    </xf>
    <xf numFmtId="0" fontId="0" fillId="2" borderId="0" xfId="0" applyFill="1" applyBorder="1" applyAlignment="1">
      <alignment horizontal="center" vertical="center" shrinkToFit="1"/>
    </xf>
    <xf numFmtId="0" fontId="0" fillId="0" borderId="0" xfId="0" applyBorder="1" applyAlignment="1">
      <alignment vertical="top"/>
    </xf>
    <xf numFmtId="0" fontId="0" fillId="0" borderId="1" xfId="0" applyNumberFormat="1" applyFill="1" applyBorder="1" applyAlignment="1">
      <alignment vertical="center" shrinkToFit="1"/>
    </xf>
    <xf numFmtId="0" fontId="0" fillId="0" borderId="1" xfId="0" applyFill="1" applyBorder="1" applyAlignment="1">
      <alignment vertical="center" shrinkToFit="1"/>
    </xf>
    <xf numFmtId="43" fontId="0" fillId="0" borderId="1" xfId="1" applyFont="1" applyFill="1" applyBorder="1" applyAlignment="1">
      <alignment vertical="center" shrinkToFit="1"/>
    </xf>
    <xf numFmtId="43" fontId="0" fillId="2" borderId="1" xfId="1" applyFont="1" applyFill="1" applyBorder="1" applyAlignment="1">
      <alignment vertical="center" shrinkToFit="1"/>
    </xf>
    <xf numFmtId="49" fontId="0" fillId="0" borderId="1" xfId="0" applyNumberFormat="1" applyFill="1" applyBorder="1" applyAlignment="1">
      <alignment vertical="center" shrinkToFit="1"/>
    </xf>
    <xf numFmtId="14" fontId="0" fillId="0" borderId="1" xfId="0" applyNumberFormat="1" applyFill="1" applyBorder="1" applyAlignment="1">
      <alignment vertical="center" shrinkToFit="1"/>
    </xf>
    <xf numFmtId="0" fontId="0" fillId="0" borderId="1" xfId="0" applyNumberFormat="1" applyBorder="1" applyAlignment="1">
      <alignment vertical="center" shrinkToFit="1"/>
    </xf>
    <xf numFmtId="0" fontId="0" fillId="0" borderId="1" xfId="0" applyBorder="1" applyAlignment="1">
      <alignment vertical="center" shrinkToFit="1"/>
    </xf>
    <xf numFmtId="43" fontId="0" fillId="0" borderId="1" xfId="1" applyFont="1" applyBorder="1" applyAlignment="1">
      <alignment vertical="center" shrinkToFit="1"/>
    </xf>
    <xf numFmtId="49" fontId="0" fillId="0" borderId="1" xfId="0" applyNumberFormat="1" applyBorder="1" applyAlignment="1">
      <alignment vertical="center" shrinkToFit="1"/>
    </xf>
    <xf numFmtId="0" fontId="17" fillId="0" borderId="1" xfId="0" applyNumberFormat="1" applyFont="1" applyFill="1" applyBorder="1" applyAlignment="1">
      <alignment vertical="center" wrapText="1"/>
    </xf>
    <xf numFmtId="0" fontId="17" fillId="0" borderId="1" xfId="0" applyNumberFormat="1" applyFont="1" applyBorder="1" applyAlignment="1">
      <alignment vertical="center" wrapText="1"/>
    </xf>
    <xf numFmtId="0" fontId="3" fillId="2" borderId="1" xfId="0" applyFont="1" applyFill="1" applyBorder="1" applyAlignment="1">
      <alignment horizontal="center" vertical="top" wrapText="1"/>
    </xf>
    <xf numFmtId="0" fontId="45" fillId="2" borderId="1" xfId="3" applyNumberFormat="1" applyFont="1" applyFill="1" applyBorder="1" applyAlignment="1">
      <alignment horizontal="left" vertical="center" wrapText="1"/>
    </xf>
    <xf numFmtId="0" fontId="19" fillId="2" borderId="2" xfId="0" applyFont="1" applyFill="1" applyBorder="1" applyAlignment="1">
      <alignment horizontal="center" vertical="top" wrapText="1"/>
    </xf>
    <xf numFmtId="0" fontId="3" fillId="2" borderId="2" xfId="0" applyFont="1" applyFill="1" applyBorder="1" applyAlignment="1">
      <alignment horizontal="center" vertical="top" wrapText="1"/>
    </xf>
    <xf numFmtId="0" fontId="19" fillId="4" borderId="2" xfId="0" applyNumberFormat="1" applyFont="1" applyFill="1" applyBorder="1" applyAlignment="1">
      <alignment horizontal="center" vertical="top" wrapText="1"/>
    </xf>
    <xf numFmtId="49" fontId="19" fillId="4" borderId="2" xfId="0" applyNumberFormat="1" applyFont="1" applyFill="1" applyBorder="1" applyAlignment="1">
      <alignment horizontal="center" vertical="top" wrapText="1"/>
    </xf>
    <xf numFmtId="0" fontId="19" fillId="4" borderId="2" xfId="0" applyFont="1" applyFill="1" applyBorder="1" applyAlignment="1">
      <alignment horizontal="center" vertical="top" wrapText="1"/>
    </xf>
    <xf numFmtId="0" fontId="46" fillId="13" borderId="1" xfId="3" applyNumberFormat="1" applyFont="1" applyFill="1" applyBorder="1" applyAlignment="1">
      <alignment horizontal="center" vertical="top" wrapText="1"/>
    </xf>
    <xf numFmtId="0" fontId="46" fillId="2" borderId="1" xfId="3" applyNumberFormat="1" applyFont="1" applyFill="1" applyBorder="1" applyAlignment="1">
      <alignment horizontal="center" vertical="top" wrapText="1"/>
    </xf>
    <xf numFmtId="43" fontId="27" fillId="2" borderId="1" xfId="3" applyNumberFormat="1" applyFill="1" applyBorder="1" applyAlignment="1">
      <alignment vertical="center" shrinkToFit="1"/>
    </xf>
    <xf numFmtId="169" fontId="27" fillId="2" borderId="1" xfId="1" applyNumberFormat="1" applyFont="1" applyFill="1" applyBorder="1" applyAlignment="1">
      <alignment vertical="center" shrinkToFit="1"/>
    </xf>
    <xf numFmtId="43" fontId="5" fillId="2" borderId="10" xfId="1" applyFont="1" applyFill="1" applyBorder="1" applyAlignment="1">
      <alignment shrinkToFit="1"/>
    </xf>
    <xf numFmtId="43" fontId="18" fillId="2" borderId="10" xfId="1" applyFont="1" applyFill="1" applyBorder="1" applyAlignment="1">
      <alignment shrinkToFit="1"/>
    </xf>
    <xf numFmtId="14" fontId="27" fillId="0" borderId="1" xfId="3" applyNumberFormat="1" applyBorder="1" applyAlignment="1">
      <alignment horizontal="center" vertical="center" shrinkToFit="1"/>
    </xf>
    <xf numFmtId="49" fontId="27" fillId="0" borderId="1" xfId="3" applyNumberFormat="1" applyBorder="1" applyAlignment="1">
      <alignment horizontal="center" vertical="center" shrinkToFit="1"/>
    </xf>
    <xf numFmtId="43" fontId="8" fillId="0" borderId="0" xfId="0" applyNumberFormat="1" applyFont="1" applyAlignment="1">
      <alignment vertical="top"/>
    </xf>
    <xf numFmtId="171" fontId="27" fillId="0" borderId="1" xfId="1" applyNumberFormat="1" applyFont="1" applyBorder="1" applyAlignment="1">
      <alignment vertical="center" shrinkToFit="1"/>
    </xf>
    <xf numFmtId="171" fontId="5" fillId="2" borderId="10" xfId="1" applyNumberFormat="1" applyFont="1" applyFill="1" applyBorder="1" applyAlignment="1">
      <alignment shrinkToFit="1"/>
    </xf>
    <xf numFmtId="171" fontId="18" fillId="2" borderId="10" xfId="1" applyNumberFormat="1" applyFont="1" applyFill="1" applyBorder="1" applyAlignment="1">
      <alignment shrinkToFit="1"/>
    </xf>
    <xf numFmtId="171" fontId="0" fillId="2" borderId="0" xfId="1" applyNumberFormat="1" applyFont="1" applyFill="1" applyBorder="1" applyAlignment="1">
      <alignment shrinkToFit="1"/>
    </xf>
    <xf numFmtId="0" fontId="0" fillId="2" borderId="9" xfId="0" applyFill="1" applyBorder="1" applyAlignment="1">
      <alignment vertical="top"/>
    </xf>
    <xf numFmtId="0" fontId="0" fillId="2" borderId="19" xfId="0" applyFill="1" applyBorder="1" applyAlignment="1">
      <alignment vertical="top"/>
    </xf>
    <xf numFmtId="0" fontId="9" fillId="2" borderId="1" xfId="0" applyFont="1" applyFill="1" applyBorder="1" applyAlignment="1">
      <alignment vertical="top" wrapText="1"/>
    </xf>
    <xf numFmtId="0" fontId="18" fillId="2" borderId="1" xfId="0" applyFont="1" applyFill="1" applyBorder="1" applyAlignment="1">
      <alignment vertical="top"/>
    </xf>
    <xf numFmtId="0" fontId="8" fillId="2" borderId="1" xfId="0" applyFont="1" applyFill="1" applyBorder="1" applyAlignment="1">
      <alignment vertical="top" wrapText="1"/>
    </xf>
    <xf numFmtId="0" fontId="0" fillId="2" borderId="1" xfId="0" applyFill="1" applyBorder="1" applyAlignment="1">
      <alignment vertical="top"/>
    </xf>
    <xf numFmtId="0" fontId="9" fillId="2" borderId="0" xfId="0" applyFont="1" applyFill="1" applyBorder="1" applyAlignment="1">
      <alignment vertical="top" shrinkToFit="1"/>
    </xf>
    <xf numFmtId="0" fontId="0" fillId="0" borderId="0" xfId="0" applyAlignment="1">
      <alignment vertical="top" shrinkToFit="1"/>
    </xf>
    <xf numFmtId="0" fontId="0" fillId="0" borderId="12" xfId="0" applyBorder="1" applyAlignment="1">
      <alignment vertical="top" shrinkToFit="1"/>
    </xf>
    <xf numFmtId="0" fontId="9" fillId="2" borderId="0" xfId="0" applyNumberFormat="1" applyFont="1" applyFill="1" applyBorder="1" applyAlignment="1">
      <alignment vertical="top" shrinkToFit="1"/>
    </xf>
    <xf numFmtId="0" fontId="26" fillId="2" borderId="1" xfId="0" applyFont="1" applyFill="1" applyBorder="1" applyAlignment="1">
      <alignment vertical="top" shrinkToFit="1"/>
    </xf>
    <xf numFmtId="0" fontId="0" fillId="0" borderId="1" xfId="0" applyBorder="1" applyAlignment="1">
      <alignment vertical="top" shrinkToFit="1"/>
    </xf>
    <xf numFmtId="0" fontId="0" fillId="0" borderId="1" xfId="0" applyBorder="1" applyAlignment="1">
      <alignment vertical="top"/>
    </xf>
    <xf numFmtId="0" fontId="13" fillId="2" borderId="4" xfId="0" applyFont="1" applyFill="1" applyBorder="1" applyAlignment="1">
      <alignment horizontal="center" vertical="top" wrapText="1"/>
    </xf>
    <xf numFmtId="0" fontId="24" fillId="2" borderId="5" xfId="0" applyFont="1" applyFill="1" applyBorder="1" applyAlignment="1">
      <alignment vertical="top"/>
    </xf>
    <xf numFmtId="0" fontId="0" fillId="0" borderId="5" xfId="0" applyBorder="1" applyAlignment="1">
      <alignment vertical="top"/>
    </xf>
    <xf numFmtId="0" fontId="0" fillId="0" borderId="6" xfId="0" applyBorder="1" applyAlignment="1">
      <alignment vertical="top"/>
    </xf>
    <xf numFmtId="0" fontId="9" fillId="2" borderId="4" xfId="0" applyFont="1" applyFill="1" applyBorder="1" applyAlignment="1">
      <alignment horizontal="center" vertical="top" shrinkToFit="1"/>
    </xf>
    <xf numFmtId="0" fontId="0" fillId="2" borderId="5" xfId="0" applyFill="1" applyBorder="1" applyAlignment="1">
      <alignment vertical="top" shrinkToFit="1"/>
    </xf>
    <xf numFmtId="0" fontId="0" fillId="0" borderId="5" xfId="0" applyBorder="1" applyAlignment="1">
      <alignment vertical="top" shrinkToFit="1"/>
    </xf>
    <xf numFmtId="0" fontId="0" fillId="0" borderId="6" xfId="0" applyBorder="1" applyAlignment="1">
      <alignment vertical="top" shrinkToFit="1"/>
    </xf>
    <xf numFmtId="0" fontId="12" fillId="2" borderId="4" xfId="0" applyFont="1" applyFill="1" applyBorder="1" applyAlignment="1">
      <alignment horizontal="justify" vertical="top" shrinkToFit="1"/>
    </xf>
    <xf numFmtId="0" fontId="17" fillId="2" borderId="5" xfId="0" applyFont="1" applyFill="1" applyBorder="1" applyAlignment="1">
      <alignment vertical="top" shrinkToFit="1"/>
    </xf>
    <xf numFmtId="0" fontId="11" fillId="2" borderId="4" xfId="0" applyFont="1" applyFill="1" applyBorder="1" applyAlignment="1">
      <alignment horizontal="justify" vertical="top" shrinkToFit="1"/>
    </xf>
    <xf numFmtId="0" fontId="19" fillId="2" borderId="5" xfId="0" applyFont="1" applyFill="1" applyBorder="1" applyAlignment="1">
      <alignment vertical="top" shrinkToFit="1"/>
    </xf>
    <xf numFmtId="0" fontId="15" fillId="2" borderId="4" xfId="0" applyFont="1" applyFill="1" applyBorder="1" applyAlignment="1">
      <alignment horizontal="center" vertical="top" wrapText="1"/>
    </xf>
    <xf numFmtId="0" fontId="16" fillId="2" borderId="5" xfId="0" applyFont="1" applyFill="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2" fillId="2" borderId="4" xfId="0" applyFont="1" applyFill="1" applyBorder="1" applyAlignment="1">
      <alignment vertical="top" shrinkToFit="1"/>
    </xf>
    <xf numFmtId="0" fontId="11" fillId="2" borderId="4" xfId="0" applyFont="1" applyFill="1" applyBorder="1" applyAlignment="1">
      <alignment vertical="top" shrinkToFit="1"/>
    </xf>
    <xf numFmtId="0" fontId="8" fillId="2" borderId="1" xfId="0" applyFont="1" applyFill="1" applyBorder="1" applyAlignment="1">
      <alignment horizontal="justify" vertical="top"/>
    </xf>
    <xf numFmtId="0" fontId="0" fillId="2" borderId="1" xfId="0" applyFont="1" applyFill="1" applyBorder="1" applyAlignment="1">
      <alignment vertical="top"/>
    </xf>
    <xf numFmtId="0" fontId="34" fillId="2" borderId="1" xfId="0" applyFont="1" applyFill="1" applyBorder="1" applyAlignment="1">
      <alignment horizontal="center" vertical="center" shrinkToFit="1"/>
    </xf>
    <xf numFmtId="0" fontId="35"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9" fillId="2" borderId="0" xfId="0" applyFont="1" applyFill="1" applyAlignment="1">
      <alignment horizontal="justify" vertical="top" wrapText="1"/>
    </xf>
    <xf numFmtId="0" fontId="0" fillId="2" borderId="0" xfId="0" applyFill="1" applyAlignment="1">
      <alignment horizontal="justify" vertical="top" wrapText="1"/>
    </xf>
    <xf numFmtId="0" fontId="13" fillId="2" borderId="1" xfId="0" applyFont="1" applyFill="1" applyBorder="1" applyAlignment="1">
      <alignment horizontal="center" vertical="top" wrapText="1"/>
    </xf>
    <xf numFmtId="0" fontId="24" fillId="2" borderId="1" xfId="0" applyFont="1" applyFill="1" applyBorder="1" applyAlignment="1">
      <alignment horizontal="center" vertical="top"/>
    </xf>
    <xf numFmtId="14" fontId="18" fillId="2" borderId="1" xfId="0" applyNumberFormat="1" applyFont="1" applyFill="1" applyBorder="1" applyAlignment="1">
      <alignment horizontal="center" vertical="center" shrinkToFit="1"/>
    </xf>
    <xf numFmtId="0" fontId="0" fillId="0" borderId="1" xfId="0" applyBorder="1" applyAlignment="1">
      <alignment horizontal="center" vertical="center" shrinkToFit="1"/>
    </xf>
    <xf numFmtId="0" fontId="0" fillId="0" borderId="1" xfId="0" applyBorder="1" applyAlignment="1">
      <alignment shrinkToFit="1"/>
    </xf>
    <xf numFmtId="0" fontId="8" fillId="2" borderId="4" xfId="0" applyFont="1" applyFill="1" applyBorder="1" applyAlignment="1">
      <alignment vertical="top" shrinkToFit="1"/>
    </xf>
    <xf numFmtId="0" fontId="9" fillId="2" borderId="4" xfId="0" applyFont="1" applyFill="1" applyBorder="1" applyAlignment="1">
      <alignment vertical="top" shrinkToFit="1"/>
    </xf>
    <xf numFmtId="0" fontId="18" fillId="2" borderId="5" xfId="0" applyFont="1" applyFill="1" applyBorder="1" applyAlignment="1">
      <alignment vertical="top" shrinkToFit="1"/>
    </xf>
    <xf numFmtId="0" fontId="9" fillId="2" borderId="1" xfId="0" applyFont="1" applyFill="1" applyBorder="1" applyAlignment="1">
      <alignment vertical="top" shrinkToFit="1"/>
    </xf>
    <xf numFmtId="0" fontId="8" fillId="2" borderId="1" xfId="0" applyFont="1" applyFill="1" applyBorder="1" applyAlignment="1">
      <alignment horizontal="left" vertical="top" shrinkToFit="1"/>
    </xf>
    <xf numFmtId="0" fontId="1" fillId="2" borderId="4" xfId="0" applyFont="1" applyFill="1" applyBorder="1" applyAlignment="1">
      <alignment vertical="top" shrinkToFit="1"/>
    </xf>
    <xf numFmtId="0" fontId="0" fillId="2" borderId="5" xfId="0" applyFont="1" applyFill="1" applyBorder="1" applyAlignment="1">
      <alignment vertical="top" shrinkToFit="1"/>
    </xf>
    <xf numFmtId="0" fontId="9" fillId="2" borderId="1" xfId="0" applyFont="1" applyFill="1" applyBorder="1" applyAlignment="1">
      <alignment horizontal="center" vertical="top" wrapText="1"/>
    </xf>
    <xf numFmtId="43" fontId="8" fillId="2" borderId="1" xfId="1" applyFont="1" applyFill="1" applyBorder="1" applyAlignment="1">
      <alignment horizontal="center" vertical="top" shrinkToFit="1"/>
    </xf>
    <xf numFmtId="0" fontId="0" fillId="2" borderId="1" xfId="0" applyFill="1" applyBorder="1" applyAlignment="1">
      <alignment vertical="top" shrinkToFit="1"/>
    </xf>
    <xf numFmtId="14" fontId="8" fillId="0" borderId="4" xfId="0" applyNumberFormat="1" applyFont="1" applyBorder="1" applyAlignment="1">
      <alignment horizontal="center" vertical="top" shrinkToFit="1"/>
    </xf>
    <xf numFmtId="0" fontId="0" fillId="0" borderId="5" xfId="0" applyFont="1" applyBorder="1" applyAlignment="1">
      <alignment horizontal="center" vertical="top" shrinkToFit="1"/>
    </xf>
    <xf numFmtId="0" fontId="0" fillId="0" borderId="6" xfId="0" applyFont="1" applyBorder="1" applyAlignment="1">
      <alignment horizontal="center" vertical="top" shrinkToFit="1"/>
    </xf>
    <xf numFmtId="0" fontId="13" fillId="2" borderId="1" xfId="0" applyFont="1" applyFill="1" applyBorder="1" applyAlignment="1">
      <alignment horizontal="center" vertical="top" shrinkToFit="1"/>
    </xf>
    <xf numFmtId="0" fontId="9" fillId="2" borderId="4"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6" xfId="0" applyFont="1" applyFill="1" applyBorder="1" applyAlignment="1">
      <alignment horizontal="center" vertical="top" wrapText="1"/>
    </xf>
    <xf numFmtId="0" fontId="9" fillId="2" borderId="1" xfId="0" applyFont="1" applyFill="1" applyBorder="1" applyAlignment="1">
      <alignment horizontal="justify" vertical="top" wrapText="1"/>
    </xf>
    <xf numFmtId="0" fontId="0" fillId="0" borderId="1" xfId="0" applyBorder="1" applyAlignment="1">
      <alignment horizontal="justify" vertical="top" wrapText="1"/>
    </xf>
    <xf numFmtId="43" fontId="8" fillId="2" borderId="1" xfId="0" applyNumberFormat="1" applyFont="1" applyFill="1" applyBorder="1" applyAlignment="1">
      <alignment horizontal="center" vertical="top" shrinkToFit="1"/>
    </xf>
    <xf numFmtId="0" fontId="12" fillId="2" borderId="1" xfId="0" applyFont="1" applyFill="1" applyBorder="1" applyAlignment="1">
      <alignment vertical="top"/>
    </xf>
    <xf numFmtId="0" fontId="17" fillId="2" borderId="1" xfId="0" applyFont="1" applyFill="1" applyBorder="1" applyAlignment="1">
      <alignment vertical="top"/>
    </xf>
    <xf numFmtId="0" fontId="14" fillId="2" borderId="1" xfId="0" applyFont="1" applyFill="1" applyBorder="1" applyAlignment="1">
      <alignment vertical="top"/>
    </xf>
    <xf numFmtId="0" fontId="8" fillId="2" borderId="1" xfId="0" applyFont="1" applyFill="1" applyBorder="1" applyAlignment="1">
      <alignment vertical="top"/>
    </xf>
    <xf numFmtId="0" fontId="9" fillId="2" borderId="1" xfId="0" applyFont="1" applyFill="1" applyBorder="1" applyAlignment="1">
      <alignment horizontal="center" vertical="top"/>
    </xf>
    <xf numFmtId="0" fontId="25" fillId="2" borderId="1" xfId="0" applyFont="1" applyFill="1" applyBorder="1" applyAlignment="1">
      <alignment vertical="top"/>
    </xf>
    <xf numFmtId="0" fontId="26" fillId="2" borderId="1" xfId="0" applyFont="1" applyFill="1" applyBorder="1" applyAlignment="1">
      <alignment vertical="top"/>
    </xf>
    <xf numFmtId="43" fontId="9" fillId="2" borderId="1" xfId="1" applyFont="1" applyFill="1" applyBorder="1" applyAlignment="1">
      <alignment horizontal="center" vertical="top" shrinkToFit="1"/>
    </xf>
    <xf numFmtId="0" fontId="9" fillId="2" borderId="1" xfId="0" applyFont="1" applyFill="1" applyBorder="1" applyAlignment="1">
      <alignment vertical="top"/>
    </xf>
    <xf numFmtId="0" fontId="9" fillId="2" borderId="1" xfId="0" applyFont="1" applyFill="1" applyBorder="1" applyAlignment="1">
      <alignment horizontal="justify" vertical="top"/>
    </xf>
    <xf numFmtId="0" fontId="24" fillId="2" borderId="1" xfId="0" applyFont="1" applyFill="1" applyBorder="1" applyAlignment="1">
      <alignment vertical="top"/>
    </xf>
    <xf numFmtId="0" fontId="22" fillId="2" borderId="4" xfId="0" applyFont="1" applyFill="1" applyBorder="1" applyAlignment="1">
      <alignment vertical="top" shrinkToFit="1"/>
    </xf>
    <xf numFmtId="0" fontId="23" fillId="2" borderId="5" xfId="0" applyFont="1" applyFill="1" applyBorder="1" applyAlignment="1">
      <alignment vertical="top" shrinkToFit="1"/>
    </xf>
    <xf numFmtId="43" fontId="8" fillId="2" borderId="0" xfId="0" applyNumberFormat="1" applyFont="1" applyFill="1" applyAlignment="1">
      <alignment vertical="top" shrinkToFit="1"/>
    </xf>
    <xf numFmtId="0" fontId="9" fillId="2" borderId="1" xfId="0" applyFont="1" applyFill="1" applyBorder="1" applyAlignment="1">
      <alignment horizontal="center" vertical="top" shrinkToFit="1"/>
    </xf>
    <xf numFmtId="0" fontId="8" fillId="2" borderId="4" xfId="0" applyFont="1" applyFill="1" applyBorder="1" applyAlignment="1">
      <alignment vertical="top" wrapText="1"/>
    </xf>
    <xf numFmtId="0" fontId="0" fillId="2" borderId="5" xfId="0" applyFill="1" applyBorder="1" applyAlignment="1">
      <alignment vertical="top" wrapText="1"/>
    </xf>
    <xf numFmtId="0" fontId="1" fillId="2" borderId="4" xfId="0" applyFont="1" applyFill="1" applyBorder="1" applyAlignment="1">
      <alignment vertical="top" wrapText="1"/>
    </xf>
    <xf numFmtId="0" fontId="0" fillId="2" borderId="5" xfId="0" applyFont="1" applyFill="1" applyBorder="1" applyAlignment="1">
      <alignment vertical="top" wrapText="1"/>
    </xf>
    <xf numFmtId="43" fontId="9" fillId="2" borderId="2" xfId="1" applyFont="1" applyFill="1" applyBorder="1" applyAlignment="1">
      <alignment horizontal="center" vertical="top" shrinkToFit="1"/>
    </xf>
    <xf numFmtId="0" fontId="0" fillId="2" borderId="2" xfId="0" applyFill="1" applyBorder="1" applyAlignment="1">
      <alignment vertical="top" shrinkToFit="1"/>
    </xf>
    <xf numFmtId="43" fontId="9" fillId="0" borderId="1" xfId="1" applyFont="1" applyBorder="1" applyAlignment="1">
      <alignment horizontal="center" vertical="top" shrinkToFit="1"/>
    </xf>
    <xf numFmtId="43" fontId="8" fillId="0" borderId="1" xfId="1" applyFont="1" applyBorder="1" applyAlignment="1">
      <alignment horizontal="center" vertical="top" shrinkToFit="1"/>
    </xf>
    <xf numFmtId="43" fontId="8" fillId="2" borderId="1" xfId="2" applyNumberFormat="1" applyFont="1" applyFill="1" applyBorder="1" applyAlignment="1">
      <alignment vertical="top" shrinkToFit="1"/>
    </xf>
    <xf numFmtId="0" fontId="8" fillId="2" borderId="1" xfId="0" applyFont="1" applyFill="1" applyBorder="1" applyAlignment="1">
      <alignment vertical="top" shrinkToFit="1"/>
    </xf>
    <xf numFmtId="0" fontId="14" fillId="2" borderId="4" xfId="0" applyFont="1" applyFill="1" applyBorder="1" applyAlignment="1">
      <alignment horizontal="justify" vertical="top" shrinkToFit="1"/>
    </xf>
    <xf numFmtId="0" fontId="24" fillId="2" borderId="5" xfId="0" applyFont="1" applyFill="1" applyBorder="1" applyAlignment="1">
      <alignment vertical="top" shrinkToFit="1"/>
    </xf>
    <xf numFmtId="0" fontId="8" fillId="2" borderId="4" xfId="0" applyFont="1" applyFill="1" applyBorder="1" applyAlignment="1">
      <alignment horizontal="justify" vertical="top" shrinkToFit="1"/>
    </xf>
    <xf numFmtId="0" fontId="12" fillId="2" borderId="1" xfId="0" applyFont="1" applyFill="1" applyBorder="1" applyAlignment="1">
      <alignment horizontal="justify" vertical="top"/>
    </xf>
    <xf numFmtId="0" fontId="12" fillId="2" borderId="1" xfId="0" applyFont="1" applyFill="1" applyBorder="1" applyAlignment="1">
      <alignment horizontal="justify" vertical="top" wrapText="1"/>
    </xf>
    <xf numFmtId="0" fontId="17" fillId="0" borderId="1" xfId="0" applyFont="1" applyBorder="1" applyAlignment="1">
      <alignment vertical="top"/>
    </xf>
    <xf numFmtId="0" fontId="11" fillId="2" borderId="1" xfId="0" applyFont="1" applyFill="1" applyBorder="1" applyAlignment="1">
      <alignment vertical="top"/>
    </xf>
    <xf numFmtId="0" fontId="31" fillId="2" borderId="1" xfId="7" applyFont="1" applyFill="1" applyBorder="1" applyAlignment="1">
      <alignment horizontal="center" vertical="top" wrapText="1"/>
    </xf>
    <xf numFmtId="0" fontId="0" fillId="0" borderId="1" xfId="0" applyBorder="1" applyAlignment="1">
      <alignment horizontal="center" vertical="top" wrapText="1"/>
    </xf>
    <xf numFmtId="0" fontId="34" fillId="2" borderId="8" xfId="0" applyFont="1" applyFill="1" applyBorder="1" applyAlignment="1">
      <alignment horizontal="center" vertical="center" shrinkToFit="1"/>
    </xf>
    <xf numFmtId="0" fontId="0" fillId="0" borderId="7" xfId="0" applyBorder="1" applyAlignment="1">
      <alignment horizontal="center" vertical="center" shrinkToFit="1"/>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0" fontId="0" fillId="0" borderId="0" xfId="0" applyAlignment="1">
      <alignment horizontal="center" vertical="center" shrinkToFit="1"/>
    </xf>
    <xf numFmtId="0" fontId="0" fillId="0" borderId="12" xfId="0" applyBorder="1" applyAlignment="1">
      <alignment horizontal="center" vertical="center" shrinkToFit="1"/>
    </xf>
    <xf numFmtId="0" fontId="0" fillId="0" borderId="9" xfId="0" applyBorder="1" applyAlignment="1">
      <alignment horizontal="center" vertical="center" shrinkToFit="1"/>
    </xf>
    <xf numFmtId="0" fontId="0" fillId="0" borderId="19" xfId="0" applyBorder="1" applyAlignment="1">
      <alignment horizontal="center" vertical="center" shrinkToFit="1"/>
    </xf>
    <xf numFmtId="0" fontId="0" fillId="0" borderId="20" xfId="0" applyBorder="1" applyAlignment="1">
      <alignment horizontal="center" vertical="center" shrinkToFit="1"/>
    </xf>
    <xf numFmtId="0" fontId="31" fillId="2" borderId="4" xfId="7" applyFont="1" applyFill="1" applyBorder="1" applyAlignment="1">
      <alignment horizontal="center" vertical="top" wrapText="1"/>
    </xf>
    <xf numFmtId="0" fontId="31" fillId="2" borderId="4" xfId="7" applyFont="1" applyFill="1" applyBorder="1" applyAlignment="1">
      <alignment horizontal="justify" vertical="top" wrapText="1"/>
    </xf>
    <xf numFmtId="0" fontId="31" fillId="2" borderId="5" xfId="7" applyFont="1" applyFill="1" applyBorder="1" applyAlignment="1">
      <alignment horizontal="justify" vertical="top" wrapText="1"/>
    </xf>
    <xf numFmtId="0" fontId="31" fillId="2" borderId="6" xfId="7" applyFont="1" applyFill="1" applyBorder="1" applyAlignment="1">
      <alignment horizontal="justify" vertical="top" wrapText="1"/>
    </xf>
    <xf numFmtId="0" fontId="31" fillId="2" borderId="5" xfId="7" applyFont="1" applyFill="1" applyBorder="1" applyAlignment="1">
      <alignment horizontal="center" vertical="top" wrapText="1"/>
    </xf>
    <xf numFmtId="0" fontId="31" fillId="2" borderId="6" xfId="7" applyFont="1" applyFill="1" applyBorder="1" applyAlignment="1">
      <alignment horizontal="center" vertical="top" wrapText="1"/>
    </xf>
    <xf numFmtId="0" fontId="31" fillId="9" borderId="4" xfId="7" applyFont="1" applyFill="1" applyBorder="1" applyAlignment="1">
      <alignment horizontal="center" vertical="top" wrapText="1"/>
    </xf>
    <xf numFmtId="0" fontId="31" fillId="9" borderId="5" xfId="7" applyFont="1" applyFill="1" applyBorder="1" applyAlignment="1">
      <alignment horizontal="center" vertical="top" wrapText="1"/>
    </xf>
    <xf numFmtId="0" fontId="31" fillId="9" borderId="6" xfId="7" applyFont="1" applyFill="1" applyBorder="1" applyAlignment="1">
      <alignment horizontal="center" vertical="top" wrapText="1"/>
    </xf>
    <xf numFmtId="0" fontId="31" fillId="7" borderId="4" xfId="7" applyFont="1" applyFill="1" applyBorder="1" applyAlignment="1">
      <alignment horizontal="center" vertical="top" shrinkToFit="1"/>
    </xf>
    <xf numFmtId="0" fontId="31" fillId="7" borderId="5" xfId="7" applyFont="1" applyFill="1" applyBorder="1" applyAlignment="1">
      <alignment horizontal="center" vertical="top" shrinkToFit="1"/>
    </xf>
    <xf numFmtId="0" fontId="31" fillId="7" borderId="6" xfId="7" applyFont="1" applyFill="1" applyBorder="1" applyAlignment="1">
      <alignment horizontal="center" vertical="top" shrinkToFit="1"/>
    </xf>
    <xf numFmtId="0" fontId="31" fillId="8" borderId="4" xfId="7" applyFont="1" applyFill="1" applyBorder="1" applyAlignment="1">
      <alignment horizontal="center" vertical="top" wrapText="1"/>
    </xf>
    <xf numFmtId="0" fontId="31" fillId="8" borderId="5" xfId="7" applyFont="1" applyFill="1" applyBorder="1" applyAlignment="1">
      <alignment horizontal="center" vertical="top" wrapText="1"/>
    </xf>
    <xf numFmtId="0" fontId="31" fillId="8" borderId="6" xfId="7" applyFont="1" applyFill="1" applyBorder="1" applyAlignment="1">
      <alignment horizontal="center" vertical="top" wrapText="1"/>
    </xf>
    <xf numFmtId="0" fontId="38" fillId="2" borderId="4" xfId="7" applyFont="1" applyFill="1" applyBorder="1" applyAlignment="1">
      <alignment horizontal="center" vertical="top" wrapText="1"/>
    </xf>
    <xf numFmtId="0" fontId="38" fillId="2" borderId="5" xfId="7" applyFont="1" applyFill="1" applyBorder="1" applyAlignment="1">
      <alignment horizontal="center" vertical="top" wrapText="1"/>
    </xf>
    <xf numFmtId="0" fontId="38" fillId="2" borderId="6" xfId="7" applyFont="1" applyFill="1" applyBorder="1" applyAlignment="1">
      <alignment horizontal="center" vertical="top" wrapText="1"/>
    </xf>
    <xf numFmtId="0" fontId="31" fillId="10" borderId="4" xfId="7" applyFont="1" applyFill="1" applyBorder="1" applyAlignment="1">
      <alignment horizontal="center" vertical="top" shrinkToFit="1"/>
    </xf>
    <xf numFmtId="0" fontId="31" fillId="10" borderId="5" xfId="7" applyFont="1" applyFill="1" applyBorder="1" applyAlignment="1">
      <alignment horizontal="center" vertical="top" shrinkToFit="1"/>
    </xf>
    <xf numFmtId="0" fontId="31" fillId="10" borderId="6" xfId="7" applyFont="1" applyFill="1" applyBorder="1" applyAlignment="1">
      <alignment horizontal="center" vertical="top" shrinkToFit="1"/>
    </xf>
    <xf numFmtId="0" fontId="31" fillId="11" borderId="4" xfId="7" applyFont="1" applyFill="1" applyBorder="1" applyAlignment="1">
      <alignment horizontal="center" vertical="top" wrapText="1"/>
    </xf>
    <xf numFmtId="0" fontId="31" fillId="11" borderId="5" xfId="7" applyFont="1" applyFill="1" applyBorder="1" applyAlignment="1">
      <alignment horizontal="center" vertical="top" wrapText="1"/>
    </xf>
    <xf numFmtId="0" fontId="31" fillId="11" borderId="6" xfId="7" applyFont="1" applyFill="1" applyBorder="1" applyAlignment="1">
      <alignment horizontal="center" vertical="top" wrapText="1"/>
    </xf>
    <xf numFmtId="0" fontId="31" fillId="12" borderId="4" xfId="7" applyFont="1" applyFill="1" applyBorder="1" applyAlignment="1">
      <alignment horizontal="center" vertical="top" wrapText="1"/>
    </xf>
    <xf numFmtId="0" fontId="31" fillId="12" borderId="5" xfId="7" applyFont="1" applyFill="1" applyBorder="1" applyAlignment="1">
      <alignment horizontal="center" vertical="top" wrapText="1"/>
    </xf>
    <xf numFmtId="0" fontId="31" fillId="12" borderId="6" xfId="7" applyFont="1" applyFill="1" applyBorder="1" applyAlignment="1">
      <alignment horizontal="center" vertical="top" wrapText="1"/>
    </xf>
  </cellXfs>
  <cellStyles count="12">
    <cellStyle name="Comma" xfId="1" builtinId="3"/>
    <cellStyle name="Comma 2" xfId="2"/>
    <cellStyle name="Comma 3" xfId="6"/>
    <cellStyle name="Comma 7" xfId="4"/>
    <cellStyle name="Comma 9" xfId="9"/>
    <cellStyle name="Hyperlink" xfId="11" builtinId="8"/>
    <cellStyle name="Normal" xfId="0" builtinId="0"/>
    <cellStyle name="Normal 2" xfId="5"/>
    <cellStyle name="Normal 2 4" xfId="8"/>
    <cellStyle name="Normal 3 2" xfId="7"/>
    <cellStyle name="Normal 7" xfId="3"/>
    <cellStyle name="Percent" xfId="1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gcw\e\MY%20DOCUMENT\Jessa%20Ram%20Khushi%20Ram\JRKR%20%20CMA.%20DATA%2024-11-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jm50server\dmjm50server\Data\SAMPLE%20FORMS\Income%20Tax\Updation%20of%20ITR\Form%20No.3B.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Users\Admin\AppData\Local\Microsoft\Windows\Temporary%20Internet%20Files\Content.IE5\BK6YAJ4T\GSTR1_GSTI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STR%20(Old)/002-Client%20ID-Name-GSTR-2-YYYY-MM%20(Workings)%20(New).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Data\Value%20Added%20Tax\VAT%20Audit\F.Y.2017-2018\X-Specimen%20(F.Y.%202017-2018)\e-Form%20WW%20Excel%20Copy\TNVAT-Form_WW%20(CTD%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JM2SERVER\DMJM2SERVER\Data\Microsoft%20Excel\YEAR%20ENDED%202004\TAX%20AUDIT\S0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Sample%20Forms/GST/GST%20Audit%20(Form%20GSTR-9C)/Development-1/X-Old%20Versions/GA0000-GST%20Audit-F.Y.2017-2018-GSTR-2A%20(BO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Data\Sample%20Forms\GST\GST%20Audit%20Report%20(Form%20GSTR-9C)\Raja%20Tyres%20and%20Spares\003-Tally%20Data\Purchases\Method2\Raja%20Tyres%20and%20Spares-R00250-GSTR-2A-2017-18%20(BOA)(Method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Data\Value%20Added%20Tax\VAT%20Audit\F.Y.2017-2018\X-Specimen%20(F.Y.%202017-2018)\VT0000-TNVAT%20Audit-F.Y.2017-2018-024-E-Form%20W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Data\NON%20AUDIT%20BUSINESS%20CAS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admin\AppData\Local\Microsoft\Windows\Temporary%20Internet%20Files\Content.IE5\PWERAJ5E\GST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ompuGst\Format\GST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STR%20(Old)/GSTR-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AYMENT"/>
      <sheetName val="DSCR"/>
      <sheetName val="PROJECT REPORT"/>
      <sheetName val="CMA DATA"/>
    </sheetNames>
    <sheetDataSet>
      <sheetData sheetId="0" refreshError="1"/>
      <sheetData sheetId="1" refreshError="1"/>
      <sheetData sheetId="2" refreshError="1"/>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BT Compu"/>
      <sheetName val="283"/>
      <sheetName val="Return"/>
      <sheetName val="Rt"/>
      <sheetName val="Intt"/>
      <sheetName val="Sheet3"/>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
      <sheetName val="b2b"/>
      <sheetName val="b2ba"/>
      <sheetName val="b2cl"/>
      <sheetName val="b2cla"/>
      <sheetName val="b2cs"/>
      <sheetName val="b2csa"/>
      <sheetName val="cdnr"/>
      <sheetName val="cdnra"/>
      <sheetName val="cdnur"/>
      <sheetName val="cdnura"/>
      <sheetName val="exp"/>
      <sheetName val="expa"/>
      <sheetName val="at"/>
      <sheetName val="ata"/>
      <sheetName val="atadj"/>
      <sheetName val="atadja"/>
      <sheetName val="exemp"/>
      <sheetName val="hsn"/>
      <sheetName val="docs"/>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ward Supply"/>
      <sheetName val="Rectification-Inward supply"/>
      <sheetName val="Rectification-Import-SEZ"/>
      <sheetName val="Dr-Cr Note-Received"/>
      <sheetName val="Rectificatn-Dr-Cr Note-Received"/>
      <sheetName val="ISD Credit Reveived"/>
      <sheetName val="TDS-TCS Credit"/>
      <sheetName val="Advance Payment"/>
      <sheetName val="Advance Payment Adjusted"/>
      <sheetName val="Rectification-Advance Payment"/>
      <sheetName val="ITC (Reversal or Reclaim)"/>
      <sheetName val="Output Tax (Add or Reduce)"/>
      <sheetName val="HSN-Wise Summary"/>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B2" t="str">
            <v>Inputs</v>
          </cell>
          <cell r="C2" t="str">
            <v>Yes</v>
          </cell>
          <cell r="E2" t="str">
            <v>Jammu and Kashmir</v>
          </cell>
        </row>
        <row r="3">
          <cell r="B3" t="str">
            <v>Capital Goods</v>
          </cell>
          <cell r="C3" t="str">
            <v>No</v>
          </cell>
          <cell r="E3" t="str">
            <v>Himachal Pradesh</v>
          </cell>
        </row>
        <row r="4">
          <cell r="B4" t="str">
            <v>Input Services</v>
          </cell>
          <cell r="E4" t="str">
            <v>Punjab</v>
          </cell>
        </row>
        <row r="5">
          <cell r="B5" t="str">
            <v>None</v>
          </cell>
          <cell r="E5" t="str">
            <v>Chandigarh</v>
          </cell>
        </row>
        <row r="6">
          <cell r="E6" t="str">
            <v>Uttarakhand</v>
          </cell>
        </row>
        <row r="7">
          <cell r="E7" t="str">
            <v>Haryana</v>
          </cell>
        </row>
        <row r="8">
          <cell r="E8" t="str">
            <v>Delhi</v>
          </cell>
        </row>
        <row r="9">
          <cell r="E9" t="str">
            <v>Rajasthan</v>
          </cell>
        </row>
        <row r="10">
          <cell r="E10" t="str">
            <v>Uttar Pradesh</v>
          </cell>
        </row>
        <row r="11">
          <cell r="E11" t="str">
            <v>Bihar</v>
          </cell>
        </row>
        <row r="12">
          <cell r="E12" t="str">
            <v>Sikkim</v>
          </cell>
        </row>
        <row r="13">
          <cell r="E13" t="str">
            <v>Arunachal Pradesh</v>
          </cell>
        </row>
        <row r="14">
          <cell r="E14" t="str">
            <v>Nagaland</v>
          </cell>
        </row>
        <row r="15">
          <cell r="E15" t="str">
            <v>Manipur</v>
          </cell>
        </row>
        <row r="16">
          <cell r="E16" t="str">
            <v>Mizoram</v>
          </cell>
        </row>
        <row r="17">
          <cell r="E17" t="str">
            <v>Tripura</v>
          </cell>
        </row>
        <row r="18">
          <cell r="E18" t="str">
            <v>Meghalaya</v>
          </cell>
        </row>
        <row r="19">
          <cell r="E19" t="str">
            <v>Assam</v>
          </cell>
        </row>
        <row r="20">
          <cell r="E20" t="str">
            <v>West Bengal</v>
          </cell>
        </row>
        <row r="21">
          <cell r="E21" t="str">
            <v>Jharkhand</v>
          </cell>
        </row>
        <row r="22">
          <cell r="E22" t="str">
            <v>Orissa</v>
          </cell>
        </row>
        <row r="23">
          <cell r="E23" t="str">
            <v>Chhattisgarh</v>
          </cell>
        </row>
        <row r="24">
          <cell r="E24" t="str">
            <v>Madhya Pradesh</v>
          </cell>
        </row>
        <row r="25">
          <cell r="E25" t="str">
            <v>Gujarat</v>
          </cell>
        </row>
        <row r="26">
          <cell r="E26" t="str">
            <v>Daman and Diu</v>
          </cell>
        </row>
        <row r="27">
          <cell r="E27" t="str">
            <v>Dadra and Nagar Haveli</v>
          </cell>
        </row>
        <row r="28">
          <cell r="E28" t="str">
            <v>Maharashtra</v>
          </cell>
        </row>
        <row r="29">
          <cell r="E29" t="str">
            <v>Andhra Pradesh</v>
          </cell>
        </row>
        <row r="30">
          <cell r="E30" t="str">
            <v>Karnataka</v>
          </cell>
        </row>
        <row r="31">
          <cell r="E31" t="str">
            <v>Goa</v>
          </cell>
        </row>
        <row r="32">
          <cell r="E32" t="str">
            <v>Lakshwadeep</v>
          </cell>
        </row>
        <row r="33">
          <cell r="E33" t="str">
            <v>Kerala</v>
          </cell>
        </row>
        <row r="34">
          <cell r="E34" t="str">
            <v>Tamil Nadu</v>
          </cell>
        </row>
        <row r="35">
          <cell r="E35" t="str">
            <v>Pondicherry</v>
          </cell>
        </row>
        <row r="36">
          <cell r="E36" t="str">
            <v>Andaman and Nicobar Islands</v>
          </cell>
        </row>
        <row r="37">
          <cell r="E37" t="str">
            <v>Telangana</v>
          </cell>
        </row>
        <row r="38">
          <cell r="E38" t="str">
            <v>Andhra Pradesh</v>
          </cell>
        </row>
        <row r="39">
          <cell r="E39" t="str">
            <v>Overseas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Index"/>
      <sheetName val="GENERATED_XML_STRING"/>
      <sheetName val="Section_Amendment"/>
      <sheetName val="Addrow_Column_Bean_Mapping"/>
      <sheetName val="Master"/>
      <sheetName val="Validations"/>
      <sheetName val="ValidationList"/>
      <sheetName val="Part A"/>
      <sheetName val="Part B"/>
      <sheetName val="Part C"/>
      <sheetName val="Part D"/>
      <sheetName val="Part E"/>
      <sheetName val="Part F"/>
      <sheetName val="Part H"/>
      <sheetName val="Part G"/>
      <sheetName val="Part I"/>
      <sheetName val="Error"/>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J1" t="str">
            <v>Yes</v>
          </cell>
        </row>
        <row r="2">
          <cell r="J2"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24"/>
      <sheetName val="Basic Data (M.C)"/>
      <sheetName val="Financial Statements (M.C)"/>
      <sheetName val="Fixed Asset &amp; Depn. (M.C)"/>
      <sheetName val="Notes to account (M.C)"/>
      <sheetName val="Form 3CB (M.C)"/>
      <sheetName val="Form 3CD (M.C)"/>
      <sheetName val="Annexure 2 to Form 3CD[M.C]"/>
      <sheetName val="Annexures to Form 3CD (M.C)"/>
      <sheetName val="Flat Details (31-03-2004)[M.C]"/>
      <sheetName val="Flat Detail (31-03-04) Workings"/>
      <sheetName val="Basic Data[T.L]"/>
      <sheetName val="Financial Statements[T.L]"/>
      <sheetName val="Fixed Asset &amp; Depn.[T.L]"/>
      <sheetName val="Notes to account[T.L]"/>
      <sheetName val="Form 3CB[T.L]"/>
      <sheetName val="Form 3CD[T.L]"/>
      <sheetName val="Annexure 1 to Form 3CD[T.L]"/>
      <sheetName val="Annexure 2 to Form 3CD_M.C_"/>
      <sheetName val="Flat Details (31-03-2004)_M.C_"/>
      <sheetName val="Basic Data_T.L_"/>
      <sheetName val="Financial Statements_T.L_"/>
      <sheetName val="Fixed Asset &amp; Depn._T.L_"/>
      <sheetName val="Notes to account_T.L_"/>
      <sheetName val="Form 3CB_T.L_"/>
      <sheetName val="Form 3CD_T.L_"/>
      <sheetName val="Annexure 1 to Form 3CD_T.L_"/>
      <sheetName val="Bas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IN"/>
      <sheetName val="Inward Supply-Pivot"/>
      <sheetName val="Inward_Supply"/>
      <sheetName val="Amendment_Inward_supply"/>
      <sheetName val="CRDRNOTE"/>
      <sheetName val="CRDR_Amendment"/>
      <sheetName val="TCS_Credit"/>
      <sheetName val="AdvancePaid_withoutInvoice"/>
      <sheetName val="Amend_AdvPaid_withoutInvoice"/>
      <sheetName val="Advance_Adjusted"/>
      <sheetName val="Sheet2"/>
    </sheetNames>
    <sheetDataSet>
      <sheetData sheetId="0"/>
      <sheetData sheetId="1"/>
      <sheetData sheetId="2"/>
      <sheetData sheetId="3"/>
      <sheetData sheetId="4"/>
      <sheetData sheetId="5"/>
      <sheetData sheetId="6"/>
      <sheetData sheetId="7"/>
      <sheetData sheetId="8"/>
      <sheetData sheetId="9"/>
      <sheetData sheetId="10">
        <row r="2">
          <cell r="B2" t="str">
            <v>Inputs</v>
          </cell>
          <cell r="C2" t="str">
            <v>Yes</v>
          </cell>
          <cell r="E2" t="str">
            <v>ANDAMAN AND NICOBAR</v>
          </cell>
          <cell r="G2" t="str">
            <v>CR</v>
          </cell>
        </row>
        <row r="3">
          <cell r="B3" t="str">
            <v>Capital Goods</v>
          </cell>
          <cell r="C3" t="str">
            <v>No</v>
          </cell>
          <cell r="E3" t="str">
            <v>ANDHRA PRADESH</v>
          </cell>
          <cell r="G3" t="str">
            <v>DR</v>
          </cell>
        </row>
        <row r="4">
          <cell r="B4" t="str">
            <v>Input Services</v>
          </cell>
          <cell r="E4" t="str">
            <v>ARUNACHAL PRADESH</v>
          </cell>
          <cell r="Q4" t="str">
            <v>April</v>
          </cell>
          <cell r="S4" t="str">
            <v>2016-17</v>
          </cell>
        </row>
        <row r="5">
          <cell r="B5" t="str">
            <v>None</v>
          </cell>
          <cell r="E5" t="str">
            <v>ASSAM</v>
          </cell>
          <cell r="Q5" t="str">
            <v>May</v>
          </cell>
          <cell r="S5" t="str">
            <v>2017-18</v>
          </cell>
        </row>
        <row r="6">
          <cell r="E6" t="str">
            <v>BIHAR</v>
          </cell>
          <cell r="Q6" t="str">
            <v>June</v>
          </cell>
          <cell r="S6" t="str">
            <v>2018-19</v>
          </cell>
        </row>
        <row r="7">
          <cell r="E7" t="str">
            <v>CHANDIGARH</v>
          </cell>
          <cell r="Q7" t="str">
            <v>July</v>
          </cell>
          <cell r="S7" t="str">
            <v>2019-20</v>
          </cell>
        </row>
        <row r="8">
          <cell r="E8" t="str">
            <v>CHHATTISGARH</v>
          </cell>
          <cell r="Q8" t="str">
            <v>August</v>
          </cell>
          <cell r="S8" t="str">
            <v>2020-21</v>
          </cell>
        </row>
        <row r="9">
          <cell r="E9" t="str">
            <v>DADRA AND NAGAR HAVELI</v>
          </cell>
          <cell r="Q9" t="str">
            <v>September</v>
          </cell>
        </row>
        <row r="10">
          <cell r="E10" t="str">
            <v>DAMAN AND DIU</v>
          </cell>
          <cell r="Q10" t="str">
            <v>October</v>
          </cell>
        </row>
        <row r="11">
          <cell r="E11" t="str">
            <v>DELHI</v>
          </cell>
          <cell r="Q11" t="str">
            <v>November</v>
          </cell>
        </row>
        <row r="12">
          <cell r="E12" t="str">
            <v>GOA</v>
          </cell>
          <cell r="Q12" t="str">
            <v>December</v>
          </cell>
        </row>
        <row r="13">
          <cell r="E13" t="str">
            <v>GUJARAT</v>
          </cell>
          <cell r="Q13" t="str">
            <v>January</v>
          </cell>
        </row>
        <row r="14">
          <cell r="E14" t="str">
            <v>HARYANA</v>
          </cell>
          <cell r="Q14" t="str">
            <v>February</v>
          </cell>
        </row>
        <row r="15">
          <cell r="E15" t="str">
            <v>HIMACHAL PRADESH</v>
          </cell>
          <cell r="Q15" t="str">
            <v>March</v>
          </cell>
        </row>
        <row r="16">
          <cell r="E16" t="str">
            <v>JAMMU AND KASHMIR</v>
          </cell>
        </row>
        <row r="17">
          <cell r="E17" t="str">
            <v>JHARKHAND</v>
          </cell>
        </row>
        <row r="18">
          <cell r="E18" t="str">
            <v>KARNATAKA</v>
          </cell>
        </row>
        <row r="19">
          <cell r="E19" t="str">
            <v>KERALA</v>
          </cell>
        </row>
        <row r="20">
          <cell r="E20" t="str">
            <v>LAKSHADWEEP</v>
          </cell>
        </row>
        <row r="21">
          <cell r="E21" t="str">
            <v>MADHYA PRADESH</v>
          </cell>
        </row>
        <row r="22">
          <cell r="E22" t="str">
            <v xml:space="preserve">MAHARASHTRA </v>
          </cell>
        </row>
        <row r="23">
          <cell r="E23" t="str">
            <v>MANIPUR</v>
          </cell>
        </row>
        <row r="24">
          <cell r="E24" t="str">
            <v>MEGHALAYA</v>
          </cell>
        </row>
        <row r="25">
          <cell r="E25" t="str">
            <v>MIZORAM</v>
          </cell>
        </row>
        <row r="26">
          <cell r="E26" t="str">
            <v>NAGALAND</v>
          </cell>
        </row>
        <row r="27">
          <cell r="E27" t="str">
            <v>ODISHA</v>
          </cell>
        </row>
        <row r="28">
          <cell r="E28" t="str">
            <v>OVERSEAS</v>
          </cell>
        </row>
        <row r="29">
          <cell r="E29" t="str">
            <v>PUDUCHERRY</v>
          </cell>
        </row>
        <row r="30">
          <cell r="E30" t="str">
            <v>PUNJAB</v>
          </cell>
        </row>
        <row r="31">
          <cell r="E31" t="str">
            <v>RAJASTHAN</v>
          </cell>
        </row>
        <row r="32">
          <cell r="E32" t="str">
            <v>SIKKIM</v>
          </cell>
        </row>
        <row r="33">
          <cell r="E33" t="str">
            <v>TAMIL NADU</v>
          </cell>
        </row>
        <row r="34">
          <cell r="E34" t="str">
            <v>TELANGANA</v>
          </cell>
        </row>
        <row r="35">
          <cell r="E35" t="str">
            <v>TRIPURA</v>
          </cell>
        </row>
        <row r="36">
          <cell r="E36" t="str">
            <v>UTTAR PRADESH</v>
          </cell>
          <cell r="K36" t="str">
            <v>Sales Return</v>
          </cell>
        </row>
        <row r="37">
          <cell r="E37" t="str">
            <v>UTTARAKHAND</v>
          </cell>
          <cell r="K37" t="str">
            <v>Correction in Invoice</v>
          </cell>
        </row>
        <row r="38">
          <cell r="E38" t="str">
            <v>WEST BENGAL</v>
          </cell>
          <cell r="K38" t="str">
            <v>Deficiency in Services</v>
          </cell>
        </row>
        <row r="39">
          <cell r="E39" t="str">
            <v>OTHER TERRITORY</v>
          </cell>
          <cell r="K39" t="str">
            <v>Post Sale Discount</v>
          </cell>
        </row>
        <row r="40">
          <cell r="K40" t="str">
            <v>Others</v>
          </cell>
        </row>
        <row r="41">
          <cell r="B41" t="str">
            <v>BAGS</v>
          </cell>
        </row>
        <row r="42">
          <cell r="B42" t="str">
            <v>BALE</v>
          </cell>
        </row>
        <row r="43">
          <cell r="B43" t="str">
            <v>BILLION OF UNITS</v>
          </cell>
        </row>
        <row r="44">
          <cell r="B44" t="str">
            <v>BOTTLES</v>
          </cell>
        </row>
        <row r="45">
          <cell r="B45" t="str">
            <v>BOX</v>
          </cell>
        </row>
        <row r="46">
          <cell r="B46" t="str">
            <v>BUCKLES</v>
          </cell>
        </row>
        <row r="47">
          <cell r="B47" t="str">
            <v>BUNCHES</v>
          </cell>
        </row>
        <row r="48">
          <cell r="B48" t="str">
            <v>BUNDLES</v>
          </cell>
        </row>
        <row r="49">
          <cell r="B49" t="str">
            <v>CANS</v>
          </cell>
        </row>
        <row r="50">
          <cell r="B50" t="str">
            <v>CARTONS</v>
          </cell>
        </row>
        <row r="51">
          <cell r="B51" t="str">
            <v>CENTIMETERS</v>
          </cell>
        </row>
        <row r="52">
          <cell r="B52" t="str">
            <v>CUBIC CENTIMETERS</v>
          </cell>
        </row>
        <row r="53">
          <cell r="B53" t="str">
            <v>CUBIC METERS</v>
          </cell>
        </row>
        <row r="54">
          <cell r="B54" t="str">
            <v>DOZENS</v>
          </cell>
        </row>
        <row r="55">
          <cell r="B55" t="str">
            <v>DRUMS</v>
          </cell>
        </row>
        <row r="56">
          <cell r="B56" t="str">
            <v>GRAMMES</v>
          </cell>
        </row>
        <row r="57">
          <cell r="B57" t="str">
            <v>GREAT GROSS</v>
          </cell>
        </row>
        <row r="58">
          <cell r="B58" t="str">
            <v>GROSS</v>
          </cell>
        </row>
        <row r="59">
          <cell r="B59" t="str">
            <v>GROSS YARDS</v>
          </cell>
        </row>
        <row r="60">
          <cell r="B60" t="str">
            <v>KILOGRAMS</v>
          </cell>
        </row>
        <row r="61">
          <cell r="B61" t="str">
            <v>KILOLITRE</v>
          </cell>
        </row>
        <row r="62">
          <cell r="B62" t="str">
            <v>KILOMETRE</v>
          </cell>
        </row>
        <row r="63">
          <cell r="B63" t="str">
            <v>METERS</v>
          </cell>
        </row>
        <row r="64">
          <cell r="B64" t="str">
            <v>METRIC TON</v>
          </cell>
        </row>
        <row r="65">
          <cell r="B65" t="str">
            <v>MILILITRE</v>
          </cell>
        </row>
        <row r="66">
          <cell r="B66" t="str">
            <v>NUMBERS</v>
          </cell>
        </row>
        <row r="67">
          <cell r="B67" t="str">
            <v>OTHERS</v>
          </cell>
        </row>
        <row r="68">
          <cell r="B68" t="str">
            <v>PACKS</v>
          </cell>
        </row>
        <row r="69">
          <cell r="B69" t="str">
            <v>PAIRS</v>
          </cell>
        </row>
        <row r="70">
          <cell r="B70" t="str">
            <v>PIECES</v>
          </cell>
        </row>
        <row r="71">
          <cell r="B71" t="str">
            <v>QUINTAL</v>
          </cell>
        </row>
        <row r="72">
          <cell r="B72" t="str">
            <v>ROLLS</v>
          </cell>
        </row>
        <row r="73">
          <cell r="B73" t="str">
            <v>SETS</v>
          </cell>
        </row>
        <row r="74">
          <cell r="B74" t="str">
            <v>SQUARE FEET</v>
          </cell>
        </row>
        <row r="75">
          <cell r="B75" t="str">
            <v>SQUARE METERS</v>
          </cell>
        </row>
        <row r="76">
          <cell r="B76" t="str">
            <v>SQUARE YARDS</v>
          </cell>
        </row>
        <row r="77">
          <cell r="B77" t="str">
            <v>TABLETS</v>
          </cell>
        </row>
        <row r="78">
          <cell r="B78" t="str">
            <v>TEN GROSS</v>
          </cell>
        </row>
        <row r="79">
          <cell r="B79" t="str">
            <v>THOUSANDS</v>
          </cell>
        </row>
        <row r="80">
          <cell r="B80" t="str">
            <v>TONNES</v>
          </cell>
        </row>
        <row r="81">
          <cell r="B81" t="str">
            <v>TUBES</v>
          </cell>
        </row>
        <row r="82">
          <cell r="B82" t="str">
            <v>UNITS</v>
          </cell>
        </row>
        <row r="83">
          <cell r="B83" t="str">
            <v>US GALLONS</v>
          </cell>
        </row>
        <row r="84">
          <cell r="B84" t="str">
            <v>YARDS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IN"/>
      <sheetName val="Sheet1"/>
      <sheetName val="Inward_Supply"/>
      <sheetName val="Amendment_Inward_supply"/>
      <sheetName val="CRDRNOTE"/>
      <sheetName val="CRDR_Amendment"/>
      <sheetName val="TCS_Credit"/>
      <sheetName val="AdvancePaid_withoutInvoice"/>
      <sheetName val="Amend_AdvPaid_withoutInvoice"/>
      <sheetName val="Advance_Adjusted"/>
      <sheetName val="Sheet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ow r="2">
          <cell r="B2" t="str">
            <v>Inputs</v>
          </cell>
          <cell r="C2" t="str">
            <v>Yes</v>
          </cell>
          <cell r="E2" t="str">
            <v>ANDAMAN AND NICOBAR</v>
          </cell>
          <cell r="G2" t="str">
            <v>CR</v>
          </cell>
        </row>
        <row r="3">
          <cell r="B3" t="str">
            <v>Capital Goods</v>
          </cell>
          <cell r="C3" t="str">
            <v>No</v>
          </cell>
          <cell r="E3" t="str">
            <v>ANDHRA PRADESH</v>
          </cell>
          <cell r="G3" t="str">
            <v>DR</v>
          </cell>
        </row>
        <row r="4">
          <cell r="B4" t="str">
            <v>Input Services</v>
          </cell>
          <cell r="E4" t="str">
            <v>ARUNACHAL PRADESH</v>
          </cell>
          <cell r="Q4" t="str">
            <v>April</v>
          </cell>
          <cell r="S4" t="str">
            <v>2016-17</v>
          </cell>
        </row>
        <row r="5">
          <cell r="B5" t="str">
            <v>None</v>
          </cell>
          <cell r="E5" t="str">
            <v>ASSAM</v>
          </cell>
          <cell r="Q5" t="str">
            <v>May</v>
          </cell>
          <cell r="S5" t="str">
            <v>2017-18</v>
          </cell>
        </row>
        <row r="6">
          <cell r="E6" t="str">
            <v>BIHAR</v>
          </cell>
          <cell r="Q6" t="str">
            <v>June</v>
          </cell>
          <cell r="S6" t="str">
            <v>2018-19</v>
          </cell>
        </row>
        <row r="7">
          <cell r="E7" t="str">
            <v>CHANDIGARH</v>
          </cell>
          <cell r="Q7" t="str">
            <v>July</v>
          </cell>
          <cell r="S7" t="str">
            <v>2019-20</v>
          </cell>
        </row>
        <row r="8">
          <cell r="E8" t="str">
            <v>CHHATTISGARH</v>
          </cell>
          <cell r="Q8" t="str">
            <v>August</v>
          </cell>
          <cell r="S8" t="str">
            <v>2020-21</v>
          </cell>
        </row>
        <row r="9">
          <cell r="E9" t="str">
            <v>DADRA AND NAGAR HAVELI</v>
          </cell>
          <cell r="Q9" t="str">
            <v>September</v>
          </cell>
        </row>
        <row r="10">
          <cell r="E10" t="str">
            <v>DAMAN AND DIU</v>
          </cell>
          <cell r="Q10" t="str">
            <v>October</v>
          </cell>
        </row>
        <row r="11">
          <cell r="E11" t="str">
            <v>DELHI</v>
          </cell>
          <cell r="Q11" t="str">
            <v>November</v>
          </cell>
        </row>
        <row r="12">
          <cell r="E12" t="str">
            <v>GOA</v>
          </cell>
          <cell r="Q12" t="str">
            <v>December</v>
          </cell>
        </row>
        <row r="13">
          <cell r="E13" t="str">
            <v>GUJARAT</v>
          </cell>
          <cell r="Q13" t="str">
            <v>January</v>
          </cell>
        </row>
        <row r="14">
          <cell r="E14" t="str">
            <v>HARYANA</v>
          </cell>
          <cell r="Q14" t="str">
            <v>February</v>
          </cell>
        </row>
        <row r="15">
          <cell r="E15" t="str">
            <v>HIMACHAL PRADESH</v>
          </cell>
          <cell r="Q15" t="str">
            <v>March</v>
          </cell>
        </row>
        <row r="16">
          <cell r="E16" t="str">
            <v>JAMMU AND KASHMIR</v>
          </cell>
        </row>
        <row r="17">
          <cell r="E17" t="str">
            <v>JHARKHAND</v>
          </cell>
        </row>
        <row r="18">
          <cell r="E18" t="str">
            <v>KARNATAKA</v>
          </cell>
        </row>
        <row r="19">
          <cell r="E19" t="str">
            <v>KERALA</v>
          </cell>
        </row>
        <row r="20">
          <cell r="E20" t="str">
            <v>LAKSHADWEEP</v>
          </cell>
        </row>
        <row r="21">
          <cell r="E21" t="str">
            <v>MADHYA PRADESH</v>
          </cell>
        </row>
        <row r="22">
          <cell r="E22" t="str">
            <v xml:space="preserve">MAHARASHTRA </v>
          </cell>
        </row>
        <row r="23">
          <cell r="E23" t="str">
            <v>MANIPUR</v>
          </cell>
        </row>
        <row r="24">
          <cell r="E24" t="str">
            <v>MEGHALAYA</v>
          </cell>
        </row>
        <row r="25">
          <cell r="E25" t="str">
            <v>MIZORAM</v>
          </cell>
        </row>
        <row r="26">
          <cell r="E26" t="str">
            <v>NAGALAND</v>
          </cell>
        </row>
        <row r="27">
          <cell r="E27" t="str">
            <v>ODISHA</v>
          </cell>
        </row>
        <row r="28">
          <cell r="E28" t="str">
            <v>OVERSEAS</v>
          </cell>
        </row>
        <row r="29">
          <cell r="E29" t="str">
            <v>PUDUCHERRY</v>
          </cell>
        </row>
        <row r="30">
          <cell r="E30" t="str">
            <v>PUNJAB</v>
          </cell>
        </row>
        <row r="31">
          <cell r="E31" t="str">
            <v>RAJASTHAN</v>
          </cell>
        </row>
        <row r="32">
          <cell r="E32" t="str">
            <v>SIKKIM</v>
          </cell>
        </row>
        <row r="33">
          <cell r="E33" t="str">
            <v>TAMIL NADU</v>
          </cell>
        </row>
        <row r="34">
          <cell r="E34" t="str">
            <v>TELANGANA</v>
          </cell>
        </row>
        <row r="35">
          <cell r="E35" t="str">
            <v>TRIPURA</v>
          </cell>
        </row>
        <row r="36">
          <cell r="E36" t="str">
            <v>UTTAR PRADESH</v>
          </cell>
          <cell r="K36" t="str">
            <v>Sales Return</v>
          </cell>
        </row>
        <row r="37">
          <cell r="E37" t="str">
            <v>UTTARAKHAND</v>
          </cell>
          <cell r="K37" t="str">
            <v>Correction in Invoice</v>
          </cell>
        </row>
        <row r="38">
          <cell r="E38" t="str">
            <v>WEST BENGAL</v>
          </cell>
          <cell r="K38" t="str">
            <v>Deficiency in Services</v>
          </cell>
        </row>
        <row r="39">
          <cell r="E39" t="str">
            <v>OTHER TERRITORY</v>
          </cell>
          <cell r="K39" t="str">
            <v>Post Sale Discount</v>
          </cell>
        </row>
        <row r="40">
          <cell r="K40" t="str">
            <v>Others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Analysis of Differences"/>
      <sheetName val="01-ITC Adjustment"/>
      <sheetName val="02-VAT Payment"/>
      <sheetName val="03-CST Payment"/>
      <sheetName val="04-Purchases"/>
      <sheetName val="05-VAT Purchase Tax"/>
      <sheetName val="06-Reversal of ITC"/>
      <sheetName val="07-ITC on Capital Goods"/>
      <sheetName val="08-VAT Sales"/>
      <sheetName val="09-CST Sales"/>
      <sheetName val="Trading Account"/>
      <sheetName val="Cover Page"/>
      <sheetName val="Index"/>
      <sheetName val="Index &amp; Part A"/>
      <sheetName val="Part A Notes"/>
      <sheetName val="Part A Statements (1&amp;3)"/>
      <sheetName val="Part A Statements (2&amp;4)"/>
      <sheetName val="Part B"/>
      <sheetName val="Part B Annexures (1-4)"/>
      <sheetName val="Part B Annexures (5)"/>
      <sheetName val="Part C"/>
      <sheetName val="Part D"/>
      <sheetName val="Part E"/>
      <sheetName val="Part F"/>
      <sheetName val="Part G"/>
      <sheetName val="Part H"/>
      <sheetName val="Part I &amp; Certificate &amp; Decln"/>
      <sheetName val="Part I Statements"/>
      <sheetName val="Descriptive Report"/>
      <sheetName val="Delivery Note (Audit Report)"/>
      <sheetName val="Declaration Foms Letter"/>
      <sheetName val="Indus Input Certificate List"/>
      <sheetName val="Green Card List"/>
      <sheetName val="Form 'C' List"/>
      <sheetName val="Export List"/>
      <sheetName val="Form 'H' List"/>
      <sheetName val="Form 'F' List (Stock Transfer)"/>
      <sheetName val="Form 'F' List (Consignment)"/>
      <sheetName val="Sales Patti List"/>
      <sheetName val="Form 'I' List"/>
      <sheetName val="Transit Sales List"/>
      <sheetName val="Form 'J' List"/>
      <sheetName val="Delivery Note (Decl F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ON AUDIT BUSINESS CASES"/>
    </sheetNames>
    <sheetDataSet>
      <sheetData sheetId="0">
        <row r="40">
          <cell r="D40" t="str">
            <v>00340</v>
          </cell>
        </row>
        <row r="41">
          <cell r="D41" t="str">
            <v>00355</v>
          </cell>
        </row>
        <row r="42">
          <cell r="D42" t="str">
            <v>00357</v>
          </cell>
        </row>
        <row r="43">
          <cell r="D43" t="str">
            <v>00368</v>
          </cell>
        </row>
        <row r="44">
          <cell r="D44" t="str">
            <v>00377</v>
          </cell>
        </row>
        <row r="45">
          <cell r="D45" t="str">
            <v>00379</v>
          </cell>
        </row>
        <row r="46">
          <cell r="D46" t="str">
            <v>00380</v>
          </cell>
        </row>
        <row r="47">
          <cell r="D47" t="str">
            <v>00382</v>
          </cell>
        </row>
        <row r="48">
          <cell r="D48" t="str">
            <v>00384</v>
          </cell>
        </row>
        <row r="49">
          <cell r="D49" t="str">
            <v>00386</v>
          </cell>
        </row>
        <row r="50">
          <cell r="D50" t="str">
            <v>00396</v>
          </cell>
        </row>
        <row r="51">
          <cell r="D51" t="str">
            <v>00396</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IN"/>
      <sheetName val="Outward Supply"/>
      <sheetName val="Amendment outward supply"/>
      <sheetName val="CRDRNOTE"/>
      <sheetName val="Amendment_CRDRNOTES"/>
      <sheetName val="Advance payment invoice pending"/>
      <sheetName val="Amendment_Advance payment "/>
      <sheetName val="Advance payment invoice Issued"/>
      <sheetName val="DocumentIssued"/>
      <sheetName val="hs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IN"/>
      <sheetName val="Outward Supply"/>
      <sheetName val="Amendment outward supply"/>
      <sheetName val="CRDRNOTE"/>
      <sheetName val="Amendment_CRDRNOTES"/>
      <sheetName val="Advance payment invoice pending"/>
      <sheetName val="Amendment_Advance payment "/>
      <sheetName val="Advance payment invoice Issued"/>
      <sheetName val="Sheet2"/>
    </sheetNames>
    <sheetDataSet>
      <sheetData sheetId="0"/>
      <sheetData sheetId="1"/>
      <sheetData sheetId="2"/>
      <sheetData sheetId="3"/>
      <sheetData sheetId="4"/>
      <sheetData sheetId="5"/>
      <sheetData sheetId="6"/>
      <sheetData sheetId="7"/>
      <sheetData sheetId="8">
        <row r="7">
          <cell r="Q7" t="str">
            <v>April</v>
          </cell>
          <cell r="S7" t="str">
            <v>2016-17</v>
          </cell>
        </row>
        <row r="8">
          <cell r="Q8" t="str">
            <v>May</v>
          </cell>
          <cell r="S8" t="str">
            <v>2017-18</v>
          </cell>
        </row>
        <row r="9">
          <cell r="Q9" t="str">
            <v>June</v>
          </cell>
          <cell r="S9" t="str">
            <v>2018-19</v>
          </cell>
        </row>
        <row r="10">
          <cell r="Q10" t="str">
            <v>July</v>
          </cell>
          <cell r="S10" t="str">
            <v>2019-20</v>
          </cell>
        </row>
        <row r="11">
          <cell r="Q11" t="str">
            <v>August</v>
          </cell>
          <cell r="S11" t="str">
            <v>2020-21</v>
          </cell>
        </row>
        <row r="12">
          <cell r="Q12" t="str">
            <v>September</v>
          </cell>
        </row>
        <row r="13">
          <cell r="Q13" t="str">
            <v>October</v>
          </cell>
        </row>
        <row r="14">
          <cell r="Q14" t="str">
            <v>November</v>
          </cell>
        </row>
        <row r="15">
          <cell r="Q15" t="str">
            <v>December</v>
          </cell>
        </row>
        <row r="16">
          <cell r="Q16" t="str">
            <v>January</v>
          </cell>
        </row>
        <row r="17">
          <cell r="Q17" t="str">
            <v>February</v>
          </cell>
        </row>
        <row r="18">
          <cell r="Q18" t="str">
            <v>March</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utward Supply"/>
      <sheetName val="Amendment outward supply"/>
      <sheetName val="Advance payment invoice pending"/>
      <sheetName val="Amendment_Advance payment "/>
      <sheetName val="Advance payment invoice Issued"/>
      <sheetName val="HSN-Wise Summary"/>
      <sheetName val="Documents Summary"/>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I1" t="str">
            <v>Jammu and Kashmir</v>
          </cell>
        </row>
        <row r="2">
          <cell r="I2" t="str">
            <v>Himachal Pradesh</v>
          </cell>
        </row>
        <row r="3">
          <cell r="I3" t="str">
            <v>Punjab</v>
          </cell>
        </row>
        <row r="4">
          <cell r="I4" t="str">
            <v>Chandigarh</v>
          </cell>
        </row>
        <row r="5">
          <cell r="I5" t="str">
            <v>Uttarakhand</v>
          </cell>
        </row>
        <row r="6">
          <cell r="I6" t="str">
            <v>Haryana</v>
          </cell>
        </row>
        <row r="7">
          <cell r="I7" t="str">
            <v>Delhi</v>
          </cell>
        </row>
        <row r="8">
          <cell r="I8" t="str">
            <v>Rajasthan</v>
          </cell>
        </row>
        <row r="9">
          <cell r="I9" t="str">
            <v>Uttar Pradesh</v>
          </cell>
        </row>
        <row r="10">
          <cell r="I10" t="str">
            <v>Bihar</v>
          </cell>
        </row>
        <row r="11">
          <cell r="I11" t="str">
            <v>Sikkim</v>
          </cell>
        </row>
        <row r="12">
          <cell r="I12" t="str">
            <v>Arunachal Pradesh</v>
          </cell>
        </row>
        <row r="13">
          <cell r="I13" t="str">
            <v>Nagaland</v>
          </cell>
        </row>
        <row r="14">
          <cell r="I14" t="str">
            <v>Manipur</v>
          </cell>
        </row>
        <row r="15">
          <cell r="I15" t="str">
            <v>Mizoram</v>
          </cell>
        </row>
        <row r="16">
          <cell r="I16" t="str">
            <v>Tripura</v>
          </cell>
        </row>
        <row r="17">
          <cell r="I17" t="str">
            <v>Meghalaya</v>
          </cell>
        </row>
        <row r="18">
          <cell r="I18" t="str">
            <v>Assam</v>
          </cell>
        </row>
        <row r="19">
          <cell r="I19" t="str">
            <v>West Bengal</v>
          </cell>
        </row>
        <row r="20">
          <cell r="I20" t="str">
            <v>Jharkhand</v>
          </cell>
        </row>
        <row r="21">
          <cell r="I21" t="str">
            <v>Orissa</v>
          </cell>
        </row>
        <row r="22">
          <cell r="I22" t="str">
            <v>Chhattisgarh</v>
          </cell>
        </row>
        <row r="23">
          <cell r="I23" t="str">
            <v>Madhya Pradesh</v>
          </cell>
        </row>
        <row r="24">
          <cell r="I24" t="str">
            <v>Gujarat</v>
          </cell>
        </row>
        <row r="25">
          <cell r="I25" t="str">
            <v>Daman and Diu</v>
          </cell>
        </row>
        <row r="26">
          <cell r="I26" t="str">
            <v>Dadra and Nagar Haveli</v>
          </cell>
        </row>
        <row r="27">
          <cell r="I27" t="str">
            <v>Maharashtra</v>
          </cell>
        </row>
        <row r="28">
          <cell r="I28" t="str">
            <v>Andhra Pradesh</v>
          </cell>
        </row>
        <row r="29">
          <cell r="I29" t="str">
            <v>Karnataka</v>
          </cell>
        </row>
        <row r="30">
          <cell r="I30" t="str">
            <v>Goa</v>
          </cell>
        </row>
        <row r="31">
          <cell r="I31" t="str">
            <v>Lakshwadeep</v>
          </cell>
        </row>
        <row r="32">
          <cell r="I32" t="str">
            <v>Kerala</v>
          </cell>
        </row>
        <row r="33">
          <cell r="I33" t="str">
            <v>Tamil Nadu</v>
          </cell>
        </row>
        <row r="34">
          <cell r="I34" t="str">
            <v>Pondicherry</v>
          </cell>
        </row>
        <row r="35">
          <cell r="I35" t="str">
            <v>Andaman and Nicobar Islands</v>
          </cell>
        </row>
        <row r="36">
          <cell r="I36" t="str">
            <v>Telangana</v>
          </cell>
        </row>
        <row r="37">
          <cell r="I37" t="str">
            <v>Andhra Pradesh</v>
          </cell>
        </row>
        <row r="38">
          <cell r="I38" t="str">
            <v>Overseas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quiry.icegate.gov.in/enquiryatices/beTrackIc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tabSelected="1" view="pageBreakPreview" zoomScaleNormal="100" zoomScaleSheetLayoutView="100" workbookViewId="0"/>
  </sheetViews>
  <sheetFormatPr defaultRowHeight="15" x14ac:dyDescent="0.25"/>
  <cols>
    <col min="1" max="1" width="52.140625" customWidth="1"/>
    <col min="2" max="2" width="13.85546875" customWidth="1"/>
    <col min="3" max="3" width="10.7109375" bestFit="1" customWidth="1"/>
    <col min="4" max="4" width="14" customWidth="1"/>
  </cols>
  <sheetData>
    <row r="1" spans="1:5" x14ac:dyDescent="0.25">
      <c r="A1" s="32" t="s">
        <v>194</v>
      </c>
      <c r="B1" s="40"/>
    </row>
    <row r="2" spans="1:5" x14ac:dyDescent="0.25">
      <c r="A2" s="32" t="s">
        <v>195</v>
      </c>
      <c r="B2" s="40"/>
    </row>
    <row r="3" spans="1:5" x14ac:dyDescent="0.25">
      <c r="A3" s="32" t="s">
        <v>112</v>
      </c>
      <c r="B3" s="40"/>
    </row>
    <row r="4" spans="1:5" x14ac:dyDescent="0.25">
      <c r="A4" s="32" t="s">
        <v>196</v>
      </c>
      <c r="B4" s="40"/>
    </row>
    <row r="5" spans="1:5" ht="15.75" thickBot="1" x14ac:dyDescent="0.3">
      <c r="A5" s="32" t="s">
        <v>0</v>
      </c>
      <c r="B5" s="34">
        <v>44135</v>
      </c>
      <c r="C5" s="111"/>
      <c r="D5" s="112"/>
      <c r="E5" s="113" t="s">
        <v>225</v>
      </c>
    </row>
    <row r="6" spans="1:5" ht="15.75" thickBot="1" x14ac:dyDescent="0.3">
      <c r="A6" s="32" t="s">
        <v>103</v>
      </c>
      <c r="B6" s="35">
        <f>IF(B5="","",EOMONTH(B5,-1))</f>
        <v>44104</v>
      </c>
      <c r="C6" s="111"/>
      <c r="D6" s="114" t="str">
        <f>TEXT(+B5,"MMMM")</f>
        <v>October</v>
      </c>
      <c r="E6" s="111" t="str">
        <f ca="1">INDIRECT(+ADDRESS(+VLOOKUP($D$6,$A$103:$D$114,4,FALSE)-1,1))</f>
        <v>September</v>
      </c>
    </row>
    <row r="7" spans="1:5" s="86" customFormat="1" ht="15.75" thickBot="1" x14ac:dyDescent="0.3">
      <c r="A7" s="88" t="s">
        <v>198</v>
      </c>
      <c r="B7" s="89" t="str">
        <f>IF(B5="","",IF(MONTH(B5)&gt;3,CONCATENATE("31/03/",YEAR(B5)+1),CONCATENATE("31/03/",YEAR(B5))))</f>
        <v>31/03/2021</v>
      </c>
      <c r="D7" s="114" t="str">
        <f>TEXT(+B5,"MMMM, YYYY")</f>
        <v>October, 2020</v>
      </c>
      <c r="E7" s="111" t="str">
        <f ca="1">INDIRECT(+ADDRESS(+VLOOKUP($D$6,$A$103:$D$114,4,FALSE)-2,1))</f>
        <v>August</v>
      </c>
    </row>
    <row r="8" spans="1:5" s="86" customFormat="1" x14ac:dyDescent="0.25">
      <c r="A8" s="88" t="s">
        <v>199</v>
      </c>
      <c r="B8" s="90" t="str">
        <f>IF(B5="","",IF(MONTH(B5)&gt;3,YEAR(B5)&amp;"-"&amp;RIGHT(YEAR(B5)+1,4),YEAR(B5)-1&amp;"-"&amp;RIGHT(YEAR(B5),4)))</f>
        <v>2020-2021</v>
      </c>
      <c r="D8" s="112"/>
      <c r="E8" s="111" t="str">
        <f ca="1">INDIRECT(+ADDRESS(+VLOOKUP($D$6,$A$103:$D$114,4,FALSE)-3,1))</f>
        <v>July</v>
      </c>
    </row>
    <row r="9" spans="1:5" s="86" customFormat="1" x14ac:dyDescent="0.25">
      <c r="A9" s="32" t="s">
        <v>240</v>
      </c>
      <c r="B9" s="90" t="str">
        <f>IF(B5="","",IF(MONTH(B5)&gt;3,YEAR(B5)-1&amp;"-"&amp;RIGHT(YEAR(B5),4),YEAR(B5)-2&amp;"-"&amp;RIGHT(YEAR(B5)-1,4)))</f>
        <v>2019-2020</v>
      </c>
      <c r="D9" s="112"/>
      <c r="E9" s="111" t="str">
        <f ca="1">INDIRECT(+ADDRESS(+VLOOKUP($D$6,$A$103:$D$114,4,FALSE)-4,1))</f>
        <v>June</v>
      </c>
    </row>
    <row r="10" spans="1:5" x14ac:dyDescent="0.25">
      <c r="A10" s="32" t="str">
        <f>CONCATENATE("Due Date for filing GSTR-3B for ",TEXT(+B6,"MMMM, YYYY"))</f>
        <v>Due Date for filing GSTR-3B for September, 2020</v>
      </c>
      <c r="B10" s="57"/>
      <c r="C10" s="111">
        <f>+IF(B5="","",VLOOKUP(B6,A34:B61,2,FALSE))</f>
        <v>0</v>
      </c>
      <c r="D10" s="112"/>
      <c r="E10" s="111" t="str">
        <f ca="1">INDIRECT(+ADDRESS(+VLOOKUP($D$6,$A$103:$D$114,4,FALSE)-5,1))</f>
        <v>May</v>
      </c>
    </row>
    <row r="11" spans="1:5" x14ac:dyDescent="0.25">
      <c r="A11" s="32" t="str">
        <f>CONCATENATE("Date of filing of GSTR-3B for ",TEXT(+B6,"MMMM, YYYY")," (ARN Date)")</f>
        <v>Date of filing of GSTR-3B for September, 2020 (ARN Date)</v>
      </c>
      <c r="B11" s="36"/>
      <c r="C11" s="111"/>
      <c r="D11" s="112"/>
      <c r="E11" s="111" t="str">
        <f ca="1">INDIRECT(+ADDRESS(+VLOOKUP($D$6,$A$103:$D$114,4,FALSE)-6,1))</f>
        <v>April</v>
      </c>
    </row>
    <row r="12" spans="1:5" x14ac:dyDescent="0.25">
      <c r="A12" s="32" t="str">
        <f>CONCATENATE("Delay in filing GSTR-3B for ",TEXT(+B6,"MMMM, YYYY"))</f>
        <v>Delay in filing GSTR-3B for September, 2020</v>
      </c>
      <c r="B12" s="37">
        <f>IF(B10="",0,IF((B11-B10)&gt;0,(B11-B10),0))</f>
        <v>0</v>
      </c>
      <c r="C12" s="111"/>
      <c r="D12" s="112"/>
      <c r="E12" s="111">
        <f ca="1">INDIRECT(+ADDRESS(+VLOOKUP($D$6,$A$103:$D$114,4,FALSE)-7,1))</f>
        <v>0</v>
      </c>
    </row>
    <row r="13" spans="1:5" x14ac:dyDescent="0.25">
      <c r="A13" s="32" t="str">
        <f>CONCATENATE("Was GSTR-3B for ",TEXT(+B6,"MMMM, YYYY")," filed as NIL Return?")</f>
        <v>Was GSTR-3B for September, 2020 filed as NIL Return?</v>
      </c>
      <c r="B13" s="38"/>
      <c r="C13" s="111"/>
      <c r="D13" s="112"/>
      <c r="E13" s="111">
        <f ca="1">INDIRECT(+ADDRESS(+VLOOKUP($D$6,$A$103:$D$114,4,FALSE)-8,1))</f>
        <v>0</v>
      </c>
    </row>
    <row r="14" spans="1:5" x14ac:dyDescent="0.25">
      <c r="A14" s="32" t="s">
        <v>107</v>
      </c>
      <c r="B14" s="37">
        <f>IF(B12&gt;0,IF(B13="Yes",10,25),0)</f>
        <v>0</v>
      </c>
      <c r="C14" s="111"/>
      <c r="D14" s="112"/>
      <c r="E14" s="111">
        <f ca="1">INDIRECT(+ADDRESS(+VLOOKUP($D$6,$A$103:$D$114,4,FALSE)-9,1))</f>
        <v>0</v>
      </c>
    </row>
    <row r="15" spans="1:5" x14ac:dyDescent="0.25">
      <c r="A15" s="32" t="str">
        <f>CONCATENATE("Late fee payable while filing GSTR-3B for ",IF(B5="","",TEXT(B5,"MMMM, YYYY")))</f>
        <v>Late fee payable while filing GSTR-3B for October, 2020</v>
      </c>
      <c r="B15" s="37">
        <f>+B14*B12</f>
        <v>0</v>
      </c>
      <c r="C15" s="111"/>
      <c r="D15" s="112"/>
      <c r="E15" s="111">
        <f ca="1">INDIRECT(+ADDRESS(+VLOOKUP($D$6,$A$103:$D$114,4,FALSE)-10,1))</f>
        <v>0</v>
      </c>
    </row>
    <row r="16" spans="1:5" ht="15" customHeight="1" x14ac:dyDescent="0.25">
      <c r="A16" s="32" t="str">
        <f>CONCATENATE("Downloading of Form GSTR-2B?")</f>
        <v>Downloading of Form GSTR-2B?</v>
      </c>
      <c r="B16" s="38"/>
      <c r="C16" s="111"/>
      <c r="D16" s="112"/>
      <c r="E16" s="111">
        <f ca="1">INDIRECT(+ADDRESS(+VLOOKUP($D$6,$A$103:$D$114,4,FALSE)-11,1))</f>
        <v>0</v>
      </c>
    </row>
    <row r="17" spans="1:4" s="86" customFormat="1" ht="15" customHeight="1" x14ac:dyDescent="0.25">
      <c r="A17" s="83" t="str">
        <f>CONCATENATE("Due date of filing of GSTR-1 of ",+TEXT(B5,"mmmm, yyyy"))</f>
        <v>Due date of filing of GSTR-1 of October, 2020</v>
      </c>
      <c r="B17" s="84">
        <v>44085</v>
      </c>
      <c r="C17" s="85"/>
      <c r="D17" s="112"/>
    </row>
    <row r="18" spans="1:4" s="86" customFormat="1" ht="30" x14ac:dyDescent="0.25">
      <c r="A18" s="83" t="s">
        <v>197</v>
      </c>
      <c r="B18" s="87">
        <v>0.1</v>
      </c>
      <c r="D18" s="85"/>
    </row>
    <row r="19" spans="1:4" ht="45" customHeight="1" x14ac:dyDescent="0.25">
      <c r="A19" s="32" t="str">
        <f>CONCATENATE("Analysis of import of goods from overseas on bill of entry? (Downloading of 'Import from overseas' table from GSTR-2A)")</f>
        <v>Analysis of import of goods from overseas on bill of entry? (Downloading of 'Import from overseas' table from GSTR-2A)</v>
      </c>
      <c r="B19" s="38"/>
      <c r="C19" s="86"/>
      <c r="D19" s="86"/>
    </row>
    <row r="20" spans="1:4" ht="45" customHeight="1" x14ac:dyDescent="0.25">
      <c r="A20" s="32" t="str">
        <f>CONCATENATE("Analysis of import of goods from SEZ units / developer on bill of entry? (Downloading of 'Import from SEZ' table from GSTR-2A)")</f>
        <v>Analysis of import of goods from SEZ units / developer on bill of entry? (Downloading of 'Import from SEZ' table from GSTR-2A)</v>
      </c>
      <c r="B20" s="38"/>
      <c r="C20" s="86"/>
      <c r="D20" s="86"/>
    </row>
    <row r="21" spans="1:4" ht="15" customHeight="1" x14ac:dyDescent="0.25">
      <c r="A21" s="32" t="str">
        <f>CONCATENATE("Computation of eligible ITC as per rule 36(4)?")</f>
        <v>Computation of eligible ITC as per rule 36(4)?</v>
      </c>
      <c r="B21" s="38"/>
      <c r="C21" s="86"/>
      <c r="D21" s="86"/>
    </row>
    <row r="22" spans="1:4" ht="30" customHeight="1" x14ac:dyDescent="0.25">
      <c r="A22" s="32" t="str">
        <f>CONCATENATE("Computation of ITC Reversal against Credit Notes issued by Suppliers?")</f>
        <v>Computation of ITC Reversal against Credit Notes issued by Suppliers?</v>
      </c>
      <c r="B22" s="38"/>
      <c r="C22" s="86"/>
      <c r="D22" s="86"/>
    </row>
    <row r="23" spans="1:4" ht="30" x14ac:dyDescent="0.25">
      <c r="A23" s="32" t="str">
        <f>CONCATENATE("Downloading of E-Credit Ledger from ",IF(B5="","",+TEXT(EOMONTH(+B5,-1)+1,"dd/mm/yyyy"))," to till date?")</f>
        <v>Downloading of E-Credit Ledger from 01/10/2020 to till date?</v>
      </c>
      <c r="B23" s="38"/>
    </row>
    <row r="24" spans="1:4" ht="15" customHeight="1" x14ac:dyDescent="0.25">
      <c r="A24" s="32" t="str">
        <f>CONCATENATE("Downloading of Provisional ITC Balance?")</f>
        <v>Downloading of Provisional ITC Balance?</v>
      </c>
      <c r="B24" s="38"/>
      <c r="C24" s="69"/>
      <c r="D24" s="68" t="s">
        <v>186</v>
      </c>
    </row>
    <row r="25" spans="1:4" ht="15" customHeight="1" x14ac:dyDescent="0.25">
      <c r="A25" s="32" t="str">
        <f>CONCATENATE("Downloading of Blocked Credit Balance?")</f>
        <v>Downloading of Blocked Credit Balance?</v>
      </c>
      <c r="B25" s="38"/>
      <c r="C25" s="69"/>
      <c r="D25" s="68" t="s">
        <v>186</v>
      </c>
    </row>
    <row r="26" spans="1:4" ht="15" customHeight="1" x14ac:dyDescent="0.25">
      <c r="A26" s="32" t="s">
        <v>136</v>
      </c>
      <c r="B26" s="38"/>
    </row>
    <row r="27" spans="1:4" ht="30" x14ac:dyDescent="0.25">
      <c r="A27" s="32" t="s">
        <v>135</v>
      </c>
      <c r="B27" s="38"/>
    </row>
    <row r="28" spans="1:4" ht="30" x14ac:dyDescent="0.25">
      <c r="A28" s="32" t="s">
        <v>137</v>
      </c>
      <c r="B28" s="38"/>
    </row>
    <row r="29" spans="1:4" ht="30" x14ac:dyDescent="0.25">
      <c r="A29" s="32" t="str">
        <f>CONCATENATE("Downloading of E-Cash Ledger from ",IF(B5="","",+TEXT(EOMONTH(+B5,-1)+1,"dd/mm/yyyy"))," to till date?")</f>
        <v>Downloading of E-Cash Ledger from 01/10/2020 to till date?</v>
      </c>
      <c r="B29" s="38"/>
    </row>
    <row r="32" spans="1:4" x14ac:dyDescent="0.25">
      <c r="A32" t="s">
        <v>0</v>
      </c>
      <c r="B32" t="s">
        <v>104</v>
      </c>
    </row>
    <row r="33" spans="1:2" x14ac:dyDescent="0.25">
      <c r="B33" s="39"/>
    </row>
    <row r="34" spans="1:2" x14ac:dyDescent="0.25">
      <c r="A34" s="33">
        <v>43496</v>
      </c>
      <c r="B34" s="39">
        <v>43518</v>
      </c>
    </row>
    <row r="35" spans="1:2" x14ac:dyDescent="0.25">
      <c r="A35" s="33">
        <v>43524</v>
      </c>
      <c r="B35" s="39">
        <v>43544</v>
      </c>
    </row>
    <row r="36" spans="1:2" x14ac:dyDescent="0.25">
      <c r="A36" s="33">
        <v>43555</v>
      </c>
      <c r="B36" s="39">
        <v>43575</v>
      </c>
    </row>
    <row r="37" spans="1:2" x14ac:dyDescent="0.25">
      <c r="A37" s="33">
        <v>43585</v>
      </c>
      <c r="B37" s="39">
        <v>43605</v>
      </c>
    </row>
    <row r="38" spans="1:2" x14ac:dyDescent="0.25">
      <c r="A38" s="33">
        <v>43616</v>
      </c>
      <c r="B38" s="39">
        <v>43636</v>
      </c>
    </row>
    <row r="39" spans="1:2" x14ac:dyDescent="0.25">
      <c r="A39" s="33">
        <v>43646</v>
      </c>
      <c r="B39" s="39">
        <v>43666</v>
      </c>
    </row>
    <row r="40" spans="1:2" x14ac:dyDescent="0.25">
      <c r="A40" s="33">
        <v>43677</v>
      </c>
      <c r="B40" s="39">
        <v>43699</v>
      </c>
    </row>
    <row r="41" spans="1:2" x14ac:dyDescent="0.25">
      <c r="A41" s="33">
        <v>43708</v>
      </c>
      <c r="B41" s="39">
        <v>43728</v>
      </c>
    </row>
    <row r="42" spans="1:2" x14ac:dyDescent="0.25">
      <c r="A42" s="33">
        <v>43738</v>
      </c>
      <c r="B42" s="39">
        <v>43758</v>
      </c>
    </row>
    <row r="43" spans="1:2" x14ac:dyDescent="0.25">
      <c r="A43" s="33">
        <v>43769</v>
      </c>
      <c r="B43" s="39">
        <v>43789</v>
      </c>
    </row>
    <row r="44" spans="1:2" x14ac:dyDescent="0.25">
      <c r="A44" s="33">
        <v>43799</v>
      </c>
      <c r="B44" s="39">
        <v>43819</v>
      </c>
    </row>
    <row r="45" spans="1:2" x14ac:dyDescent="0.25">
      <c r="A45" s="33">
        <v>43830</v>
      </c>
      <c r="B45" s="39">
        <v>43850</v>
      </c>
    </row>
    <row r="46" spans="1:2" x14ac:dyDescent="0.25">
      <c r="A46" s="33">
        <v>43861</v>
      </c>
      <c r="B46" s="39"/>
    </row>
    <row r="47" spans="1:2" x14ac:dyDescent="0.25">
      <c r="A47" s="33">
        <v>43890</v>
      </c>
      <c r="B47" s="39"/>
    </row>
    <row r="48" spans="1:2" x14ac:dyDescent="0.25">
      <c r="A48" s="33">
        <v>43921</v>
      </c>
      <c r="B48" s="39"/>
    </row>
    <row r="49" spans="1:2" x14ac:dyDescent="0.25">
      <c r="A49" s="33">
        <v>43951</v>
      </c>
      <c r="B49" s="39"/>
    </row>
    <row r="50" spans="1:2" x14ac:dyDescent="0.25">
      <c r="A50" s="33">
        <v>43982</v>
      </c>
      <c r="B50" s="39"/>
    </row>
    <row r="51" spans="1:2" x14ac:dyDescent="0.25">
      <c r="A51" s="33">
        <v>44012</v>
      </c>
      <c r="B51" s="39"/>
    </row>
    <row r="52" spans="1:2" x14ac:dyDescent="0.25">
      <c r="A52" s="33">
        <v>44043</v>
      </c>
      <c r="B52" s="39"/>
    </row>
    <row r="53" spans="1:2" x14ac:dyDescent="0.25">
      <c r="A53" s="33">
        <v>44074</v>
      </c>
      <c r="B53" s="39"/>
    </row>
    <row r="54" spans="1:2" x14ac:dyDescent="0.25">
      <c r="A54" s="33">
        <v>44104</v>
      </c>
      <c r="B54" s="39"/>
    </row>
    <row r="55" spans="1:2" x14ac:dyDescent="0.25">
      <c r="A55" s="33">
        <v>44135</v>
      </c>
      <c r="B55" s="39"/>
    </row>
    <row r="56" spans="1:2" x14ac:dyDescent="0.25">
      <c r="A56" s="33">
        <v>44165</v>
      </c>
      <c r="B56" s="39"/>
    </row>
    <row r="57" spans="1:2" x14ac:dyDescent="0.25">
      <c r="A57" s="33">
        <v>44196</v>
      </c>
      <c r="B57" s="39"/>
    </row>
    <row r="58" spans="1:2" x14ac:dyDescent="0.25">
      <c r="A58" s="33">
        <v>44227</v>
      </c>
      <c r="B58" s="39"/>
    </row>
    <row r="59" spans="1:2" x14ac:dyDescent="0.25">
      <c r="A59" s="33">
        <v>44255</v>
      </c>
      <c r="B59" s="39"/>
    </row>
    <row r="60" spans="1:2" x14ac:dyDescent="0.25">
      <c r="A60" s="33">
        <v>44286</v>
      </c>
      <c r="B60" s="39"/>
    </row>
    <row r="61" spans="1:2" x14ac:dyDescent="0.25">
      <c r="A61" s="33"/>
    </row>
    <row r="64" spans="1:2" x14ac:dyDescent="0.25">
      <c r="A64" t="s">
        <v>105</v>
      </c>
    </row>
    <row r="65" spans="1:3" x14ac:dyDescent="0.25">
      <c r="A65" t="s">
        <v>106</v>
      </c>
    </row>
    <row r="68" spans="1:3" x14ac:dyDescent="0.25">
      <c r="A68" t="s">
        <v>105</v>
      </c>
    </row>
    <row r="69" spans="1:3" x14ac:dyDescent="0.25">
      <c r="A69" t="s">
        <v>106</v>
      </c>
    </row>
    <row r="70" spans="1:3" x14ac:dyDescent="0.25">
      <c r="A70" t="s">
        <v>138</v>
      </c>
    </row>
    <row r="72" spans="1:3" x14ac:dyDescent="0.25">
      <c r="A72" s="91" t="s">
        <v>0</v>
      </c>
      <c r="B72" s="86"/>
      <c r="C72" s="86"/>
    </row>
    <row r="73" spans="1:3" x14ac:dyDescent="0.25">
      <c r="A73" s="92"/>
      <c r="B73" s="92"/>
      <c r="C73" s="92"/>
    </row>
    <row r="74" spans="1:3" x14ac:dyDescent="0.25">
      <c r="A74" s="93">
        <f>+EOMONTH($B$7,-11)</f>
        <v>43951</v>
      </c>
      <c r="B74" s="86" t="str">
        <f>TEXT(A74,"MMMM, YYYY")</f>
        <v>April, 2020</v>
      </c>
      <c r="C74" s="86" t="str">
        <f>TEXT(A74,"MMMM, YYYY")</f>
        <v>April, 2020</v>
      </c>
    </row>
    <row r="75" spans="1:3" x14ac:dyDescent="0.25">
      <c r="A75" s="93">
        <f>+EOMONTH($B$7,-10)</f>
        <v>43982</v>
      </c>
      <c r="B75" s="86" t="str">
        <f>TEXT(A75,"MMMM, YYYY")</f>
        <v>May, 2020</v>
      </c>
      <c r="C75" s="86" t="str">
        <f t="shared" ref="C75:C85" si="0">TEXT(A75,"MMMM, YYYY")</f>
        <v>May, 2020</v>
      </c>
    </row>
    <row r="76" spans="1:3" x14ac:dyDescent="0.25">
      <c r="A76" s="93">
        <f>+EOMONTH($B$7,-9)</f>
        <v>44012</v>
      </c>
      <c r="B76" s="86" t="str">
        <f t="shared" ref="B76:B85" si="1">TEXT(A76,"MMMM, YYYY")</f>
        <v>June, 2020</v>
      </c>
      <c r="C76" s="86" t="str">
        <f t="shared" si="0"/>
        <v>June, 2020</v>
      </c>
    </row>
    <row r="77" spans="1:3" x14ac:dyDescent="0.25">
      <c r="A77" s="93">
        <f>+EOMONTH($B$7,-8)</f>
        <v>44043</v>
      </c>
      <c r="B77" s="86" t="str">
        <f t="shared" si="1"/>
        <v>July, 2020</v>
      </c>
      <c r="C77" s="86" t="str">
        <f t="shared" si="0"/>
        <v>July, 2020</v>
      </c>
    </row>
    <row r="78" spans="1:3" x14ac:dyDescent="0.25">
      <c r="A78" s="93">
        <f>+EOMONTH($B$7,-7)</f>
        <v>44074</v>
      </c>
      <c r="B78" s="86" t="str">
        <f t="shared" si="1"/>
        <v>August, 2020</v>
      </c>
      <c r="C78" s="86" t="str">
        <f t="shared" si="0"/>
        <v>August, 2020</v>
      </c>
    </row>
    <row r="79" spans="1:3" x14ac:dyDescent="0.25">
      <c r="A79" s="93">
        <f>+EOMONTH($B$7,-6)</f>
        <v>44104</v>
      </c>
      <c r="B79" s="86" t="str">
        <f t="shared" si="1"/>
        <v>September, 2020</v>
      </c>
      <c r="C79" s="86" t="str">
        <f t="shared" si="0"/>
        <v>September, 2020</v>
      </c>
    </row>
    <row r="80" spans="1:3" x14ac:dyDescent="0.25">
      <c r="A80" s="93">
        <f>+EOMONTH($B$7,-5)</f>
        <v>44135</v>
      </c>
      <c r="B80" s="86" t="str">
        <f t="shared" si="1"/>
        <v>October, 2020</v>
      </c>
      <c r="C80" s="86" t="str">
        <f t="shared" si="0"/>
        <v>October, 2020</v>
      </c>
    </row>
    <row r="81" spans="1:4" x14ac:dyDescent="0.25">
      <c r="A81" s="93">
        <f>+EOMONTH($B$7,-4)</f>
        <v>44165</v>
      </c>
      <c r="B81" s="86" t="str">
        <f t="shared" si="1"/>
        <v>November, 2020</v>
      </c>
      <c r="C81" s="86" t="str">
        <f t="shared" si="0"/>
        <v>November, 2020</v>
      </c>
    </row>
    <row r="82" spans="1:4" x14ac:dyDescent="0.25">
      <c r="A82" s="93">
        <f>+EOMONTH($B$7,-3)</f>
        <v>44196</v>
      </c>
      <c r="B82" s="86" t="str">
        <f t="shared" si="1"/>
        <v>December, 2020</v>
      </c>
      <c r="C82" s="86" t="str">
        <f t="shared" si="0"/>
        <v>December, 2020</v>
      </c>
    </row>
    <row r="83" spans="1:4" x14ac:dyDescent="0.25">
      <c r="A83" s="93">
        <f>+EOMONTH($B$7,-2)</f>
        <v>44227</v>
      </c>
      <c r="B83" s="86" t="str">
        <f t="shared" si="1"/>
        <v>January, 2021</v>
      </c>
      <c r="C83" s="86" t="str">
        <f t="shared" si="0"/>
        <v>January, 2021</v>
      </c>
    </row>
    <row r="84" spans="1:4" x14ac:dyDescent="0.25">
      <c r="A84" s="93">
        <f>+EOMONTH($B$7,-1)</f>
        <v>44255</v>
      </c>
      <c r="B84" s="86" t="str">
        <f t="shared" si="1"/>
        <v>February, 2021</v>
      </c>
      <c r="C84" s="86" t="str">
        <f t="shared" si="0"/>
        <v>February, 2021</v>
      </c>
    </row>
    <row r="85" spans="1:4" x14ac:dyDescent="0.25">
      <c r="A85" s="93">
        <f>+EOMONTH($B$7,0)</f>
        <v>44286</v>
      </c>
      <c r="B85" s="86" t="str">
        <f t="shared" si="1"/>
        <v>March, 2021</v>
      </c>
      <c r="C85" s="86" t="str">
        <f t="shared" si="0"/>
        <v>March, 2021</v>
      </c>
    </row>
    <row r="86" spans="1:4" x14ac:dyDescent="0.25">
      <c r="A86" s="92"/>
      <c r="B86" s="92"/>
      <c r="C86" s="92"/>
    </row>
    <row r="90" spans="1:4" x14ac:dyDescent="0.25">
      <c r="A90" s="107" t="s">
        <v>212</v>
      </c>
      <c r="B90" s="107"/>
      <c r="C90" s="107"/>
      <c r="D90" s="107"/>
    </row>
    <row r="91" spans="1:4" x14ac:dyDescent="0.25">
      <c r="A91" s="107"/>
      <c r="B91" s="107"/>
      <c r="C91" s="107"/>
      <c r="D91" s="107"/>
    </row>
    <row r="92" spans="1:4" x14ac:dyDescent="0.25">
      <c r="A92" s="108">
        <v>0</v>
      </c>
      <c r="B92" s="109">
        <v>0</v>
      </c>
      <c r="C92" s="109">
        <v>0</v>
      </c>
      <c r="D92" s="107">
        <f>+ROW(A92)</f>
        <v>92</v>
      </c>
    </row>
    <row r="93" spans="1:4" x14ac:dyDescent="0.25">
      <c r="A93" s="108">
        <v>0</v>
      </c>
      <c r="B93" s="109">
        <v>0</v>
      </c>
      <c r="C93" s="109">
        <v>0</v>
      </c>
      <c r="D93" s="107">
        <f>+ROW(A93)</f>
        <v>93</v>
      </c>
    </row>
    <row r="94" spans="1:4" x14ac:dyDescent="0.25">
      <c r="A94" s="108">
        <v>0</v>
      </c>
      <c r="B94" s="109">
        <v>0</v>
      </c>
      <c r="C94" s="109">
        <v>0</v>
      </c>
      <c r="D94" s="107">
        <f t="shared" ref="D94:D114" si="2">+ROW(A94)</f>
        <v>94</v>
      </c>
    </row>
    <row r="95" spans="1:4" x14ac:dyDescent="0.25">
      <c r="A95" s="108">
        <v>0</v>
      </c>
      <c r="B95" s="109">
        <v>0</v>
      </c>
      <c r="C95" s="109">
        <v>0</v>
      </c>
      <c r="D95" s="107">
        <f t="shared" si="2"/>
        <v>95</v>
      </c>
    </row>
    <row r="96" spans="1:4" x14ac:dyDescent="0.25">
      <c r="A96" s="108">
        <v>0</v>
      </c>
      <c r="B96" s="109">
        <v>0</v>
      </c>
      <c r="C96" s="109">
        <v>0</v>
      </c>
      <c r="D96" s="107">
        <f t="shared" si="2"/>
        <v>96</v>
      </c>
    </row>
    <row r="97" spans="1:4" x14ac:dyDescent="0.25">
      <c r="A97" s="108">
        <v>0</v>
      </c>
      <c r="B97" s="109">
        <v>0</v>
      </c>
      <c r="C97" s="109">
        <v>0</v>
      </c>
      <c r="D97" s="107">
        <f t="shared" si="2"/>
        <v>97</v>
      </c>
    </row>
    <row r="98" spans="1:4" x14ac:dyDescent="0.25">
      <c r="A98" s="108">
        <v>0</v>
      </c>
      <c r="B98" s="109">
        <v>0</v>
      </c>
      <c r="C98" s="109">
        <v>0</v>
      </c>
      <c r="D98" s="107">
        <f t="shared" si="2"/>
        <v>98</v>
      </c>
    </row>
    <row r="99" spans="1:4" x14ac:dyDescent="0.25">
      <c r="A99" s="108">
        <v>0</v>
      </c>
      <c r="B99" s="109">
        <v>0</v>
      </c>
      <c r="C99" s="109">
        <v>0</v>
      </c>
      <c r="D99" s="107">
        <f t="shared" si="2"/>
        <v>99</v>
      </c>
    </row>
    <row r="100" spans="1:4" x14ac:dyDescent="0.25">
      <c r="A100" s="108">
        <v>0</v>
      </c>
      <c r="B100" s="109">
        <v>0</v>
      </c>
      <c r="C100" s="109">
        <v>0</v>
      </c>
      <c r="D100" s="107">
        <f t="shared" si="2"/>
        <v>100</v>
      </c>
    </row>
    <row r="101" spans="1:4" x14ac:dyDescent="0.25">
      <c r="A101" s="108">
        <v>0</v>
      </c>
      <c r="B101" s="109">
        <v>0</v>
      </c>
      <c r="C101" s="109">
        <v>0</v>
      </c>
      <c r="D101" s="107">
        <f t="shared" si="2"/>
        <v>101</v>
      </c>
    </row>
    <row r="102" spans="1:4" x14ac:dyDescent="0.25">
      <c r="A102" s="108">
        <v>0</v>
      </c>
      <c r="B102" s="109">
        <v>0</v>
      </c>
      <c r="C102" s="109">
        <v>0</v>
      </c>
      <c r="D102" s="107">
        <f t="shared" si="2"/>
        <v>102</v>
      </c>
    </row>
    <row r="103" spans="1:4" x14ac:dyDescent="0.25">
      <c r="A103" s="108" t="s">
        <v>213</v>
      </c>
      <c r="B103" s="110">
        <v>4</v>
      </c>
      <c r="C103" s="109">
        <v>2007</v>
      </c>
      <c r="D103" s="107">
        <f t="shared" si="2"/>
        <v>103</v>
      </c>
    </row>
    <row r="104" spans="1:4" x14ac:dyDescent="0.25">
      <c r="A104" s="108" t="s">
        <v>214</v>
      </c>
      <c r="B104" s="110">
        <v>5</v>
      </c>
      <c r="C104" s="109">
        <v>2008</v>
      </c>
      <c r="D104" s="107">
        <f t="shared" si="2"/>
        <v>104</v>
      </c>
    </row>
    <row r="105" spans="1:4" x14ac:dyDescent="0.25">
      <c r="A105" s="108" t="s">
        <v>215</v>
      </c>
      <c r="B105" s="110">
        <v>6</v>
      </c>
      <c r="C105" s="109">
        <v>2009</v>
      </c>
      <c r="D105" s="107">
        <f t="shared" si="2"/>
        <v>105</v>
      </c>
    </row>
    <row r="106" spans="1:4" x14ac:dyDescent="0.25">
      <c r="A106" s="108" t="s">
        <v>216</v>
      </c>
      <c r="B106" s="110">
        <v>7</v>
      </c>
      <c r="C106" s="109">
        <v>2010</v>
      </c>
      <c r="D106" s="107">
        <f t="shared" si="2"/>
        <v>106</v>
      </c>
    </row>
    <row r="107" spans="1:4" x14ac:dyDescent="0.25">
      <c r="A107" s="108" t="s">
        <v>217</v>
      </c>
      <c r="B107" s="110">
        <v>8</v>
      </c>
      <c r="C107" s="109">
        <v>2011</v>
      </c>
      <c r="D107" s="107">
        <f t="shared" si="2"/>
        <v>107</v>
      </c>
    </row>
    <row r="108" spans="1:4" x14ac:dyDescent="0.25">
      <c r="A108" s="108" t="s">
        <v>218</v>
      </c>
      <c r="B108" s="110">
        <v>9</v>
      </c>
      <c r="C108" s="109">
        <v>2012</v>
      </c>
      <c r="D108" s="107">
        <f t="shared" si="2"/>
        <v>108</v>
      </c>
    </row>
    <row r="109" spans="1:4" x14ac:dyDescent="0.25">
      <c r="A109" s="108" t="s">
        <v>219</v>
      </c>
      <c r="B109" s="110">
        <v>10</v>
      </c>
      <c r="C109" s="109">
        <v>2013</v>
      </c>
      <c r="D109" s="107">
        <f t="shared" si="2"/>
        <v>109</v>
      </c>
    </row>
    <row r="110" spans="1:4" x14ac:dyDescent="0.25">
      <c r="A110" s="108" t="s">
        <v>220</v>
      </c>
      <c r="B110" s="110">
        <v>11</v>
      </c>
      <c r="C110" s="109">
        <v>2014</v>
      </c>
      <c r="D110" s="107">
        <f t="shared" si="2"/>
        <v>110</v>
      </c>
    </row>
    <row r="111" spans="1:4" x14ac:dyDescent="0.25">
      <c r="A111" s="108" t="s">
        <v>221</v>
      </c>
      <c r="B111" s="110">
        <v>12</v>
      </c>
      <c r="C111" s="109">
        <v>2015</v>
      </c>
      <c r="D111" s="107">
        <f t="shared" si="2"/>
        <v>111</v>
      </c>
    </row>
    <row r="112" spans="1:4" x14ac:dyDescent="0.25">
      <c r="A112" s="108" t="s">
        <v>222</v>
      </c>
      <c r="B112" s="110">
        <v>1</v>
      </c>
      <c r="C112" s="109">
        <v>2016</v>
      </c>
      <c r="D112" s="107">
        <f t="shared" si="2"/>
        <v>112</v>
      </c>
    </row>
    <row r="113" spans="1:4" x14ac:dyDescent="0.25">
      <c r="A113" s="108" t="s">
        <v>223</v>
      </c>
      <c r="B113" s="110">
        <v>2</v>
      </c>
      <c r="C113" s="109">
        <v>2017</v>
      </c>
      <c r="D113" s="107">
        <f t="shared" si="2"/>
        <v>113</v>
      </c>
    </row>
    <row r="114" spans="1:4" x14ac:dyDescent="0.25">
      <c r="A114" s="108" t="s">
        <v>224</v>
      </c>
      <c r="B114" s="110">
        <v>3</v>
      </c>
      <c r="C114" s="109"/>
      <c r="D114" s="107">
        <f t="shared" si="2"/>
        <v>114</v>
      </c>
    </row>
  </sheetData>
  <dataValidations count="3">
    <dataValidation type="list" allowBlank="1" showInputMessage="1" showErrorMessage="1" sqref="B13 B23:B26 B29">
      <formula1>$A$63:$A$65</formula1>
    </dataValidation>
    <dataValidation type="list" allowBlank="1" showInputMessage="1" showErrorMessage="1" sqref="B5">
      <formula1>$A$33:$A$61</formula1>
    </dataValidation>
    <dataValidation type="list" allowBlank="1" showInputMessage="1" showErrorMessage="1" sqref="B16 B27:B28 B19:B22">
      <formula1>$A$67:$A$70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63"/>
  <sheetViews>
    <sheetView view="pageBreakPreview" zoomScaleNormal="100" zoomScaleSheetLayoutView="100" workbookViewId="0">
      <selection sqref="A1:I1"/>
    </sheetView>
  </sheetViews>
  <sheetFormatPr defaultColWidth="8.85546875" defaultRowHeight="15" customHeight="1" x14ac:dyDescent="0.25"/>
  <cols>
    <col min="1" max="1" width="4.7109375" style="2" customWidth="1"/>
    <col min="2" max="3" width="3.28515625" style="2" customWidth="1"/>
    <col min="4" max="4" width="15.7109375" style="2" customWidth="1"/>
    <col min="5" max="10" width="8.7109375" style="2" customWidth="1"/>
    <col min="11" max="11" width="6.7109375" style="2" customWidth="1"/>
    <col min="12" max="12" width="5.7109375" style="2" customWidth="1"/>
    <col min="13" max="35" width="8.85546875" style="2"/>
    <col min="36" max="36" width="9.85546875" style="2" customWidth="1"/>
    <col min="37" max="16384" width="8.85546875" style="2"/>
  </cols>
  <sheetData>
    <row r="1" spans="1:15" ht="15" customHeight="1" x14ac:dyDescent="0.25">
      <c r="A1" s="268" t="str">
        <f>CONCATENATE(+'Basic Data'!$A$1," ",'Basic Data'!$B$1," / ",'Basic Data'!$A$2," ",TEXT('Basic Data'!$B$2,"000000"))</f>
        <v>File No.  / Group No.  000000</v>
      </c>
      <c r="B1" s="269"/>
      <c r="C1" s="269"/>
      <c r="D1" s="269"/>
      <c r="E1" s="269"/>
      <c r="F1" s="269"/>
      <c r="G1" s="269"/>
      <c r="H1" s="269"/>
      <c r="I1" s="270"/>
      <c r="J1" s="295" t="s">
        <v>85</v>
      </c>
      <c r="K1" s="296"/>
      <c r="L1" s="297"/>
    </row>
    <row r="2" spans="1:15" ht="15" customHeight="1" x14ac:dyDescent="0.25">
      <c r="A2" s="271" t="str">
        <f>+CONCATENATE('Basic Data'!$B$4," (",'Basic Data'!$A$3," - ",'Basic Data'!$B$3,")")</f>
        <v xml:space="preserve"> (GSTIN - )</v>
      </c>
      <c r="B2" s="269"/>
      <c r="C2" s="269"/>
      <c r="D2" s="269"/>
      <c r="E2" s="269"/>
      <c r="F2" s="269"/>
      <c r="G2" s="269"/>
      <c r="H2" s="269"/>
      <c r="I2" s="270"/>
      <c r="J2" s="296"/>
      <c r="K2" s="296"/>
      <c r="L2" s="297"/>
    </row>
    <row r="3" spans="1:15" ht="15" customHeight="1" x14ac:dyDescent="0.25">
      <c r="A3" s="271" t="str">
        <f>CONCATENATE(+'Basic Data'!A5," - ",IF(+'Basic Data'!B5="","",TEXT(+'Basic Data'!B5,"MMMM, YYYY")))</f>
        <v>Month - October, 2020</v>
      </c>
      <c r="B3" s="269"/>
      <c r="C3" s="269"/>
      <c r="D3" s="269"/>
      <c r="E3" s="269"/>
      <c r="F3" s="269"/>
      <c r="G3" s="269"/>
      <c r="H3" s="269"/>
      <c r="I3" s="270"/>
      <c r="J3" s="297"/>
      <c r="K3" s="297"/>
      <c r="L3" s="297"/>
    </row>
    <row r="4" spans="1:15" ht="9.9499999999999993" customHeight="1" thickBot="1" x14ac:dyDescent="0.3">
      <c r="A4" s="74"/>
      <c r="B4" s="74"/>
      <c r="C4" s="74"/>
      <c r="D4" s="74"/>
      <c r="E4" s="74"/>
      <c r="F4" s="74"/>
      <c r="G4" s="74"/>
      <c r="H4" s="74"/>
      <c r="I4" s="74"/>
      <c r="J4" s="74"/>
      <c r="K4" s="74"/>
      <c r="L4" s="74"/>
    </row>
    <row r="5" spans="1:15" ht="9.9499999999999993" customHeight="1" x14ac:dyDescent="0.25">
      <c r="A5" s="70"/>
      <c r="B5" s="70"/>
      <c r="C5" s="70"/>
      <c r="D5" s="70"/>
      <c r="E5" s="70"/>
      <c r="F5" s="70"/>
      <c r="G5" s="70"/>
      <c r="H5" s="70"/>
      <c r="I5" s="70"/>
      <c r="J5" s="70"/>
      <c r="K5" s="70"/>
      <c r="L5" s="70"/>
    </row>
    <row r="6" spans="1:15" ht="15" customHeight="1" x14ac:dyDescent="0.25">
      <c r="A6" s="272" t="str">
        <f>+'Basic Data'!A11</f>
        <v>Date of filing of GSTR-3B for September, 2020 (ARN Date)</v>
      </c>
      <c r="B6" s="273"/>
      <c r="C6" s="273"/>
      <c r="D6" s="273"/>
      <c r="E6" s="273"/>
      <c r="F6" s="273"/>
      <c r="G6" s="273"/>
      <c r="H6" s="273"/>
      <c r="I6" s="274"/>
      <c r="J6" s="302" t="str">
        <f>+IF(+'Basic Data'!B11="","",+'Basic Data'!B11)</f>
        <v/>
      </c>
      <c r="K6" s="303"/>
      <c r="L6" s="304"/>
    </row>
    <row r="7" spans="1:15" ht="9.9499999999999993" customHeight="1" x14ac:dyDescent="0.25">
      <c r="A7" s="70"/>
      <c r="B7" s="70"/>
      <c r="C7" s="70"/>
      <c r="D7" s="70"/>
      <c r="E7" s="70"/>
      <c r="F7" s="70"/>
      <c r="G7" s="70"/>
      <c r="H7" s="70"/>
      <c r="I7" s="70"/>
      <c r="J7" s="70"/>
      <c r="K7" s="70"/>
      <c r="L7" s="70"/>
    </row>
    <row r="8" spans="1:15" s="1" customFormat="1" ht="15" customHeight="1" x14ac:dyDescent="0.25">
      <c r="A8" s="139" t="s">
        <v>26</v>
      </c>
      <c r="B8" s="139"/>
      <c r="C8" s="139"/>
      <c r="D8" s="139"/>
      <c r="E8" s="139"/>
      <c r="F8" s="139"/>
      <c r="G8" s="139"/>
      <c r="H8" s="139"/>
      <c r="I8" s="139"/>
      <c r="J8" s="139"/>
      <c r="K8" s="139"/>
      <c r="L8" s="139"/>
    </row>
    <row r="9" spans="1:15" s="19" customFormat="1" ht="24.75" x14ac:dyDescent="0.25">
      <c r="A9" s="287" t="s">
        <v>1</v>
      </c>
      <c r="B9" s="288"/>
      <c r="C9" s="288"/>
      <c r="D9" s="288"/>
      <c r="E9" s="289"/>
      <c r="F9" s="290"/>
      <c r="G9" s="136" t="s">
        <v>2</v>
      </c>
      <c r="H9" s="136" t="s">
        <v>3</v>
      </c>
      <c r="I9" s="136" t="s">
        <v>4</v>
      </c>
      <c r="J9" s="136" t="s">
        <v>5</v>
      </c>
      <c r="K9" s="169" t="s">
        <v>6</v>
      </c>
      <c r="L9" s="139"/>
    </row>
    <row r="10" spans="1:15" ht="15" customHeight="1" x14ac:dyDescent="0.25">
      <c r="A10" s="279">
        <v>1</v>
      </c>
      <c r="B10" s="280"/>
      <c r="C10" s="280"/>
      <c r="D10" s="280"/>
      <c r="E10" s="281"/>
      <c r="F10" s="282"/>
      <c r="G10" s="144">
        <v>2</v>
      </c>
      <c r="H10" s="144">
        <v>3</v>
      </c>
      <c r="I10" s="144">
        <v>4</v>
      </c>
      <c r="J10" s="144">
        <v>5</v>
      </c>
      <c r="K10" s="167">
        <v>6</v>
      </c>
      <c r="L10" s="139"/>
    </row>
    <row r="11" spans="1:15" ht="14.25" customHeight="1" x14ac:dyDescent="0.25">
      <c r="A11" s="137" t="s">
        <v>56</v>
      </c>
      <c r="B11" s="291" t="s">
        <v>80</v>
      </c>
      <c r="C11" s="284"/>
      <c r="D11" s="284"/>
      <c r="E11" s="281"/>
      <c r="F11" s="282"/>
      <c r="G11" s="3">
        <v>0</v>
      </c>
      <c r="H11" s="3">
        <v>0</v>
      </c>
      <c r="I11" s="3">
        <v>0</v>
      </c>
      <c r="J11" s="3">
        <v>0</v>
      </c>
      <c r="K11" s="166">
        <v>0</v>
      </c>
      <c r="L11" s="139"/>
    </row>
    <row r="12" spans="1:15" ht="14.25" customHeight="1" x14ac:dyDescent="0.25">
      <c r="A12" s="137" t="s">
        <v>57</v>
      </c>
      <c r="B12" s="291" t="s">
        <v>81</v>
      </c>
      <c r="C12" s="284"/>
      <c r="D12" s="284"/>
      <c r="E12" s="281"/>
      <c r="F12" s="282"/>
      <c r="G12" s="3">
        <v>0</v>
      </c>
      <c r="H12" s="3">
        <v>0</v>
      </c>
      <c r="I12" s="135">
        <v>0</v>
      </c>
      <c r="J12" s="135">
        <v>0</v>
      </c>
      <c r="K12" s="166">
        <v>0</v>
      </c>
      <c r="L12" s="139"/>
    </row>
    <row r="13" spans="1:15" ht="14.25" customHeight="1" x14ac:dyDescent="0.25">
      <c r="A13" s="137" t="s">
        <v>58</v>
      </c>
      <c r="B13" s="291" t="s">
        <v>82</v>
      </c>
      <c r="C13" s="284"/>
      <c r="D13" s="284"/>
      <c r="E13" s="281"/>
      <c r="F13" s="282"/>
      <c r="G13" s="3">
        <v>0</v>
      </c>
      <c r="H13" s="135">
        <v>0</v>
      </c>
      <c r="I13" s="135">
        <v>0</v>
      </c>
      <c r="J13" s="135">
        <v>0</v>
      </c>
      <c r="K13" s="168">
        <v>0</v>
      </c>
      <c r="L13" s="139"/>
    </row>
    <row r="14" spans="1:15" ht="14.25" customHeight="1" x14ac:dyDescent="0.25">
      <c r="A14" s="137" t="s">
        <v>78</v>
      </c>
      <c r="B14" s="291" t="s">
        <v>83</v>
      </c>
      <c r="C14" s="284"/>
      <c r="D14" s="284"/>
      <c r="E14" s="281"/>
      <c r="F14" s="282"/>
      <c r="G14" s="119">
        <f>+'RCM-Others'!D13</f>
        <v>0</v>
      </c>
      <c r="H14" s="119">
        <f>+'RCM-Others'!F13+'Import &amp; Ocean Freight'!Y14</f>
        <v>0</v>
      </c>
      <c r="I14" s="119">
        <f>+'RCM-Others'!H13</f>
        <v>0</v>
      </c>
      <c r="J14" s="119">
        <f>+'RCM-Others'!J13</f>
        <v>0</v>
      </c>
      <c r="K14" s="164">
        <f>+'RCM-Others'!L13</f>
        <v>0</v>
      </c>
      <c r="L14" s="139"/>
      <c r="M14" s="157" t="s">
        <v>231</v>
      </c>
      <c r="O14" s="257">
        <f>+'Import &amp; Ocean Freight'!V14</f>
        <v>0</v>
      </c>
    </row>
    <row r="15" spans="1:15" ht="14.25" customHeight="1" x14ac:dyDescent="0.25">
      <c r="A15" s="137" t="s">
        <v>79</v>
      </c>
      <c r="B15" s="291" t="s">
        <v>84</v>
      </c>
      <c r="C15" s="284"/>
      <c r="D15" s="284"/>
      <c r="E15" s="281"/>
      <c r="F15" s="282"/>
      <c r="G15" s="3">
        <v>0</v>
      </c>
      <c r="H15" s="135">
        <v>0</v>
      </c>
      <c r="I15" s="135">
        <v>0</v>
      </c>
      <c r="J15" s="135">
        <v>0</v>
      </c>
      <c r="K15" s="168">
        <v>0</v>
      </c>
      <c r="L15" s="139"/>
    </row>
    <row r="16" spans="1:15" ht="14.25" customHeight="1" x14ac:dyDescent="0.25">
      <c r="A16" s="137"/>
      <c r="B16" s="292" t="s">
        <v>27</v>
      </c>
      <c r="C16" s="286"/>
      <c r="D16" s="286"/>
      <c r="E16" s="281"/>
      <c r="F16" s="282"/>
      <c r="G16" s="12">
        <f>SUM(G11:G15)</f>
        <v>0</v>
      </c>
      <c r="H16" s="12">
        <f>SUM(H11:H15)</f>
        <v>0</v>
      </c>
      <c r="I16" s="12">
        <f>SUM(I11:I15)</f>
        <v>0</v>
      </c>
      <c r="J16" s="12">
        <f>SUM(J11:J15)</f>
        <v>0</v>
      </c>
      <c r="K16" s="165">
        <f>ROUND(SUM(K11:K15),0)</f>
        <v>0</v>
      </c>
      <c r="L16" s="139"/>
    </row>
    <row r="17" spans="1:13" ht="9.9499999999999993" customHeight="1" x14ac:dyDescent="0.25">
      <c r="A17" s="138"/>
      <c r="B17" s="138"/>
      <c r="C17" s="138"/>
      <c r="D17" s="138"/>
      <c r="E17" s="138"/>
      <c r="F17" s="138"/>
      <c r="G17" s="156"/>
      <c r="H17" s="156"/>
      <c r="I17" s="156"/>
      <c r="J17" s="156"/>
      <c r="K17" s="156"/>
      <c r="L17" s="139"/>
    </row>
    <row r="18" spans="1:13" s="1" customFormat="1" ht="30" customHeight="1" x14ac:dyDescent="0.25">
      <c r="A18" s="298" t="s">
        <v>88</v>
      </c>
      <c r="B18" s="299"/>
      <c r="C18" s="299"/>
      <c r="D18" s="299"/>
      <c r="E18" s="299"/>
      <c r="F18" s="299"/>
      <c r="G18" s="299"/>
      <c r="H18" s="299"/>
      <c r="I18" s="299"/>
      <c r="J18" s="299"/>
      <c r="K18" s="299"/>
      <c r="L18" s="299"/>
    </row>
    <row r="19" spans="1:13" s="17" customFormat="1" ht="24.75" x14ac:dyDescent="0.25">
      <c r="A19" s="275"/>
      <c r="B19" s="276"/>
      <c r="C19" s="276"/>
      <c r="D19" s="276"/>
      <c r="E19" s="277"/>
      <c r="F19" s="278"/>
      <c r="G19" s="136" t="s">
        <v>9</v>
      </c>
      <c r="H19" s="136" t="s">
        <v>2</v>
      </c>
      <c r="I19" s="136" t="s">
        <v>10</v>
      </c>
      <c r="J19" s="140"/>
      <c r="K19" s="140"/>
      <c r="L19" s="140"/>
    </row>
    <row r="20" spans="1:13" s="1" customFormat="1" ht="15" customHeight="1" x14ac:dyDescent="0.25">
      <c r="A20" s="279">
        <v>1</v>
      </c>
      <c r="B20" s="280"/>
      <c r="C20" s="280"/>
      <c r="D20" s="280"/>
      <c r="E20" s="281"/>
      <c r="F20" s="282"/>
      <c r="G20" s="144">
        <v>2</v>
      </c>
      <c r="H20" s="144">
        <v>3</v>
      </c>
      <c r="I20" s="144">
        <v>4</v>
      </c>
      <c r="J20" s="139"/>
      <c r="K20" s="139"/>
      <c r="L20" s="139"/>
    </row>
    <row r="21" spans="1:13" ht="15" customHeight="1" x14ac:dyDescent="0.25">
      <c r="A21" s="283" t="s">
        <v>12</v>
      </c>
      <c r="B21" s="284"/>
      <c r="C21" s="284"/>
      <c r="D21" s="284"/>
      <c r="E21" s="281"/>
      <c r="F21" s="282"/>
      <c r="G21" s="3">
        <v>0</v>
      </c>
      <c r="H21" s="3">
        <v>0</v>
      </c>
      <c r="I21" s="3">
        <v>0</v>
      </c>
      <c r="J21" s="138"/>
      <c r="K21" s="138"/>
      <c r="L21" s="138"/>
    </row>
    <row r="22" spans="1:13" ht="15" customHeight="1" x14ac:dyDescent="0.25">
      <c r="A22" s="283" t="s">
        <v>11</v>
      </c>
      <c r="B22" s="284"/>
      <c r="C22" s="284"/>
      <c r="D22" s="284"/>
      <c r="E22" s="281"/>
      <c r="F22" s="282"/>
      <c r="G22" s="3">
        <v>0</v>
      </c>
      <c r="H22" s="3">
        <v>0</v>
      </c>
      <c r="I22" s="3">
        <v>0</v>
      </c>
      <c r="J22" s="138"/>
      <c r="K22" s="138"/>
      <c r="L22" s="138"/>
    </row>
    <row r="23" spans="1:13" ht="15" customHeight="1" x14ac:dyDescent="0.25">
      <c r="A23" s="283" t="s">
        <v>13</v>
      </c>
      <c r="B23" s="284"/>
      <c r="C23" s="284"/>
      <c r="D23" s="284"/>
      <c r="E23" s="281"/>
      <c r="F23" s="282"/>
      <c r="G23" s="3">
        <v>0</v>
      </c>
      <c r="H23" s="3">
        <v>0</v>
      </c>
      <c r="I23" s="3">
        <v>0</v>
      </c>
      <c r="J23" s="138"/>
      <c r="K23" s="138"/>
      <c r="L23" s="138"/>
    </row>
    <row r="24" spans="1:13" ht="14.25" customHeight="1" x14ac:dyDescent="0.25">
      <c r="A24" s="285" t="s">
        <v>27</v>
      </c>
      <c r="B24" s="286"/>
      <c r="C24" s="286"/>
      <c r="D24" s="286"/>
      <c r="E24" s="281"/>
      <c r="F24" s="282"/>
      <c r="G24" s="12">
        <f>SUM(G21:G23)</f>
        <v>0</v>
      </c>
      <c r="H24" s="12">
        <f>SUM(H21:H23)</f>
        <v>0</v>
      </c>
      <c r="I24" s="12">
        <f>SUM(I21:I23)</f>
        <v>0</v>
      </c>
      <c r="J24" s="138"/>
      <c r="K24" s="138"/>
      <c r="L24" s="138"/>
    </row>
    <row r="25" spans="1:13" ht="9.9499999999999993" customHeight="1" x14ac:dyDescent="0.25">
      <c r="A25" s="138"/>
      <c r="B25" s="138"/>
      <c r="C25" s="138"/>
      <c r="D25" s="138"/>
      <c r="E25" s="138"/>
      <c r="F25" s="138"/>
      <c r="G25" s="156"/>
      <c r="H25" s="156"/>
      <c r="I25" s="156"/>
      <c r="J25" s="138"/>
      <c r="K25" s="138"/>
      <c r="L25" s="138"/>
    </row>
    <row r="26" spans="1:13" s="1" customFormat="1" ht="15" customHeight="1" x14ac:dyDescent="0.25">
      <c r="A26" s="134" t="s">
        <v>47</v>
      </c>
      <c r="B26" s="141"/>
      <c r="C26" s="141"/>
      <c r="D26" s="142"/>
      <c r="E26" s="142"/>
      <c r="F26" s="142"/>
      <c r="G26" s="139"/>
      <c r="H26" s="139"/>
      <c r="I26" s="139"/>
      <c r="J26" s="139"/>
      <c r="K26" s="139"/>
      <c r="L26" s="139"/>
    </row>
    <row r="27" spans="1:13" s="17" customFormat="1" ht="18" x14ac:dyDescent="0.25">
      <c r="A27" s="300" t="s">
        <v>14</v>
      </c>
      <c r="B27" s="335"/>
      <c r="C27" s="335"/>
      <c r="D27" s="335"/>
      <c r="E27" s="274"/>
      <c r="F27" s="274"/>
      <c r="G27" s="274"/>
      <c r="H27" s="143" t="s">
        <v>3</v>
      </c>
      <c r="I27" s="143" t="s">
        <v>4</v>
      </c>
      <c r="J27" s="143" t="s">
        <v>5</v>
      </c>
      <c r="K27" s="318" t="s">
        <v>6</v>
      </c>
      <c r="L27" s="273"/>
    </row>
    <row r="28" spans="1:13" s="1" customFormat="1" ht="15" customHeight="1" x14ac:dyDescent="0.25">
      <c r="A28" s="329">
        <v>1</v>
      </c>
      <c r="B28" s="267"/>
      <c r="C28" s="267"/>
      <c r="D28" s="267"/>
      <c r="E28" s="274"/>
      <c r="F28" s="274"/>
      <c r="G28" s="274"/>
      <c r="H28" s="144">
        <v>2</v>
      </c>
      <c r="I28" s="144">
        <v>3</v>
      </c>
      <c r="J28" s="144">
        <v>4</v>
      </c>
      <c r="K28" s="339">
        <v>5</v>
      </c>
      <c r="L28" s="273"/>
    </row>
    <row r="29" spans="1:13" x14ac:dyDescent="0.25">
      <c r="A29" s="144" t="s">
        <v>50</v>
      </c>
      <c r="B29" s="333" t="s">
        <v>63</v>
      </c>
      <c r="C29" s="274"/>
      <c r="D29" s="274"/>
      <c r="E29" s="274"/>
      <c r="F29" s="274"/>
      <c r="G29" s="274"/>
      <c r="H29" s="119"/>
      <c r="I29" s="119"/>
      <c r="J29" s="119"/>
      <c r="K29" s="313"/>
      <c r="L29" s="273"/>
    </row>
    <row r="30" spans="1:13" ht="15" customHeight="1" x14ac:dyDescent="0.25">
      <c r="A30" s="144"/>
      <c r="B30" s="146" t="s">
        <v>51</v>
      </c>
      <c r="C30" s="328" t="s">
        <v>64</v>
      </c>
      <c r="D30" s="294"/>
      <c r="E30" s="274"/>
      <c r="F30" s="274"/>
      <c r="G30" s="274"/>
      <c r="H30" s="12">
        <f>+'Import &amp; Ocean Freight'!H14</f>
        <v>0</v>
      </c>
      <c r="I30" s="145"/>
      <c r="J30" s="145"/>
      <c r="K30" s="332">
        <f>+'Import &amp; Ocean Freight'!I14</f>
        <v>0</v>
      </c>
      <c r="L30" s="273"/>
      <c r="M30" s="157" t="s">
        <v>232</v>
      </c>
    </row>
    <row r="31" spans="1:13" ht="15" customHeight="1" x14ac:dyDescent="0.25">
      <c r="A31" s="144"/>
      <c r="B31" s="146" t="s">
        <v>54</v>
      </c>
      <c r="C31" s="328" t="s">
        <v>65</v>
      </c>
      <c r="D31" s="294"/>
      <c r="E31" s="274"/>
      <c r="F31" s="274"/>
      <c r="G31" s="274"/>
      <c r="H31" s="12">
        <f>SUMIF('RCM-Others'!A8:A12,'RCM-Others'!A18,'RCM-Others'!F8:F12)+('Import &amp; Ocean Freight'!Y14)</f>
        <v>0</v>
      </c>
      <c r="I31" s="145">
        <f>SUMIF('RCM-Others'!A8:A12,'RCM-Others'!A18,'RCM-Others'!H8:H12)</f>
        <v>0</v>
      </c>
      <c r="J31" s="145">
        <f>SUMIF('RCM-Others'!A8:A12,'RCM-Others'!A18,'RCM-Others'!J8:J12)</f>
        <v>0</v>
      </c>
      <c r="K31" s="344">
        <f>SUMIF('RCM-Others'!A8:A12,'RCM-Others'!A18,'RCM-Others'!L8:L12)</f>
        <v>0</v>
      </c>
      <c r="L31" s="345"/>
      <c r="M31" s="157" t="s">
        <v>231</v>
      </c>
    </row>
    <row r="32" spans="1:13" ht="24.95" customHeight="1" x14ac:dyDescent="0.25">
      <c r="A32" s="144"/>
      <c r="B32" s="146" t="s">
        <v>55</v>
      </c>
      <c r="C32" s="354" t="s">
        <v>66</v>
      </c>
      <c r="D32" s="326"/>
      <c r="E32" s="355"/>
      <c r="F32" s="355"/>
      <c r="G32" s="274"/>
      <c r="H32" s="12">
        <f>+E80-H31</f>
        <v>0</v>
      </c>
      <c r="I32" s="12">
        <f>+E81-I31</f>
        <v>0</v>
      </c>
      <c r="J32" s="12">
        <f>+E82-J31</f>
        <v>0</v>
      </c>
      <c r="K32" s="332">
        <f>+E83-K31</f>
        <v>0</v>
      </c>
      <c r="L32" s="273"/>
      <c r="M32" s="157" t="s">
        <v>239</v>
      </c>
    </row>
    <row r="33" spans="1:13" ht="15" customHeight="1" x14ac:dyDescent="0.25">
      <c r="A33" s="144"/>
      <c r="B33" s="146" t="s">
        <v>52</v>
      </c>
      <c r="C33" s="325" t="s">
        <v>67</v>
      </c>
      <c r="D33" s="326"/>
      <c r="E33" s="274"/>
      <c r="F33" s="274"/>
      <c r="G33" s="274"/>
      <c r="H33" s="13">
        <v>0</v>
      </c>
      <c r="I33" s="13">
        <v>0</v>
      </c>
      <c r="J33" s="13">
        <v>0</v>
      </c>
      <c r="K33" s="346">
        <v>0</v>
      </c>
      <c r="L33" s="273"/>
      <c r="M33" s="138"/>
    </row>
    <row r="34" spans="1:13" ht="15" customHeight="1" x14ac:dyDescent="0.25">
      <c r="A34" s="144"/>
      <c r="B34" s="146" t="s">
        <v>53</v>
      </c>
      <c r="C34" s="325" t="s">
        <v>68</v>
      </c>
      <c r="D34" s="326"/>
      <c r="E34" s="274"/>
      <c r="F34" s="274"/>
      <c r="G34" s="274"/>
      <c r="H34" s="119"/>
      <c r="I34" s="119"/>
      <c r="J34" s="119"/>
      <c r="K34" s="313"/>
      <c r="L34" s="273"/>
      <c r="M34" s="138"/>
    </row>
    <row r="35" spans="1:13" ht="15" customHeight="1" x14ac:dyDescent="0.25">
      <c r="A35" s="144"/>
      <c r="B35" s="137"/>
      <c r="C35" s="137" t="s">
        <v>56</v>
      </c>
      <c r="D35" s="328" t="s">
        <v>69</v>
      </c>
      <c r="E35" s="274"/>
      <c r="F35" s="274"/>
      <c r="G35" s="274"/>
      <c r="H35" s="3">
        <v>0</v>
      </c>
      <c r="I35" s="3">
        <v>0</v>
      </c>
      <c r="J35" s="3">
        <v>0</v>
      </c>
      <c r="K35" s="347">
        <v>0</v>
      </c>
      <c r="L35" s="273"/>
      <c r="M35" s="138"/>
    </row>
    <row r="36" spans="1:13" ht="15" customHeight="1" x14ac:dyDescent="0.25">
      <c r="A36" s="144"/>
      <c r="B36" s="137"/>
      <c r="C36" s="137" t="s">
        <v>57</v>
      </c>
      <c r="D36" s="325" t="s">
        <v>70</v>
      </c>
      <c r="E36" s="274"/>
      <c r="F36" s="274"/>
      <c r="G36" s="274"/>
      <c r="H36" s="101">
        <f>+'Eligible ITC'!C14</f>
        <v>0</v>
      </c>
      <c r="I36" s="101">
        <f>+'Eligible ITC'!D14</f>
        <v>0</v>
      </c>
      <c r="J36" s="101">
        <f>+'Eligible ITC'!E14</f>
        <v>0</v>
      </c>
      <c r="K36" s="348">
        <f>+'Eligible ITC'!F14</f>
        <v>0</v>
      </c>
      <c r="L36" s="273"/>
      <c r="M36" s="157" t="s">
        <v>233</v>
      </c>
    </row>
    <row r="37" spans="1:13" ht="15" customHeight="1" x14ac:dyDescent="0.25">
      <c r="A37" s="144"/>
      <c r="B37" s="137"/>
      <c r="C37" s="137" t="s">
        <v>58</v>
      </c>
      <c r="D37" s="327" t="str">
        <f>CONCATENATE("ITC Not Considered in GSTR-3B of Earlier F.Y. ",+'Basic Data'!B9)</f>
        <v>ITC Not Considered in GSTR-3B of Earlier F.Y. 2019-2020</v>
      </c>
      <c r="E37" s="274"/>
      <c r="F37" s="274"/>
      <c r="G37" s="274"/>
      <c r="H37" s="3">
        <v>0</v>
      </c>
      <c r="I37" s="3">
        <v>0</v>
      </c>
      <c r="J37" s="3">
        <v>0</v>
      </c>
      <c r="K37" s="347">
        <v>0</v>
      </c>
      <c r="L37" s="273"/>
      <c r="M37" s="138"/>
    </row>
    <row r="38" spans="1:13" ht="15" customHeight="1" x14ac:dyDescent="0.25">
      <c r="A38" s="144"/>
      <c r="B38" s="146"/>
      <c r="C38" s="328" t="s">
        <v>27</v>
      </c>
      <c r="D38" s="294"/>
      <c r="E38" s="274"/>
      <c r="F38" s="274"/>
      <c r="G38" s="274"/>
      <c r="H38" s="12">
        <f>SUM(H35:H37)</f>
        <v>0</v>
      </c>
      <c r="I38" s="12">
        <f>SUM(I35:I37)</f>
        <v>0</v>
      </c>
      <c r="J38" s="12">
        <f>SUM(J35:J37)</f>
        <v>0</v>
      </c>
      <c r="K38" s="332">
        <f>SUM(K35:K37)</f>
        <v>0</v>
      </c>
      <c r="L38" s="273"/>
      <c r="M38" s="138"/>
    </row>
    <row r="39" spans="1:13" ht="9.9499999999999993" customHeight="1" x14ac:dyDescent="0.25">
      <c r="A39" s="144"/>
      <c r="B39" s="147"/>
      <c r="C39" s="329"/>
      <c r="D39" s="274"/>
      <c r="E39" s="274"/>
      <c r="F39" s="274"/>
      <c r="G39" s="274"/>
      <c r="H39" s="119"/>
      <c r="I39" s="119"/>
      <c r="J39" s="119"/>
      <c r="K39" s="313"/>
      <c r="L39" s="273"/>
      <c r="M39" s="138"/>
    </row>
    <row r="40" spans="1:13" ht="15" customHeight="1" x14ac:dyDescent="0.25">
      <c r="A40" s="144"/>
      <c r="B40" s="146" t="s">
        <v>59</v>
      </c>
      <c r="C40" s="325" t="s">
        <v>71</v>
      </c>
      <c r="D40" s="326"/>
      <c r="E40" s="274"/>
      <c r="F40" s="274"/>
      <c r="G40" s="274"/>
      <c r="H40" s="12">
        <f>+G118</f>
        <v>0</v>
      </c>
      <c r="I40" s="12">
        <f>+H118</f>
        <v>0</v>
      </c>
      <c r="J40" s="12">
        <f>+I118</f>
        <v>0</v>
      </c>
      <c r="K40" s="332">
        <f>+J118</f>
        <v>0</v>
      </c>
      <c r="L40" s="273"/>
      <c r="M40" s="138"/>
    </row>
    <row r="41" spans="1:13" ht="15" customHeight="1" x14ac:dyDescent="0.25">
      <c r="A41" s="144"/>
      <c r="B41" s="356" t="s">
        <v>150</v>
      </c>
      <c r="C41" s="274"/>
      <c r="D41" s="274"/>
      <c r="E41" s="274"/>
      <c r="F41" s="274"/>
      <c r="G41" s="274"/>
      <c r="H41" s="12">
        <f>+H30+H31+H32+H33+H38++H40</f>
        <v>0</v>
      </c>
      <c r="I41" s="12">
        <f>+I30+I31+I32+I33+I38++I40</f>
        <v>0</v>
      </c>
      <c r="J41" s="12">
        <f>+J30+J31+J32+J33+J38++J40</f>
        <v>0</v>
      </c>
      <c r="K41" s="332">
        <f>+K30+K31+K32+K33+K38++K40</f>
        <v>0</v>
      </c>
      <c r="L41" s="273"/>
      <c r="M41" s="138"/>
    </row>
    <row r="42" spans="1:13" ht="15" customHeight="1" x14ac:dyDescent="0.25">
      <c r="A42" s="144" t="s">
        <v>60</v>
      </c>
      <c r="B42" s="333" t="s">
        <v>73</v>
      </c>
      <c r="C42" s="267"/>
      <c r="D42" s="267"/>
      <c r="E42" s="274"/>
      <c r="F42" s="274"/>
      <c r="G42" s="274"/>
      <c r="H42" s="119"/>
      <c r="I42" s="119"/>
      <c r="J42" s="119"/>
      <c r="K42" s="313"/>
      <c r="L42" s="273"/>
      <c r="M42" s="138"/>
    </row>
    <row r="43" spans="1:13" ht="15" customHeight="1" x14ac:dyDescent="0.25">
      <c r="A43" s="144"/>
      <c r="B43" s="146" t="s">
        <v>51</v>
      </c>
      <c r="C43" s="325" t="s">
        <v>74</v>
      </c>
      <c r="D43" s="326"/>
      <c r="E43" s="274"/>
      <c r="F43" s="274"/>
      <c r="G43" s="274"/>
      <c r="H43" s="13">
        <v>0</v>
      </c>
      <c r="I43" s="13">
        <v>0</v>
      </c>
      <c r="J43" s="13">
        <v>0</v>
      </c>
      <c r="K43" s="346">
        <v>0</v>
      </c>
      <c r="L43" s="273"/>
      <c r="M43" s="138"/>
    </row>
    <row r="44" spans="1:13" ht="15" customHeight="1" x14ac:dyDescent="0.25">
      <c r="A44" s="144"/>
      <c r="B44" s="146" t="s">
        <v>54</v>
      </c>
      <c r="C44" s="325" t="s">
        <v>75</v>
      </c>
      <c r="D44" s="326"/>
      <c r="E44" s="274"/>
      <c r="F44" s="274"/>
      <c r="G44" s="274"/>
      <c r="H44" s="48"/>
      <c r="I44" s="48"/>
      <c r="J44" s="48"/>
      <c r="K44" s="349"/>
      <c r="L44" s="273"/>
      <c r="M44" s="138"/>
    </row>
    <row r="45" spans="1:13" ht="15" customHeight="1" x14ac:dyDescent="0.25">
      <c r="A45" s="144"/>
      <c r="B45" s="146"/>
      <c r="C45" s="137" t="s">
        <v>56</v>
      </c>
      <c r="D45" s="327" t="s">
        <v>211</v>
      </c>
      <c r="E45" s="274"/>
      <c r="F45" s="274"/>
      <c r="G45" s="274"/>
      <c r="H45" s="119">
        <f>+'Reversal of ITC'!C12</f>
        <v>0</v>
      </c>
      <c r="I45" s="119">
        <f>+'Reversal of ITC'!D12</f>
        <v>0</v>
      </c>
      <c r="J45" s="119">
        <f>+'Reversal of ITC'!E12</f>
        <v>0</v>
      </c>
      <c r="K45" s="313">
        <f>+'Reversal of ITC'!F12</f>
        <v>0</v>
      </c>
      <c r="L45" s="273"/>
      <c r="M45" s="157" t="s">
        <v>234</v>
      </c>
    </row>
    <row r="46" spans="1:13" ht="15" customHeight="1" x14ac:dyDescent="0.25">
      <c r="A46" s="144"/>
      <c r="B46" s="146"/>
      <c r="C46" s="137" t="s">
        <v>57</v>
      </c>
      <c r="D46" s="327" t="s">
        <v>203</v>
      </c>
      <c r="E46" s="274"/>
      <c r="F46" s="274"/>
      <c r="G46" s="274"/>
      <c r="H46" s="3">
        <v>0</v>
      </c>
      <c r="I46" s="3">
        <v>0</v>
      </c>
      <c r="J46" s="3">
        <v>0</v>
      </c>
      <c r="K46" s="347">
        <v>0</v>
      </c>
      <c r="L46" s="273"/>
    </row>
    <row r="47" spans="1:13" ht="15" customHeight="1" x14ac:dyDescent="0.25">
      <c r="A47" s="144"/>
      <c r="B47" s="146"/>
      <c r="C47" s="328" t="s">
        <v>27</v>
      </c>
      <c r="D47" s="294"/>
      <c r="E47" s="274"/>
      <c r="F47" s="274"/>
      <c r="G47" s="274"/>
      <c r="H47" s="12">
        <f>SUM(H45:H46)</f>
        <v>0</v>
      </c>
      <c r="I47" s="12">
        <f t="shared" ref="I47:K47" si="0">SUM(I45:I46)</f>
        <v>0</v>
      </c>
      <c r="J47" s="12">
        <f t="shared" si="0"/>
        <v>0</v>
      </c>
      <c r="K47" s="332">
        <f t="shared" si="0"/>
        <v>0</v>
      </c>
      <c r="L47" s="273"/>
    </row>
    <row r="48" spans="1:13" ht="9.9499999999999993" customHeight="1" x14ac:dyDescent="0.25">
      <c r="A48" s="144"/>
      <c r="B48" s="147"/>
      <c r="C48" s="329"/>
      <c r="D48" s="274"/>
      <c r="E48" s="274"/>
      <c r="F48" s="274"/>
      <c r="G48" s="274"/>
      <c r="H48" s="119"/>
      <c r="I48" s="119"/>
      <c r="J48" s="119"/>
      <c r="K48" s="313"/>
      <c r="L48" s="273"/>
    </row>
    <row r="49" spans="1:13" ht="15" customHeight="1" x14ac:dyDescent="0.25">
      <c r="A49" s="144"/>
      <c r="B49" s="328" t="s">
        <v>27</v>
      </c>
      <c r="C49" s="294"/>
      <c r="D49" s="294"/>
      <c r="E49" s="274"/>
      <c r="F49" s="274"/>
      <c r="G49" s="274"/>
      <c r="H49" s="119">
        <f>+H43+H47</f>
        <v>0</v>
      </c>
      <c r="I49" s="119">
        <f>+I43+I47</f>
        <v>0</v>
      </c>
      <c r="J49" s="119">
        <f>+J43+J47</f>
        <v>0</v>
      </c>
      <c r="K49" s="313">
        <f>+K43+K47</f>
        <v>0</v>
      </c>
      <c r="L49" s="273"/>
    </row>
    <row r="50" spans="1:13" ht="9.9499999999999993" customHeight="1" x14ac:dyDescent="0.25">
      <c r="A50" s="144"/>
      <c r="B50" s="329"/>
      <c r="C50" s="274"/>
      <c r="D50" s="274"/>
      <c r="E50" s="274"/>
      <c r="F50" s="274"/>
      <c r="G50" s="274"/>
      <c r="H50" s="119"/>
      <c r="I50" s="119"/>
      <c r="J50" s="119"/>
      <c r="K50" s="313"/>
      <c r="L50" s="273"/>
    </row>
    <row r="51" spans="1:13" ht="15" customHeight="1" x14ac:dyDescent="0.25">
      <c r="A51" s="144" t="s">
        <v>62</v>
      </c>
      <c r="B51" s="330" t="s">
        <v>86</v>
      </c>
      <c r="C51" s="331"/>
      <c r="D51" s="331"/>
      <c r="E51" s="274"/>
      <c r="F51" s="274"/>
      <c r="G51" s="274"/>
      <c r="H51" s="119">
        <f>ROUND(+H41-H49,0)</f>
        <v>0</v>
      </c>
      <c r="I51" s="119">
        <f>ROUND(+I41-I49,0)</f>
        <v>0</v>
      </c>
      <c r="J51" s="119">
        <f>ROUND(+J41-J49,0)</f>
        <v>0</v>
      </c>
      <c r="K51" s="313">
        <f>ROUND(+K41-K49,0)</f>
        <v>0</v>
      </c>
      <c r="L51" s="273"/>
    </row>
    <row r="52" spans="1:13" ht="9.9499999999999993" customHeight="1" x14ac:dyDescent="0.25">
      <c r="A52" s="144"/>
      <c r="B52" s="329"/>
      <c r="C52" s="274"/>
      <c r="D52" s="274"/>
      <c r="E52" s="274"/>
      <c r="F52" s="274"/>
      <c r="G52" s="274"/>
      <c r="H52" s="119"/>
      <c r="I52" s="119"/>
      <c r="J52" s="119"/>
      <c r="K52" s="313"/>
      <c r="L52" s="273"/>
    </row>
    <row r="53" spans="1:13" ht="15" customHeight="1" x14ac:dyDescent="0.25">
      <c r="A53" s="144" t="s">
        <v>123</v>
      </c>
      <c r="B53" s="333" t="s">
        <v>28</v>
      </c>
      <c r="C53" s="267"/>
      <c r="D53" s="267"/>
      <c r="E53" s="274"/>
      <c r="F53" s="274"/>
      <c r="G53" s="274"/>
      <c r="H53" s="119">
        <f>+F77</f>
        <v>0</v>
      </c>
      <c r="I53" s="119">
        <f>+G77</f>
        <v>0</v>
      </c>
      <c r="J53" s="119">
        <f>+H77</f>
        <v>0</v>
      </c>
      <c r="K53" s="313">
        <f>+I77</f>
        <v>0</v>
      </c>
      <c r="L53" s="273"/>
    </row>
    <row r="54" spans="1:13" ht="15" customHeight="1" x14ac:dyDescent="0.25">
      <c r="A54" s="144" t="s">
        <v>124</v>
      </c>
      <c r="B54" s="333" t="s">
        <v>29</v>
      </c>
      <c r="C54" s="267"/>
      <c r="D54" s="267"/>
      <c r="E54" s="274"/>
      <c r="F54" s="274"/>
      <c r="G54" s="274"/>
      <c r="H54" s="12">
        <f>+H51-H53</f>
        <v>0</v>
      </c>
      <c r="I54" s="12">
        <f>+I51-I53</f>
        <v>0</v>
      </c>
      <c r="J54" s="12">
        <f>+J51-J53</f>
        <v>0</v>
      </c>
      <c r="K54" s="332">
        <f>+K51-K53</f>
        <v>0</v>
      </c>
      <c r="L54" s="273"/>
      <c r="M54" s="4" t="str">
        <f>IF(M55=FALSE,"Off-Set Rule is CORRECT","Off-Set Rule is WRONG")</f>
        <v>Off-Set Rule is CORRECT</v>
      </c>
    </row>
    <row r="55" spans="1:13" ht="15" customHeight="1" x14ac:dyDescent="0.25">
      <c r="A55" s="138"/>
      <c r="B55" s="138"/>
      <c r="C55" s="138"/>
      <c r="D55" s="142"/>
      <c r="E55" s="142"/>
      <c r="F55" s="142"/>
      <c r="G55" s="142"/>
      <c r="H55" s="5">
        <f>+AI73-H54</f>
        <v>0</v>
      </c>
      <c r="I55" s="5">
        <f>+AI74-I54</f>
        <v>0</v>
      </c>
      <c r="J55" s="5">
        <f>+AI75-J54</f>
        <v>0</v>
      </c>
      <c r="K55" s="268"/>
      <c r="L55" s="269"/>
      <c r="M55" s="54" t="b">
        <f>AND((I53+J53),H54&gt;0)</f>
        <v>0</v>
      </c>
    </row>
    <row r="56" spans="1:13" s="54" customFormat="1" ht="9.9499999999999993" customHeight="1" x14ac:dyDescent="0.25">
      <c r="A56" s="138"/>
      <c r="B56" s="138"/>
      <c r="C56" s="138"/>
      <c r="D56" s="142"/>
      <c r="E56" s="142"/>
      <c r="F56" s="142"/>
      <c r="G56" s="142"/>
      <c r="H56" s="5"/>
      <c r="I56" s="5"/>
      <c r="J56" s="5"/>
      <c r="K56" s="160"/>
      <c r="L56" s="160"/>
    </row>
    <row r="57" spans="1:13" ht="15" customHeight="1" x14ac:dyDescent="0.25">
      <c r="A57" s="144" t="s">
        <v>61</v>
      </c>
      <c r="B57" s="334" t="s">
        <v>76</v>
      </c>
      <c r="C57" s="267"/>
      <c r="D57" s="267"/>
      <c r="E57" s="274"/>
      <c r="F57" s="274"/>
      <c r="G57" s="274"/>
      <c r="H57" s="119"/>
      <c r="I57" s="119"/>
      <c r="J57" s="119"/>
      <c r="K57" s="313"/>
      <c r="L57" s="273"/>
    </row>
    <row r="58" spans="1:13" ht="15" customHeight="1" x14ac:dyDescent="0.25">
      <c r="A58" s="144"/>
      <c r="B58" s="146" t="s">
        <v>51</v>
      </c>
      <c r="C58" s="353" t="s">
        <v>77</v>
      </c>
      <c r="D58" s="326"/>
      <c r="E58" s="274"/>
      <c r="F58" s="274"/>
      <c r="G58" s="274"/>
      <c r="H58" s="3">
        <v>0</v>
      </c>
      <c r="I58" s="3">
        <v>0</v>
      </c>
      <c r="J58" s="3">
        <v>0</v>
      </c>
      <c r="K58" s="347">
        <v>0</v>
      </c>
      <c r="L58" s="273"/>
    </row>
    <row r="59" spans="1:13" ht="15" customHeight="1" x14ac:dyDescent="0.25">
      <c r="A59" s="144"/>
      <c r="B59" s="146" t="s">
        <v>54</v>
      </c>
      <c r="C59" s="293" t="s">
        <v>75</v>
      </c>
      <c r="D59" s="294"/>
      <c r="E59" s="274"/>
      <c r="F59" s="274"/>
      <c r="G59" s="274"/>
      <c r="H59" s="3">
        <v>0</v>
      </c>
      <c r="I59" s="3">
        <v>0</v>
      </c>
      <c r="J59" s="3">
        <v>0</v>
      </c>
      <c r="K59" s="347">
        <v>0</v>
      </c>
      <c r="L59" s="273"/>
    </row>
    <row r="60" spans="1:13" ht="15" customHeight="1" x14ac:dyDescent="0.25">
      <c r="A60" s="144"/>
      <c r="B60" s="293" t="s">
        <v>27</v>
      </c>
      <c r="C60" s="294"/>
      <c r="D60" s="294"/>
      <c r="E60" s="274"/>
      <c r="F60" s="274"/>
      <c r="G60" s="274"/>
      <c r="H60" s="119">
        <f>SUM(H58:H59)</f>
        <v>0</v>
      </c>
      <c r="I60" s="119">
        <f>SUM(I58:I59)</f>
        <v>0</v>
      </c>
      <c r="J60" s="119">
        <f>SUM(J58:J59)</f>
        <v>0</v>
      </c>
      <c r="K60" s="313">
        <f>SUM(K58:K59)</f>
        <v>0</v>
      </c>
      <c r="L60" s="273"/>
    </row>
    <row r="61" spans="1:13" ht="9.9499999999999993" customHeight="1" x14ac:dyDescent="0.25">
      <c r="A61" s="148"/>
      <c r="B61" s="148"/>
      <c r="C61" s="148"/>
      <c r="D61" s="149"/>
      <c r="E61" s="149"/>
      <c r="F61" s="149"/>
      <c r="G61" s="149"/>
      <c r="H61" s="159"/>
      <c r="I61" s="159"/>
      <c r="J61" s="159"/>
      <c r="K61" s="159"/>
      <c r="L61" s="156"/>
    </row>
    <row r="62" spans="1:13" s="1" customFormat="1" ht="15" customHeight="1" x14ac:dyDescent="0.25">
      <c r="A62" s="139" t="s">
        <v>48</v>
      </c>
      <c r="B62" s="139"/>
      <c r="C62" s="139"/>
      <c r="D62" s="139"/>
      <c r="E62" s="139"/>
      <c r="F62" s="139"/>
      <c r="G62" s="139"/>
      <c r="H62" s="139"/>
      <c r="I62" s="139"/>
      <c r="J62" s="139"/>
      <c r="K62" s="139"/>
      <c r="L62" s="139"/>
    </row>
    <row r="63" spans="1:13" s="18" customFormat="1" ht="27" customHeight="1" x14ac:dyDescent="0.25">
      <c r="A63" s="275" t="s">
        <v>16</v>
      </c>
      <c r="B63" s="276"/>
      <c r="C63" s="276"/>
      <c r="D63" s="276"/>
      <c r="E63" s="277"/>
      <c r="F63" s="278"/>
      <c r="G63" s="143" t="s">
        <v>17</v>
      </c>
      <c r="H63" s="143" t="s">
        <v>15</v>
      </c>
      <c r="I63" s="140"/>
      <c r="J63" s="140"/>
      <c r="K63" s="140"/>
      <c r="L63" s="140"/>
    </row>
    <row r="64" spans="1:13" ht="15" customHeight="1" x14ac:dyDescent="0.25">
      <c r="A64" s="279">
        <v>1</v>
      </c>
      <c r="B64" s="280"/>
      <c r="C64" s="280"/>
      <c r="D64" s="280"/>
      <c r="E64" s="281"/>
      <c r="F64" s="282"/>
      <c r="G64" s="137">
        <v>2</v>
      </c>
      <c r="H64" s="137">
        <v>3</v>
      </c>
      <c r="I64" s="139"/>
      <c r="J64" s="139"/>
      <c r="K64" s="139"/>
      <c r="L64" s="139"/>
    </row>
    <row r="65" spans="1:36" ht="15" customHeight="1" x14ac:dyDescent="0.25">
      <c r="A65" s="350" t="s">
        <v>87</v>
      </c>
      <c r="B65" s="351"/>
      <c r="C65" s="351"/>
      <c r="D65" s="351"/>
      <c r="E65" s="281"/>
      <c r="F65" s="282"/>
      <c r="G65" s="3">
        <v>0</v>
      </c>
      <c r="H65" s="3">
        <v>0</v>
      </c>
      <c r="I65" s="139"/>
      <c r="J65" s="139"/>
      <c r="K65" s="139"/>
      <c r="L65" s="139"/>
    </row>
    <row r="66" spans="1:36" ht="15" customHeight="1" x14ac:dyDescent="0.25">
      <c r="A66" s="352" t="s">
        <v>7</v>
      </c>
      <c r="B66" s="280"/>
      <c r="C66" s="280"/>
      <c r="D66" s="280"/>
      <c r="E66" s="281"/>
      <c r="F66" s="282"/>
      <c r="G66" s="3">
        <v>0</v>
      </c>
      <c r="H66" s="3">
        <v>0</v>
      </c>
      <c r="I66" s="139"/>
      <c r="J66" s="139"/>
      <c r="K66" s="139"/>
      <c r="L66" s="139"/>
    </row>
    <row r="67" spans="1:36" ht="14.25" customHeight="1" x14ac:dyDescent="0.25">
      <c r="A67" s="285" t="s">
        <v>27</v>
      </c>
      <c r="B67" s="286"/>
      <c r="C67" s="286"/>
      <c r="D67" s="286"/>
      <c r="E67" s="281"/>
      <c r="F67" s="282"/>
      <c r="G67" s="12">
        <f>SUM(G65:G66)</f>
        <v>0</v>
      </c>
      <c r="H67" s="12">
        <f>SUM(H65:H66)</f>
        <v>0</v>
      </c>
      <c r="I67" s="139"/>
      <c r="J67" s="138"/>
      <c r="K67" s="138"/>
      <c r="L67" s="138"/>
    </row>
    <row r="68" spans="1:36" ht="9.9499999999999993" customHeight="1" x14ac:dyDescent="0.25">
      <c r="A68" s="138"/>
      <c r="B68" s="138"/>
      <c r="C68" s="138"/>
      <c r="D68" s="138"/>
      <c r="E68" s="138"/>
      <c r="F68" s="138"/>
      <c r="G68" s="156"/>
      <c r="H68" s="156"/>
      <c r="I68" s="139"/>
      <c r="J68" s="139"/>
      <c r="K68" s="139"/>
      <c r="L68" s="139"/>
    </row>
    <row r="69" spans="1:36" ht="15" customHeight="1" x14ac:dyDescent="0.25">
      <c r="A69" s="139" t="s">
        <v>49</v>
      </c>
      <c r="B69" s="138"/>
      <c r="C69" s="138"/>
      <c r="D69" s="139"/>
      <c r="E69" s="139"/>
      <c r="F69" s="139"/>
      <c r="G69" s="138"/>
      <c r="H69" s="138"/>
      <c r="I69" s="139"/>
      <c r="J69" s="139"/>
      <c r="K69" s="139"/>
      <c r="L69" s="139"/>
    </row>
    <row r="70" spans="1:36" s="14" customFormat="1" ht="54" x14ac:dyDescent="0.25">
      <c r="A70" s="300" t="s">
        <v>18</v>
      </c>
      <c r="B70" s="301"/>
      <c r="C70" s="301"/>
      <c r="D70" s="301"/>
      <c r="E70" s="143" t="s">
        <v>19</v>
      </c>
      <c r="F70" s="143" t="s">
        <v>21</v>
      </c>
      <c r="G70" s="143" t="s">
        <v>21</v>
      </c>
      <c r="H70" s="143" t="s">
        <v>21</v>
      </c>
      <c r="I70" s="143" t="s">
        <v>21</v>
      </c>
      <c r="J70" s="143" t="s">
        <v>22</v>
      </c>
      <c r="K70" s="143" t="s">
        <v>23</v>
      </c>
      <c r="L70" s="143" t="s">
        <v>24</v>
      </c>
      <c r="N70" s="15"/>
      <c r="O70" s="15" t="s">
        <v>33</v>
      </c>
      <c r="P70" s="15" t="s">
        <v>45</v>
      </c>
      <c r="Q70" s="16" t="s">
        <v>113</v>
      </c>
      <c r="R70" s="16" t="s">
        <v>35</v>
      </c>
      <c r="S70" s="16" t="s">
        <v>36</v>
      </c>
      <c r="T70" s="16" t="s">
        <v>34</v>
      </c>
      <c r="U70" s="56" t="s">
        <v>119</v>
      </c>
      <c r="V70" s="16" t="s">
        <v>114</v>
      </c>
      <c r="W70" s="16" t="s">
        <v>115</v>
      </c>
      <c r="X70" s="16" t="s">
        <v>116</v>
      </c>
      <c r="Y70" s="16" t="s">
        <v>117</v>
      </c>
      <c r="Z70" s="16" t="s">
        <v>38</v>
      </c>
      <c r="AA70" s="16" t="s">
        <v>39</v>
      </c>
      <c r="AB70" s="16" t="s">
        <v>37</v>
      </c>
      <c r="AC70" s="16" t="s">
        <v>118</v>
      </c>
      <c r="AD70" s="16" t="s">
        <v>41</v>
      </c>
      <c r="AE70" s="16" t="s">
        <v>40</v>
      </c>
      <c r="AF70" s="16" t="s">
        <v>120</v>
      </c>
      <c r="AG70" s="16" t="s">
        <v>121</v>
      </c>
      <c r="AH70" s="16" t="s">
        <v>122</v>
      </c>
      <c r="AI70" s="16" t="s">
        <v>29</v>
      </c>
      <c r="AJ70" s="16" t="s">
        <v>30</v>
      </c>
    </row>
    <row r="71" spans="1:36" s="14" customFormat="1" ht="18" x14ac:dyDescent="0.25">
      <c r="A71" s="300"/>
      <c r="B71" s="301"/>
      <c r="C71" s="301"/>
      <c r="D71" s="301"/>
      <c r="E71" s="143"/>
      <c r="F71" s="143" t="s">
        <v>3</v>
      </c>
      <c r="G71" s="143" t="s">
        <v>4</v>
      </c>
      <c r="H71" s="143" t="s">
        <v>20</v>
      </c>
      <c r="I71" s="143" t="s">
        <v>6</v>
      </c>
      <c r="J71" s="143"/>
      <c r="K71" s="143"/>
      <c r="L71" s="143"/>
      <c r="N71" s="46"/>
      <c r="O71" s="47"/>
      <c r="P71" s="47"/>
      <c r="Q71" s="47"/>
      <c r="R71" s="47"/>
      <c r="S71" s="47"/>
      <c r="T71" s="47"/>
      <c r="U71" s="47"/>
      <c r="V71" s="47"/>
      <c r="W71" s="47"/>
      <c r="X71" s="47"/>
      <c r="Y71" s="47"/>
      <c r="Z71" s="47"/>
      <c r="AA71" s="47"/>
      <c r="AB71" s="47"/>
      <c r="AC71" s="47"/>
      <c r="AD71" s="47"/>
      <c r="AE71" s="47"/>
      <c r="AF71" s="47"/>
      <c r="AG71" s="47"/>
      <c r="AH71" s="47"/>
      <c r="AI71" s="47"/>
      <c r="AJ71" s="47"/>
    </row>
    <row r="72" spans="1:36" ht="15" customHeight="1" x14ac:dyDescent="0.25">
      <c r="A72" s="312">
        <v>1</v>
      </c>
      <c r="B72" s="267"/>
      <c r="C72" s="267"/>
      <c r="D72" s="267"/>
      <c r="E72" s="144">
        <v>2</v>
      </c>
      <c r="F72" s="144">
        <v>3</v>
      </c>
      <c r="G72" s="144">
        <v>4</v>
      </c>
      <c r="H72" s="144">
        <v>5</v>
      </c>
      <c r="I72" s="144">
        <v>6</v>
      </c>
      <c r="J72" s="144">
        <v>8</v>
      </c>
      <c r="K72" s="144">
        <v>9</v>
      </c>
      <c r="L72" s="144">
        <v>10</v>
      </c>
      <c r="M72" s="53"/>
      <c r="N72" s="48"/>
      <c r="O72" s="42"/>
      <c r="P72" s="42"/>
      <c r="Q72" s="42"/>
      <c r="R72" s="42"/>
      <c r="S72" s="42"/>
      <c r="T72" s="42"/>
      <c r="U72" s="42"/>
      <c r="V72" s="42"/>
      <c r="W72" s="42"/>
      <c r="X72" s="42"/>
      <c r="Y72" s="42"/>
      <c r="Z72" s="42"/>
      <c r="AA72" s="42"/>
      <c r="AB72" s="42"/>
      <c r="AC72" s="42"/>
      <c r="AD72" s="42"/>
      <c r="AE72" s="42"/>
      <c r="AF72" s="42"/>
      <c r="AG72" s="42"/>
      <c r="AH72" s="42"/>
      <c r="AI72" s="42"/>
      <c r="AJ72" s="42"/>
    </row>
    <row r="73" spans="1:36" ht="15" customHeight="1" x14ac:dyDescent="0.25">
      <c r="A73" s="266" t="s">
        <v>3</v>
      </c>
      <c r="B73" s="267"/>
      <c r="C73" s="267"/>
      <c r="D73" s="267"/>
      <c r="E73" s="6">
        <f>+O73</f>
        <v>0</v>
      </c>
      <c r="F73" s="6">
        <f>+Q73</f>
        <v>0</v>
      </c>
      <c r="G73" s="6">
        <f>+AC73</f>
        <v>0</v>
      </c>
      <c r="H73" s="6">
        <f>+AF73</f>
        <v>0</v>
      </c>
      <c r="I73" s="55">
        <v>0</v>
      </c>
      <c r="J73" s="8">
        <f>+E73-F73-G73-H73-I73</f>
        <v>0</v>
      </c>
      <c r="K73" s="7">
        <v>0</v>
      </c>
      <c r="L73" s="55"/>
      <c r="M73" s="53"/>
      <c r="N73" s="9" t="s">
        <v>42</v>
      </c>
      <c r="O73" s="42">
        <f>+ROUND(H11+H12,0)</f>
        <v>0</v>
      </c>
      <c r="P73" s="42">
        <f>+H51</f>
        <v>0</v>
      </c>
      <c r="Q73" s="42">
        <f>IF(P73&gt;=O77,O73,IF(O73&gt;P73,P73,O73))</f>
        <v>0</v>
      </c>
      <c r="R73" s="42">
        <f>+Q73</f>
        <v>0</v>
      </c>
      <c r="S73" s="42">
        <f>+IF((O73-R73)&gt;0,(O73-R73),0)</f>
        <v>0</v>
      </c>
      <c r="T73" s="42">
        <f>+P73-Q73</f>
        <v>0</v>
      </c>
      <c r="U73" s="42"/>
      <c r="V73" s="41"/>
      <c r="W73" s="41"/>
      <c r="X73" s="41"/>
      <c r="Y73" s="41"/>
      <c r="Z73" s="42">
        <f>+V74+W75</f>
        <v>0</v>
      </c>
      <c r="AA73" s="43">
        <f>+S73</f>
        <v>0</v>
      </c>
      <c r="AB73" s="42">
        <f>+T73-Z73</f>
        <v>0</v>
      </c>
      <c r="AC73" s="42">
        <f>+IF(AA73&gt;AB74,AB74,AA73)</f>
        <v>0</v>
      </c>
      <c r="AD73" s="42">
        <f>+AA73-AC73</f>
        <v>0</v>
      </c>
      <c r="AE73" s="42">
        <f>+AB73</f>
        <v>0</v>
      </c>
      <c r="AF73" s="42">
        <f>+IF(AD73&gt;AB75,AB75,AD73)</f>
        <v>0</v>
      </c>
      <c r="AG73" s="42">
        <f>+AD73-AF73</f>
        <v>0</v>
      </c>
      <c r="AH73" s="42">
        <f>+AE73</f>
        <v>0</v>
      </c>
      <c r="AI73" s="42">
        <f>+AH73</f>
        <v>0</v>
      </c>
      <c r="AJ73" s="42">
        <f>+AG73</f>
        <v>0</v>
      </c>
    </row>
    <row r="74" spans="1:36" ht="15" customHeight="1" x14ac:dyDescent="0.25">
      <c r="A74" s="266" t="s">
        <v>4</v>
      </c>
      <c r="B74" s="267"/>
      <c r="C74" s="267"/>
      <c r="D74" s="267"/>
      <c r="E74" s="6">
        <f>+O74</f>
        <v>0</v>
      </c>
      <c r="F74" s="6">
        <f>+V74</f>
        <v>0</v>
      </c>
      <c r="G74" s="6">
        <f>+X74</f>
        <v>0</v>
      </c>
      <c r="H74" s="55"/>
      <c r="I74" s="55">
        <v>0</v>
      </c>
      <c r="J74" s="8">
        <f>+E74-F74-G74-H74-I74</f>
        <v>0</v>
      </c>
      <c r="K74" s="7">
        <v>0</v>
      </c>
      <c r="L74" s="8">
        <f>+'Basic Data'!B15</f>
        <v>0</v>
      </c>
      <c r="M74" s="53"/>
      <c r="N74" s="9" t="s">
        <v>43</v>
      </c>
      <c r="O74" s="42">
        <f>+ROUND(I11,0)</f>
        <v>0</v>
      </c>
      <c r="P74" s="42">
        <f>+I51</f>
        <v>0</v>
      </c>
      <c r="Q74" s="41"/>
      <c r="R74" s="42">
        <f>+Q74</f>
        <v>0</v>
      </c>
      <c r="S74" s="42">
        <f>+IF((O74-R74)&gt;0,(O74-R74),0)</f>
        <v>0</v>
      </c>
      <c r="T74" s="42">
        <f>+P74</f>
        <v>0</v>
      </c>
      <c r="U74" s="42">
        <f>IF(+T73&gt;S77,S74,IF((S74-T74)&gt;0,(S74-T74),0))</f>
        <v>0</v>
      </c>
      <c r="V74" s="42">
        <f>IF(S74&gt;0,IF(S74&gt;(T73-W75),(T73-W75),S74),0)</f>
        <v>0</v>
      </c>
      <c r="W74" s="41"/>
      <c r="X74" s="43">
        <f>IF(T74&gt;(S74-V74),(S74-V74),T74)</f>
        <v>0</v>
      </c>
      <c r="Y74" s="41"/>
      <c r="Z74" s="43">
        <f>+X74</f>
        <v>0</v>
      </c>
      <c r="AA74" s="43">
        <f>+S74-V74-X74</f>
        <v>0</v>
      </c>
      <c r="AB74" s="42">
        <f>+T74-Z74</f>
        <v>0</v>
      </c>
      <c r="AC74" s="41"/>
      <c r="AD74" s="42">
        <f>+AA74</f>
        <v>0</v>
      </c>
      <c r="AE74" s="42">
        <f>+AB74-AC73</f>
        <v>0</v>
      </c>
      <c r="AF74" s="41"/>
      <c r="AG74" s="42">
        <f>+AD74</f>
        <v>0</v>
      </c>
      <c r="AH74" s="42">
        <f>+AE74</f>
        <v>0</v>
      </c>
      <c r="AI74" s="42">
        <f>+AH74</f>
        <v>0</v>
      </c>
      <c r="AJ74" s="42">
        <f>+AG74</f>
        <v>0</v>
      </c>
    </row>
    <row r="75" spans="1:36" ht="15" customHeight="1" x14ac:dyDescent="0.25">
      <c r="A75" s="266" t="s">
        <v>8</v>
      </c>
      <c r="B75" s="267"/>
      <c r="C75" s="267"/>
      <c r="D75" s="267"/>
      <c r="E75" s="6">
        <f>+O75</f>
        <v>0</v>
      </c>
      <c r="F75" s="6">
        <f>+W75</f>
        <v>0</v>
      </c>
      <c r="G75" s="55"/>
      <c r="H75" s="6">
        <f>+Y75</f>
        <v>0</v>
      </c>
      <c r="I75" s="55">
        <v>0</v>
      </c>
      <c r="J75" s="8">
        <f>+E75-F75-G75-H75-I75</f>
        <v>0</v>
      </c>
      <c r="K75" s="7">
        <v>0</v>
      </c>
      <c r="L75" s="8">
        <f>+'Basic Data'!B15</f>
        <v>0</v>
      </c>
      <c r="M75" s="53"/>
      <c r="N75" s="9" t="s">
        <v>44</v>
      </c>
      <c r="O75" s="42">
        <f>+ROUND(J11,0)</f>
        <v>0</v>
      </c>
      <c r="P75" s="42">
        <f>+J51</f>
        <v>0</v>
      </c>
      <c r="Q75" s="41"/>
      <c r="R75" s="42">
        <f>+Q75</f>
        <v>0</v>
      </c>
      <c r="S75" s="42">
        <f>+IF((O75-R75)&gt;0,(O75-R75),0)</f>
        <v>0</v>
      </c>
      <c r="T75" s="42">
        <f>+P75</f>
        <v>0</v>
      </c>
      <c r="U75" s="42">
        <f>IF(+T73&gt;S77,S75,IF((S75-T75)&gt;0,(S75-T75),0))</f>
        <v>0</v>
      </c>
      <c r="V75" s="41"/>
      <c r="W75" s="43">
        <f>IF(IF(S75&gt;0,IF(S75&gt;T73,T73,S75),0)&gt;U75,U75,IF(S75&gt;0,IF(S75&gt;T73,T73,S75),0))</f>
        <v>0</v>
      </c>
      <c r="X75" s="41"/>
      <c r="Y75" s="43">
        <f>IF(T75&gt;(S75-W75),(S75-W75),T75)</f>
        <v>0</v>
      </c>
      <c r="Z75" s="43">
        <f>+Y75</f>
        <v>0</v>
      </c>
      <c r="AA75" s="43">
        <f>+S75-W75-Y75</f>
        <v>0</v>
      </c>
      <c r="AB75" s="42">
        <f>+T75-Z75</f>
        <v>0</v>
      </c>
      <c r="AC75" s="41"/>
      <c r="AD75" s="42">
        <f>+AA75</f>
        <v>0</v>
      </c>
      <c r="AE75" s="42">
        <f>+AB75</f>
        <v>0</v>
      </c>
      <c r="AF75" s="41"/>
      <c r="AG75" s="42">
        <f>+AD75</f>
        <v>0</v>
      </c>
      <c r="AH75" s="42">
        <f>+AE75-AF73</f>
        <v>0</v>
      </c>
      <c r="AI75" s="42">
        <f>+AH75</f>
        <v>0</v>
      </c>
      <c r="AJ75" s="42">
        <f>+AG75</f>
        <v>0</v>
      </c>
    </row>
    <row r="76" spans="1:36" ht="15" customHeight="1" x14ac:dyDescent="0.25">
      <c r="A76" s="266" t="s">
        <v>6</v>
      </c>
      <c r="B76" s="267"/>
      <c r="C76" s="267"/>
      <c r="D76" s="267"/>
      <c r="E76" s="6">
        <f>+K11</f>
        <v>0</v>
      </c>
      <c r="F76" s="55"/>
      <c r="G76" s="55"/>
      <c r="H76" s="55"/>
      <c r="I76" s="7">
        <v>0</v>
      </c>
      <c r="J76" s="8">
        <f>+E76-F76-G76-H76-I76</f>
        <v>0</v>
      </c>
      <c r="K76" s="7">
        <v>0</v>
      </c>
      <c r="L76" s="55"/>
      <c r="M76" s="53"/>
      <c r="N76" s="48"/>
      <c r="O76" s="42"/>
      <c r="P76" s="42"/>
      <c r="Q76" s="42"/>
      <c r="R76" s="42"/>
      <c r="S76" s="42"/>
      <c r="T76" s="42"/>
      <c r="U76" s="42"/>
      <c r="V76" s="42"/>
      <c r="W76" s="42"/>
      <c r="X76" s="42"/>
      <c r="Y76" s="42"/>
      <c r="Z76" s="42"/>
      <c r="AA76" s="42"/>
      <c r="AB76" s="42"/>
      <c r="AC76" s="42"/>
      <c r="AD76" s="42"/>
      <c r="AE76" s="42"/>
      <c r="AF76" s="42"/>
      <c r="AG76" s="42"/>
      <c r="AH76" s="42"/>
      <c r="AI76" s="42"/>
      <c r="AJ76" s="42"/>
    </row>
    <row r="77" spans="1:36" ht="15" customHeight="1" x14ac:dyDescent="0.25">
      <c r="A77" s="264" t="s">
        <v>27</v>
      </c>
      <c r="B77" s="265"/>
      <c r="C77" s="265"/>
      <c r="D77" s="265"/>
      <c r="E77" s="170">
        <f t="shared" ref="E77:L77" si="1">SUM(E73:E76)</f>
        <v>0</v>
      </c>
      <c r="F77" s="170">
        <f t="shared" si="1"/>
        <v>0</v>
      </c>
      <c r="G77" s="170">
        <f t="shared" si="1"/>
        <v>0</v>
      </c>
      <c r="H77" s="170">
        <f t="shared" si="1"/>
        <v>0</v>
      </c>
      <c r="I77" s="170">
        <f t="shared" si="1"/>
        <v>0</v>
      </c>
      <c r="J77" s="170">
        <f t="shared" si="1"/>
        <v>0</v>
      </c>
      <c r="K77" s="171">
        <f t="shared" si="1"/>
        <v>0</v>
      </c>
      <c r="L77" s="171">
        <f t="shared" si="1"/>
        <v>0</v>
      </c>
      <c r="M77" s="53"/>
      <c r="N77" s="10"/>
      <c r="O77" s="44">
        <f>SUM(O73:O75)</f>
        <v>0</v>
      </c>
      <c r="P77" s="44">
        <f>SUM(P73:P75)</f>
        <v>0</v>
      </c>
      <c r="Q77" s="43"/>
      <c r="R77" s="43"/>
      <c r="S77" s="44">
        <f>SUM(S73:S75)</f>
        <v>0</v>
      </c>
      <c r="T77" s="44">
        <f>SUM(T73:T75)</f>
        <v>0</v>
      </c>
      <c r="U77" s="44"/>
      <c r="V77" s="43"/>
      <c r="W77" s="43"/>
      <c r="X77" s="43"/>
      <c r="Y77" s="43"/>
      <c r="Z77" s="43"/>
      <c r="AA77" s="44">
        <f>SUM(AA73:AA75)</f>
        <v>0</v>
      </c>
      <c r="AB77" s="44">
        <f>SUM(AB73:AB75)</f>
        <v>0</v>
      </c>
      <c r="AC77" s="43"/>
      <c r="AD77" s="43"/>
      <c r="AE77" s="43"/>
      <c r="AF77" s="43"/>
      <c r="AG77" s="43"/>
      <c r="AH77" s="43"/>
      <c r="AI77" s="44">
        <f>SUM(AI73:AI75)</f>
        <v>0</v>
      </c>
      <c r="AJ77" s="44">
        <f>SUM(AJ73:AJ75)</f>
        <v>0</v>
      </c>
    </row>
    <row r="78" spans="1:36" ht="15" customHeight="1" x14ac:dyDescent="0.25">
      <c r="A78" s="138"/>
      <c r="B78" s="138"/>
      <c r="C78" s="138"/>
      <c r="D78" s="138"/>
      <c r="E78" s="156"/>
      <c r="F78" s="156"/>
      <c r="G78" s="156"/>
      <c r="H78" s="156"/>
      <c r="I78" s="156"/>
      <c r="J78" s="156"/>
      <c r="K78" s="156"/>
      <c r="L78" s="11">
        <f>+J77-AJ77</f>
        <v>0</v>
      </c>
      <c r="M78" s="53"/>
      <c r="N78" s="9"/>
      <c r="O78" s="42"/>
      <c r="P78" s="42"/>
      <c r="Q78" s="42"/>
      <c r="R78" s="42"/>
      <c r="S78" s="42"/>
      <c r="T78" s="42"/>
      <c r="U78" s="42"/>
      <c r="V78" s="42"/>
      <c r="W78" s="42"/>
      <c r="X78" s="42"/>
      <c r="Y78" s="42"/>
      <c r="Z78" s="42"/>
      <c r="AA78" s="42"/>
      <c r="AB78" s="42"/>
      <c r="AC78" s="42"/>
      <c r="AD78" s="42"/>
      <c r="AE78" s="42"/>
      <c r="AF78" s="42"/>
      <c r="AG78" s="42"/>
      <c r="AH78" s="42"/>
      <c r="AI78" s="42"/>
      <c r="AJ78" s="42">
        <f>+O77-P77+AI77-AJ77</f>
        <v>0</v>
      </c>
    </row>
    <row r="79" spans="1:36" ht="15" customHeight="1" x14ac:dyDescent="0.25">
      <c r="A79" s="312" t="s">
        <v>25</v>
      </c>
      <c r="B79" s="267"/>
      <c r="C79" s="267"/>
      <c r="D79" s="267"/>
      <c r="E79" s="144"/>
      <c r="F79" s="144"/>
      <c r="G79" s="144"/>
      <c r="H79" s="144"/>
      <c r="I79" s="144"/>
      <c r="J79" s="144"/>
      <c r="K79" s="339" t="s">
        <v>32</v>
      </c>
      <c r="L79" s="273"/>
      <c r="X79" s="45"/>
      <c r="Y79" s="45"/>
    </row>
    <row r="80" spans="1:36" ht="15" customHeight="1" x14ac:dyDescent="0.25">
      <c r="A80" s="266" t="s">
        <v>3</v>
      </c>
      <c r="B80" s="267"/>
      <c r="C80" s="267"/>
      <c r="D80" s="267"/>
      <c r="E80" s="119">
        <f>ROUND(+H14,0)</f>
        <v>0</v>
      </c>
      <c r="F80" s="150"/>
      <c r="G80" s="150"/>
      <c r="H80" s="150"/>
      <c r="I80" s="150"/>
      <c r="J80" s="150"/>
      <c r="K80" s="324">
        <f>+E80-F80-G80-H80-I80</f>
        <v>0</v>
      </c>
      <c r="L80" s="273"/>
    </row>
    <row r="81" spans="1:12" ht="15" customHeight="1" x14ac:dyDescent="0.25">
      <c r="A81" s="266" t="s">
        <v>4</v>
      </c>
      <c r="B81" s="267"/>
      <c r="C81" s="267"/>
      <c r="D81" s="267"/>
      <c r="E81" s="119">
        <f>ROUND(+I14,0)</f>
        <v>0</v>
      </c>
      <c r="F81" s="150"/>
      <c r="G81" s="150"/>
      <c r="H81" s="150"/>
      <c r="I81" s="150"/>
      <c r="J81" s="150"/>
      <c r="K81" s="324">
        <f>+E81-F81-G81-H81-I81</f>
        <v>0</v>
      </c>
      <c r="L81" s="273"/>
    </row>
    <row r="82" spans="1:12" ht="15" customHeight="1" x14ac:dyDescent="0.25">
      <c r="A82" s="266" t="s">
        <v>8</v>
      </c>
      <c r="B82" s="267"/>
      <c r="C82" s="267"/>
      <c r="D82" s="267"/>
      <c r="E82" s="119">
        <f>ROUND(+J14,0)</f>
        <v>0</v>
      </c>
      <c r="F82" s="150"/>
      <c r="G82" s="150"/>
      <c r="H82" s="150"/>
      <c r="I82" s="150"/>
      <c r="J82" s="150"/>
      <c r="K82" s="324">
        <f>+E82-F82-G82-H82-I82</f>
        <v>0</v>
      </c>
      <c r="L82" s="273"/>
    </row>
    <row r="83" spans="1:12" ht="15" customHeight="1" x14ac:dyDescent="0.25">
      <c r="A83" s="266" t="s">
        <v>6</v>
      </c>
      <c r="B83" s="267"/>
      <c r="C83" s="267"/>
      <c r="D83" s="267"/>
      <c r="E83" s="119">
        <f>ROUND(+K14,0)</f>
        <v>0</v>
      </c>
      <c r="F83" s="150"/>
      <c r="G83" s="150"/>
      <c r="H83" s="150"/>
      <c r="I83" s="150"/>
      <c r="J83" s="150"/>
      <c r="K83" s="324">
        <f>+E83-F83-G83-H83-I83</f>
        <v>0</v>
      </c>
      <c r="L83" s="273"/>
    </row>
    <row r="84" spans="1:12" ht="15" customHeight="1" x14ac:dyDescent="0.25">
      <c r="A84" s="138"/>
      <c r="B84" s="138"/>
      <c r="C84" s="138"/>
      <c r="D84" s="138"/>
      <c r="E84" s="156"/>
      <c r="F84" s="156"/>
      <c r="G84" s="156"/>
      <c r="H84" s="156"/>
      <c r="I84" s="156"/>
      <c r="J84" s="156"/>
      <c r="K84" s="156"/>
      <c r="L84" s="156"/>
    </row>
    <row r="85" spans="1:12" s="18" customFormat="1" ht="36" x14ac:dyDescent="0.25">
      <c r="A85" s="300" t="s">
        <v>30</v>
      </c>
      <c r="B85" s="335"/>
      <c r="C85" s="335"/>
      <c r="D85" s="335"/>
      <c r="E85" s="151" t="s">
        <v>108</v>
      </c>
      <c r="F85" s="152" t="s">
        <v>125</v>
      </c>
      <c r="G85" s="143" t="s">
        <v>110</v>
      </c>
      <c r="H85" s="151" t="s">
        <v>109</v>
      </c>
      <c r="I85" s="152" t="s">
        <v>126</v>
      </c>
      <c r="J85" s="143" t="s">
        <v>111</v>
      </c>
      <c r="K85" s="300" t="s">
        <v>46</v>
      </c>
      <c r="L85" s="274"/>
    </row>
    <row r="86" spans="1:12" ht="15" customHeight="1" x14ac:dyDescent="0.25">
      <c r="A86" s="266" t="s">
        <v>3</v>
      </c>
      <c r="B86" s="267"/>
      <c r="C86" s="267"/>
      <c r="D86" s="267"/>
      <c r="E86" s="6">
        <f>+J73+K80</f>
        <v>0</v>
      </c>
      <c r="F86" s="6">
        <f>IF(E86&gt;G158,G158,E86)</f>
        <v>0</v>
      </c>
      <c r="G86" s="119">
        <f>+E86-F86</f>
        <v>0</v>
      </c>
      <c r="H86" s="150"/>
      <c r="I86" s="150"/>
      <c r="J86" s="119">
        <f>+H86-I86</f>
        <v>0</v>
      </c>
      <c r="K86" s="313">
        <f>+G86+J86</f>
        <v>0</v>
      </c>
      <c r="L86" s="273"/>
    </row>
    <row r="87" spans="1:12" ht="15" customHeight="1" x14ac:dyDescent="0.25">
      <c r="A87" s="266" t="s">
        <v>4</v>
      </c>
      <c r="B87" s="267"/>
      <c r="C87" s="267"/>
      <c r="D87" s="267"/>
      <c r="E87" s="6">
        <f>+J74+K81</f>
        <v>0</v>
      </c>
      <c r="F87" s="6">
        <f>IF(E87&gt;H158,H158,E87)</f>
        <v>0</v>
      </c>
      <c r="G87" s="119">
        <f>+E87-F87</f>
        <v>0</v>
      </c>
      <c r="H87" s="6">
        <f>+L74</f>
        <v>0</v>
      </c>
      <c r="I87" s="7">
        <v>0</v>
      </c>
      <c r="J87" s="119">
        <f>+H87-I87</f>
        <v>0</v>
      </c>
      <c r="K87" s="313">
        <f>+G87+J87</f>
        <v>0</v>
      </c>
      <c r="L87" s="273"/>
    </row>
    <row r="88" spans="1:12" ht="15" customHeight="1" x14ac:dyDescent="0.25">
      <c r="A88" s="266" t="s">
        <v>8</v>
      </c>
      <c r="B88" s="267"/>
      <c r="C88" s="267"/>
      <c r="D88" s="267"/>
      <c r="E88" s="6">
        <f>+J75+K82</f>
        <v>0</v>
      </c>
      <c r="F88" s="6">
        <f>IF(E88&gt;I158,I158,E88)</f>
        <v>0</v>
      </c>
      <c r="G88" s="119">
        <f>+E88-F88</f>
        <v>0</v>
      </c>
      <c r="H88" s="6">
        <f>+L75</f>
        <v>0</v>
      </c>
      <c r="I88" s="7">
        <v>0</v>
      </c>
      <c r="J88" s="119">
        <f>+H88-I88</f>
        <v>0</v>
      </c>
      <c r="K88" s="313">
        <f>+G88+J88</f>
        <v>0</v>
      </c>
      <c r="L88" s="273"/>
    </row>
    <row r="89" spans="1:12" ht="15" customHeight="1" x14ac:dyDescent="0.25">
      <c r="A89" s="266" t="s">
        <v>6</v>
      </c>
      <c r="B89" s="267"/>
      <c r="C89" s="267"/>
      <c r="D89" s="267"/>
      <c r="E89" s="6">
        <f>+J76+K83</f>
        <v>0</v>
      </c>
      <c r="F89" s="6">
        <f>IF(E89&gt;J158,J158,E89)</f>
        <v>0</v>
      </c>
      <c r="G89" s="119">
        <f>+E89-F89</f>
        <v>0</v>
      </c>
      <c r="H89" s="150"/>
      <c r="I89" s="150"/>
      <c r="J89" s="119">
        <f>+H89-I89</f>
        <v>0</v>
      </c>
      <c r="K89" s="313">
        <f>+G89+J89</f>
        <v>0</v>
      </c>
      <c r="L89" s="273"/>
    </row>
    <row r="90" spans="1:12" ht="15" customHeight="1" x14ac:dyDescent="0.25">
      <c r="A90" s="264" t="s">
        <v>31</v>
      </c>
      <c r="B90" s="267"/>
      <c r="C90" s="267"/>
      <c r="D90" s="267"/>
      <c r="E90" s="12">
        <f t="shared" ref="E90:K90" si="2">+E86+E87+E88+E89</f>
        <v>0</v>
      </c>
      <c r="F90" s="12">
        <f t="shared" si="2"/>
        <v>0</v>
      </c>
      <c r="G90" s="12">
        <f t="shared" si="2"/>
        <v>0</v>
      </c>
      <c r="H90" s="12">
        <f t="shared" si="2"/>
        <v>0</v>
      </c>
      <c r="I90" s="12">
        <f t="shared" si="2"/>
        <v>0</v>
      </c>
      <c r="J90" s="12">
        <f t="shared" si="2"/>
        <v>0</v>
      </c>
      <c r="K90" s="332">
        <f t="shared" si="2"/>
        <v>0</v>
      </c>
      <c r="L90" s="273"/>
    </row>
    <row r="91" spans="1:12" ht="15" customHeight="1" x14ac:dyDescent="0.25">
      <c r="A91" s="138"/>
      <c r="B91" s="138"/>
      <c r="C91" s="138"/>
      <c r="D91" s="153"/>
      <c r="E91" s="156"/>
      <c r="F91" s="156"/>
      <c r="G91" s="49">
        <f>+G90-(+E90-F90)</f>
        <v>0</v>
      </c>
      <c r="H91" s="156"/>
      <c r="I91" s="156"/>
      <c r="J91" s="49">
        <f>+J90-(+H90-I90)</f>
        <v>0</v>
      </c>
      <c r="K91" s="338">
        <f>+K90-G90-J90</f>
        <v>0</v>
      </c>
      <c r="L91" s="269"/>
    </row>
    <row r="92" spans="1:12" ht="15" customHeight="1" x14ac:dyDescent="0.25">
      <c r="A92" s="138"/>
      <c r="B92" s="138"/>
      <c r="C92" s="138"/>
      <c r="D92" s="138"/>
      <c r="E92" s="156"/>
      <c r="F92" s="156"/>
      <c r="G92" s="154"/>
      <c r="H92" s="156"/>
      <c r="I92" s="156"/>
      <c r="J92" s="156"/>
      <c r="K92" s="156"/>
      <c r="L92" s="156"/>
    </row>
    <row r="93" spans="1:12" ht="15" customHeight="1" x14ac:dyDescent="0.25">
      <c r="A93" s="66" t="str">
        <f>CONCATENATE("Analysis of GSTR-2B")</f>
        <v>Analysis of GSTR-2B</v>
      </c>
      <c r="B93" s="67"/>
      <c r="C93" s="67"/>
      <c r="D93" s="67"/>
      <c r="E93" s="67"/>
      <c r="F93" s="67"/>
      <c r="G93" s="67"/>
      <c r="H93" s="67"/>
      <c r="I93" s="67"/>
      <c r="J93" s="67"/>
      <c r="K93" s="66"/>
      <c r="L93" s="67"/>
    </row>
    <row r="94" spans="1:12" ht="15" customHeight="1" x14ac:dyDescent="0.25">
      <c r="A94" s="138"/>
      <c r="B94" s="138"/>
      <c r="C94" s="138"/>
      <c r="D94" s="138"/>
      <c r="E94" s="138"/>
      <c r="F94" s="138"/>
      <c r="G94" s="154"/>
      <c r="H94" s="138"/>
      <c r="I94" s="138"/>
      <c r="J94" s="138"/>
      <c r="K94" s="138"/>
      <c r="L94" s="138"/>
    </row>
    <row r="95" spans="1:12" ht="15" customHeight="1" x14ac:dyDescent="0.25">
      <c r="A95" s="308" t="str">
        <f>+'Basic Data'!A16</f>
        <v>Downloading of Form GSTR-2B?</v>
      </c>
      <c r="B95" s="273"/>
      <c r="C95" s="273"/>
      <c r="D95" s="273"/>
      <c r="E95" s="273"/>
      <c r="F95" s="273"/>
      <c r="G95" s="273"/>
      <c r="H95" s="273"/>
      <c r="I95" s="273"/>
      <c r="J95" s="309">
        <f>+'Basic Data'!B16</f>
        <v>0</v>
      </c>
      <c r="K95" s="273"/>
      <c r="L95" s="273"/>
    </row>
    <row r="96" spans="1:12" ht="15" customHeight="1" x14ac:dyDescent="0.25">
      <c r="A96" s="138"/>
      <c r="B96" s="138"/>
      <c r="C96" s="138"/>
      <c r="D96" s="138"/>
      <c r="E96" s="138"/>
      <c r="F96" s="138"/>
      <c r="G96" s="154"/>
      <c r="H96" s="138"/>
      <c r="I96" s="138"/>
      <c r="J96" s="156"/>
      <c r="K96" s="156"/>
      <c r="L96" s="156"/>
    </row>
    <row r="97" spans="1:13" ht="30" customHeight="1" x14ac:dyDescent="0.25">
      <c r="A97" s="322" t="str">
        <f>+'Basic Data'!A19</f>
        <v>Analysis of import of goods from overseas on bill of entry? (Downloading of 'Import from overseas' table from GSTR-2A)</v>
      </c>
      <c r="B97" s="323"/>
      <c r="C97" s="323"/>
      <c r="D97" s="323"/>
      <c r="E97" s="323"/>
      <c r="F97" s="323"/>
      <c r="G97" s="323"/>
      <c r="H97" s="323"/>
      <c r="I97" s="323"/>
      <c r="J97" s="309">
        <f>+'Basic Data'!B19</f>
        <v>0</v>
      </c>
      <c r="K97" s="273"/>
      <c r="L97" s="273"/>
    </row>
    <row r="98" spans="1:13" ht="15" customHeight="1" x14ac:dyDescent="0.25">
      <c r="A98" s="138"/>
      <c r="B98" s="138"/>
      <c r="C98" s="138"/>
      <c r="D98" s="138"/>
      <c r="E98" s="138"/>
      <c r="F98" s="138"/>
      <c r="G98" s="154"/>
      <c r="H98" s="138"/>
      <c r="I98" s="138"/>
      <c r="J98" s="156"/>
      <c r="K98" s="156"/>
      <c r="L98" s="156"/>
    </row>
    <row r="99" spans="1:13" ht="30" customHeight="1" x14ac:dyDescent="0.25">
      <c r="A99" s="322" t="str">
        <f>+'Basic Data'!A20</f>
        <v>Analysis of import of goods from SEZ units / developer on bill of entry? (Downloading of 'Import from SEZ' table from GSTR-2A)</v>
      </c>
      <c r="B99" s="323"/>
      <c r="C99" s="323"/>
      <c r="D99" s="323"/>
      <c r="E99" s="323"/>
      <c r="F99" s="323"/>
      <c r="G99" s="323"/>
      <c r="H99" s="323"/>
      <c r="I99" s="323"/>
      <c r="J99" s="309">
        <f>+'Basic Data'!B20</f>
        <v>0</v>
      </c>
      <c r="K99" s="273"/>
      <c r="L99" s="273"/>
    </row>
    <row r="100" spans="1:13" ht="15" customHeight="1" x14ac:dyDescent="0.25">
      <c r="A100" s="138"/>
      <c r="B100" s="138"/>
      <c r="C100" s="138"/>
      <c r="D100" s="138"/>
      <c r="E100" s="138"/>
      <c r="F100" s="138"/>
      <c r="G100" s="154"/>
      <c r="H100" s="138"/>
      <c r="I100" s="138"/>
      <c r="J100" s="156"/>
      <c r="K100" s="156"/>
      <c r="L100" s="156"/>
    </row>
    <row r="101" spans="1:13" ht="15" customHeight="1" x14ac:dyDescent="0.25">
      <c r="A101" s="308" t="str">
        <f>+'Basic Data'!A21</f>
        <v>Computation of eligible ITC as per rule 36(4)?</v>
      </c>
      <c r="B101" s="273"/>
      <c r="C101" s="273"/>
      <c r="D101" s="273"/>
      <c r="E101" s="273"/>
      <c r="F101" s="273"/>
      <c r="G101" s="273"/>
      <c r="H101" s="273"/>
      <c r="I101" s="273"/>
      <c r="J101" s="309">
        <f>+'Basic Data'!B21</f>
        <v>0</v>
      </c>
      <c r="K101" s="273"/>
      <c r="L101" s="273"/>
    </row>
    <row r="102" spans="1:13" ht="15" customHeight="1" x14ac:dyDescent="0.25">
      <c r="A102" s="138"/>
      <c r="B102" s="138"/>
      <c r="C102" s="138"/>
      <c r="D102" s="138"/>
      <c r="E102" s="138"/>
      <c r="F102" s="138"/>
      <c r="G102" s="154"/>
      <c r="H102" s="138"/>
      <c r="I102" s="138"/>
      <c r="J102" s="156"/>
      <c r="K102" s="156"/>
      <c r="L102" s="156"/>
    </row>
    <row r="103" spans="1:13" ht="15" customHeight="1" x14ac:dyDescent="0.25">
      <c r="A103" s="308" t="str">
        <f>+'Basic Data'!A22</f>
        <v>Computation of ITC Reversal against Credit Notes issued by Suppliers?</v>
      </c>
      <c r="B103" s="273"/>
      <c r="C103" s="273"/>
      <c r="D103" s="273"/>
      <c r="E103" s="273"/>
      <c r="F103" s="273"/>
      <c r="G103" s="273"/>
      <c r="H103" s="273"/>
      <c r="I103" s="273"/>
      <c r="J103" s="309">
        <f>+'Basic Data'!B22</f>
        <v>0</v>
      </c>
      <c r="K103" s="273"/>
      <c r="L103" s="273"/>
    </row>
    <row r="104" spans="1:13" ht="15" customHeight="1" x14ac:dyDescent="0.25">
      <c r="A104" s="138"/>
      <c r="B104" s="138"/>
      <c r="C104" s="138"/>
      <c r="D104" s="138"/>
      <c r="E104" s="138"/>
      <c r="F104" s="138"/>
      <c r="G104" s="154"/>
      <c r="H104" s="138"/>
      <c r="I104" s="138"/>
      <c r="J104" s="156"/>
      <c r="K104" s="156"/>
      <c r="L104" s="156"/>
    </row>
    <row r="105" spans="1:13" ht="15" customHeight="1" x14ac:dyDescent="0.25">
      <c r="A105" s="66" t="str">
        <f>CONCATENATE("Analysis of E-Credit Ledger from ",IF('Basic Data'!B5="","",+TEXT(EOMONTH(+'Basic Data'!B5,-1)+1,"dd/mm/yyyy"))," to till date")</f>
        <v>Analysis of E-Credit Ledger from 01/10/2020 to till date</v>
      </c>
      <c r="B105" s="67"/>
      <c r="C105" s="67"/>
      <c r="D105" s="67"/>
      <c r="E105" s="67"/>
      <c r="F105" s="67"/>
      <c r="G105" s="67"/>
      <c r="H105" s="67"/>
      <c r="I105" s="67"/>
      <c r="J105" s="161"/>
      <c r="K105" s="162"/>
      <c r="L105" s="161"/>
    </row>
    <row r="106" spans="1:13" ht="15" customHeight="1" x14ac:dyDescent="0.25">
      <c r="A106" s="138"/>
      <c r="B106" s="138"/>
      <c r="C106" s="138"/>
      <c r="D106" s="138"/>
      <c r="E106" s="138"/>
      <c r="F106" s="138"/>
      <c r="G106" s="154"/>
      <c r="H106" s="138"/>
      <c r="I106" s="138"/>
      <c r="J106" s="156"/>
      <c r="K106" s="156"/>
      <c r="L106" s="156"/>
    </row>
    <row r="107" spans="1:13" ht="15" customHeight="1" x14ac:dyDescent="0.25">
      <c r="A107" s="308" t="str">
        <f>+'Basic Data'!A23</f>
        <v>Downloading of E-Credit Ledger from 01/10/2020 to till date?</v>
      </c>
      <c r="B107" s="273"/>
      <c r="C107" s="273"/>
      <c r="D107" s="273"/>
      <c r="E107" s="273"/>
      <c r="F107" s="273"/>
      <c r="G107" s="273"/>
      <c r="H107" s="273"/>
      <c r="I107" s="273"/>
      <c r="J107" s="309">
        <f>+'Basic Data'!B23</f>
        <v>0</v>
      </c>
      <c r="K107" s="273"/>
      <c r="L107" s="273"/>
    </row>
    <row r="108" spans="1:13" ht="15" customHeight="1" x14ac:dyDescent="0.25">
      <c r="A108" s="138"/>
      <c r="B108" s="138"/>
      <c r="C108" s="138"/>
      <c r="D108" s="138"/>
      <c r="E108" s="138"/>
      <c r="F108" s="138"/>
      <c r="G108" s="154"/>
      <c r="H108" s="138"/>
      <c r="I108" s="138"/>
      <c r="J108" s="138"/>
      <c r="K108" s="138"/>
      <c r="L108" s="138"/>
    </row>
    <row r="109" spans="1:13" ht="22.5" x14ac:dyDescent="0.25">
      <c r="A109" s="340"/>
      <c r="B109" s="341"/>
      <c r="C109" s="341"/>
      <c r="D109" s="341"/>
      <c r="E109" s="289"/>
      <c r="F109" s="290"/>
      <c r="G109" s="155" t="s">
        <v>3</v>
      </c>
      <c r="H109" s="155" t="s">
        <v>4</v>
      </c>
      <c r="I109" s="155" t="s">
        <v>5</v>
      </c>
      <c r="J109" s="143" t="s">
        <v>6</v>
      </c>
      <c r="K109" s="138"/>
      <c r="L109" s="138"/>
    </row>
    <row r="110" spans="1:13" ht="15" customHeight="1" x14ac:dyDescent="0.25">
      <c r="A110" s="137" t="s">
        <v>56</v>
      </c>
      <c r="B110" s="305" t="s">
        <v>72</v>
      </c>
      <c r="C110" s="311"/>
      <c r="D110" s="311"/>
      <c r="E110" s="281"/>
      <c r="F110" s="282"/>
      <c r="G110" s="3">
        <v>0</v>
      </c>
      <c r="H110" s="3">
        <v>0</v>
      </c>
      <c r="I110" s="3">
        <v>0</v>
      </c>
      <c r="J110" s="3">
        <v>0</v>
      </c>
      <c r="K110" s="138"/>
      <c r="L110" s="138"/>
      <c r="M110" s="4" t="s">
        <v>161</v>
      </c>
    </row>
    <row r="111" spans="1:13" ht="30" customHeight="1" x14ac:dyDescent="0.25">
      <c r="A111" s="137" t="s">
        <v>57</v>
      </c>
      <c r="B111" s="342" t="s">
        <v>151</v>
      </c>
      <c r="C111" s="343"/>
      <c r="D111" s="343"/>
      <c r="E111" s="289"/>
      <c r="F111" s="290"/>
      <c r="G111" s="3">
        <v>0</v>
      </c>
      <c r="H111" s="3">
        <v>0</v>
      </c>
      <c r="I111" s="3">
        <v>0</v>
      </c>
      <c r="J111" s="3">
        <v>0</v>
      </c>
      <c r="K111" s="138"/>
      <c r="L111" s="138"/>
      <c r="M111" s="4" t="s">
        <v>102</v>
      </c>
    </row>
    <row r="112" spans="1:13" ht="15" customHeight="1" x14ac:dyDescent="0.25">
      <c r="A112" s="137" t="s">
        <v>58</v>
      </c>
      <c r="B112" s="310" t="s">
        <v>152</v>
      </c>
      <c r="C112" s="311"/>
      <c r="D112" s="311"/>
      <c r="E112" s="281"/>
      <c r="F112" s="282"/>
      <c r="G112" s="3">
        <v>0</v>
      </c>
      <c r="H112" s="3">
        <v>0</v>
      </c>
      <c r="I112" s="3">
        <v>0</v>
      </c>
      <c r="J112" s="3">
        <v>0</v>
      </c>
      <c r="K112" s="138"/>
      <c r="L112" s="138"/>
      <c r="M112" s="4" t="s">
        <v>141</v>
      </c>
    </row>
    <row r="113" spans="1:13" ht="15" customHeight="1" x14ac:dyDescent="0.25">
      <c r="A113" s="137" t="s">
        <v>78</v>
      </c>
      <c r="B113" s="310" t="s">
        <v>153</v>
      </c>
      <c r="C113" s="311"/>
      <c r="D113" s="311"/>
      <c r="E113" s="281"/>
      <c r="F113" s="282"/>
      <c r="G113" s="3">
        <v>0</v>
      </c>
      <c r="H113" s="3">
        <v>0</v>
      </c>
      <c r="I113" s="3">
        <v>0</v>
      </c>
      <c r="J113" s="3">
        <v>0</v>
      </c>
      <c r="K113" s="138"/>
      <c r="L113" s="138"/>
      <c r="M113" s="4" t="s">
        <v>142</v>
      </c>
    </row>
    <row r="114" spans="1:13" ht="15" customHeight="1" x14ac:dyDescent="0.25">
      <c r="A114" s="137" t="s">
        <v>79</v>
      </c>
      <c r="B114" s="310" t="s">
        <v>154</v>
      </c>
      <c r="C114" s="311"/>
      <c r="D114" s="311"/>
      <c r="E114" s="281"/>
      <c r="F114" s="282"/>
      <c r="G114" s="3">
        <v>0</v>
      </c>
      <c r="H114" s="3">
        <v>0</v>
      </c>
      <c r="I114" s="3">
        <v>0</v>
      </c>
      <c r="J114" s="3">
        <v>0</v>
      </c>
      <c r="K114" s="138"/>
      <c r="L114" s="138"/>
      <c r="M114" s="4" t="s">
        <v>146</v>
      </c>
    </row>
    <row r="115" spans="1:13" ht="15" customHeight="1" x14ac:dyDescent="0.25">
      <c r="A115" s="137" t="s">
        <v>143</v>
      </c>
      <c r="B115" s="310" t="s">
        <v>155</v>
      </c>
      <c r="C115" s="311"/>
      <c r="D115" s="311"/>
      <c r="E115" s="281"/>
      <c r="F115" s="282"/>
      <c r="G115" s="3">
        <v>0</v>
      </c>
      <c r="H115" s="3">
        <v>0</v>
      </c>
      <c r="I115" s="3">
        <v>0</v>
      </c>
      <c r="J115" s="3">
        <v>0</v>
      </c>
      <c r="K115" s="138"/>
      <c r="L115" s="138"/>
      <c r="M115" s="4" t="s">
        <v>147</v>
      </c>
    </row>
    <row r="116" spans="1:13" ht="15" customHeight="1" x14ac:dyDescent="0.25">
      <c r="A116" s="137" t="s">
        <v>144</v>
      </c>
      <c r="B116" s="310" t="s">
        <v>156</v>
      </c>
      <c r="C116" s="311"/>
      <c r="D116" s="311"/>
      <c r="E116" s="281"/>
      <c r="F116" s="282"/>
      <c r="G116" s="3">
        <v>0</v>
      </c>
      <c r="H116" s="3">
        <v>0</v>
      </c>
      <c r="I116" s="3">
        <v>0</v>
      </c>
      <c r="J116" s="3">
        <v>0</v>
      </c>
      <c r="K116" s="138"/>
      <c r="L116" s="138"/>
      <c r="M116" s="4" t="s">
        <v>148</v>
      </c>
    </row>
    <row r="117" spans="1:13" ht="15" customHeight="1" x14ac:dyDescent="0.25">
      <c r="A117" s="137" t="s">
        <v>145</v>
      </c>
      <c r="B117" s="310" t="s">
        <v>157</v>
      </c>
      <c r="C117" s="311"/>
      <c r="D117" s="311"/>
      <c r="E117" s="281"/>
      <c r="F117" s="282"/>
      <c r="G117" s="3">
        <v>0</v>
      </c>
      <c r="H117" s="3">
        <v>0</v>
      </c>
      <c r="I117" s="3">
        <v>0</v>
      </c>
      <c r="J117" s="3">
        <v>0</v>
      </c>
      <c r="K117" s="138"/>
      <c r="L117" s="138"/>
      <c r="M117" s="4" t="s">
        <v>149</v>
      </c>
    </row>
    <row r="118" spans="1:13" ht="15" customHeight="1" x14ac:dyDescent="0.25">
      <c r="A118" s="137" t="s">
        <v>162</v>
      </c>
      <c r="B118" s="305" t="s">
        <v>158</v>
      </c>
      <c r="C118" s="311"/>
      <c r="D118" s="311"/>
      <c r="E118" s="281"/>
      <c r="F118" s="282"/>
      <c r="G118" s="12">
        <f>+G110-G111-G112+G113-G114+G115-G116+G117</f>
        <v>0</v>
      </c>
      <c r="H118" s="12">
        <f>+H110-H111-H112+H113-H114+H115-H116+H117</f>
        <v>0</v>
      </c>
      <c r="I118" s="12">
        <f>+I110-I111-I112+I113-I114+I115-I116+I117</f>
        <v>0</v>
      </c>
      <c r="J118" s="12">
        <f>+J110-J111-J112+J113-J114+J115-J116+J117</f>
        <v>0</v>
      </c>
      <c r="K118" s="138"/>
      <c r="L118" s="138"/>
    </row>
    <row r="119" spans="1:13" ht="15" customHeight="1" x14ac:dyDescent="0.25">
      <c r="A119" s="137" t="s">
        <v>163</v>
      </c>
      <c r="B119" s="305" t="s">
        <v>159</v>
      </c>
      <c r="C119" s="311"/>
      <c r="D119" s="311"/>
      <c r="E119" s="281"/>
      <c r="F119" s="282"/>
      <c r="G119" s="3">
        <v>0</v>
      </c>
      <c r="H119" s="3">
        <v>0</v>
      </c>
      <c r="I119" s="3">
        <v>0</v>
      </c>
      <c r="J119" s="3">
        <v>0</v>
      </c>
      <c r="K119" s="138"/>
      <c r="L119" s="138"/>
    </row>
    <row r="120" spans="1:13" ht="15" customHeight="1" x14ac:dyDescent="0.25">
      <c r="A120" s="137" t="s">
        <v>164</v>
      </c>
      <c r="B120" s="305" t="s">
        <v>160</v>
      </c>
      <c r="C120" s="311"/>
      <c r="D120" s="311"/>
      <c r="E120" s="281"/>
      <c r="F120" s="282"/>
      <c r="G120" s="12">
        <f>+G118-G119</f>
        <v>0</v>
      </c>
      <c r="H120" s="12">
        <f>+H118-H119</f>
        <v>0</v>
      </c>
      <c r="I120" s="12">
        <f>+I118-I119</f>
        <v>0</v>
      </c>
      <c r="J120" s="12">
        <f>+J118-J119</f>
        <v>0</v>
      </c>
      <c r="K120" s="138"/>
      <c r="L120" s="138"/>
    </row>
    <row r="121" spans="1:13" ht="15" customHeight="1" x14ac:dyDescent="0.25">
      <c r="A121" s="138"/>
      <c r="B121" s="138"/>
      <c r="C121" s="138"/>
      <c r="D121" s="138"/>
      <c r="E121" s="138"/>
      <c r="F121" s="138"/>
      <c r="G121" s="156"/>
      <c r="H121" s="156"/>
      <c r="I121" s="156"/>
      <c r="J121" s="156"/>
      <c r="K121" s="138"/>
      <c r="L121" s="138"/>
    </row>
    <row r="122" spans="1:13" ht="15" customHeight="1" x14ac:dyDescent="0.25">
      <c r="A122" s="308" t="str">
        <f>+'Basic Data'!A24</f>
        <v>Downloading of Provisional ITC Balance?</v>
      </c>
      <c r="B122" s="273"/>
      <c r="C122" s="273"/>
      <c r="D122" s="273"/>
      <c r="E122" s="273"/>
      <c r="F122" s="273"/>
      <c r="G122" s="273"/>
      <c r="H122" s="273"/>
      <c r="I122" s="273"/>
      <c r="J122" s="309" t="str">
        <f>CONCATENATE(+'Basic Data'!B24," (",TEXT('Basic Data'!C24,"DD/MM/YYYY"),")")</f>
        <v xml:space="preserve"> (00/01/1900)</v>
      </c>
      <c r="K122" s="273"/>
      <c r="L122" s="273"/>
    </row>
    <row r="123" spans="1:13" ht="15" customHeight="1" x14ac:dyDescent="0.25">
      <c r="A123" s="138"/>
      <c r="B123" s="138"/>
      <c r="C123" s="138"/>
      <c r="D123" s="138"/>
      <c r="E123" s="138"/>
      <c r="F123" s="138"/>
      <c r="G123" s="154"/>
      <c r="H123" s="138"/>
      <c r="I123" s="138"/>
      <c r="J123" s="138"/>
      <c r="K123" s="138"/>
      <c r="L123" s="138"/>
    </row>
    <row r="124" spans="1:13" ht="22.5" x14ac:dyDescent="0.25">
      <c r="A124" s="137"/>
      <c r="B124" s="319" t="s">
        <v>179</v>
      </c>
      <c r="C124" s="320"/>
      <c r="D124" s="321"/>
      <c r="E124" s="158"/>
      <c r="F124" s="158"/>
      <c r="G124" s="155" t="s">
        <v>3</v>
      </c>
      <c r="H124" s="155" t="s">
        <v>4</v>
      </c>
      <c r="I124" s="155" t="s">
        <v>5</v>
      </c>
      <c r="J124" s="143" t="s">
        <v>6</v>
      </c>
      <c r="K124" s="318" t="s">
        <v>27</v>
      </c>
      <c r="L124" s="314"/>
    </row>
    <row r="125" spans="1:13" x14ac:dyDescent="0.25">
      <c r="A125" s="137" t="s">
        <v>56</v>
      </c>
      <c r="B125" s="315"/>
      <c r="C125" s="316"/>
      <c r="D125" s="317"/>
      <c r="E125" s="163"/>
      <c r="F125" s="163"/>
      <c r="G125" s="3">
        <v>0</v>
      </c>
      <c r="H125" s="3">
        <v>0</v>
      </c>
      <c r="I125" s="3">
        <v>0</v>
      </c>
      <c r="J125" s="3">
        <v>0</v>
      </c>
      <c r="K125" s="313">
        <f>+G125+H125+I125+J125</f>
        <v>0</v>
      </c>
      <c r="L125" s="314"/>
      <c r="M125" s="4"/>
    </row>
    <row r="126" spans="1:13" x14ac:dyDescent="0.25">
      <c r="A126" s="137" t="s">
        <v>57</v>
      </c>
      <c r="B126" s="315"/>
      <c r="C126" s="316"/>
      <c r="D126" s="317"/>
      <c r="E126" s="163"/>
      <c r="F126" s="163"/>
      <c r="G126" s="3">
        <v>0</v>
      </c>
      <c r="H126" s="3">
        <v>0</v>
      </c>
      <c r="I126" s="3">
        <v>0</v>
      </c>
      <c r="J126" s="3">
        <v>0</v>
      </c>
      <c r="K126" s="313">
        <f>+G126+H126+I126+J126</f>
        <v>0</v>
      </c>
      <c r="L126" s="314"/>
      <c r="M126" s="4"/>
    </row>
    <row r="127" spans="1:13" ht="15" customHeight="1" x14ac:dyDescent="0.25">
      <c r="A127" s="138"/>
      <c r="B127" s="156"/>
      <c r="C127" s="156"/>
      <c r="D127" s="156"/>
      <c r="E127" s="156"/>
      <c r="F127" s="156"/>
      <c r="G127" s="156"/>
      <c r="H127" s="156"/>
      <c r="I127" s="156"/>
      <c r="J127" s="156"/>
      <c r="K127" s="156"/>
      <c r="L127" s="156"/>
    </row>
    <row r="128" spans="1:13" ht="15" customHeight="1" x14ac:dyDescent="0.25">
      <c r="A128" s="308" t="str">
        <f>+'Basic Data'!A25</f>
        <v>Downloading of Blocked Credit Balance?</v>
      </c>
      <c r="B128" s="273"/>
      <c r="C128" s="273"/>
      <c r="D128" s="273"/>
      <c r="E128" s="273"/>
      <c r="F128" s="273"/>
      <c r="G128" s="273"/>
      <c r="H128" s="273"/>
      <c r="I128" s="273"/>
      <c r="J128" s="309" t="str">
        <f>CONCATENATE(+'Basic Data'!B25," (",TEXT('Basic Data'!C25,"DD/MM/YYYY"),")")</f>
        <v xml:space="preserve"> (00/01/1900)</v>
      </c>
      <c r="K128" s="273"/>
      <c r="L128" s="273"/>
    </row>
    <row r="129" spans="1:13" ht="15" customHeight="1" x14ac:dyDescent="0.25">
      <c r="A129" s="138"/>
      <c r="B129" s="138"/>
      <c r="C129" s="138"/>
      <c r="D129" s="138"/>
      <c r="E129" s="138"/>
      <c r="F129" s="138"/>
      <c r="G129" s="154"/>
      <c r="H129" s="138"/>
      <c r="I129" s="138"/>
      <c r="J129" s="138"/>
      <c r="K129" s="138"/>
      <c r="L129" s="138"/>
    </row>
    <row r="130" spans="1:13" ht="22.5" x14ac:dyDescent="0.25">
      <c r="A130" s="137"/>
      <c r="B130" s="319" t="s">
        <v>180</v>
      </c>
      <c r="C130" s="320"/>
      <c r="D130" s="321"/>
      <c r="E130" s="158"/>
      <c r="F130" s="158"/>
      <c r="G130" s="155" t="s">
        <v>3</v>
      </c>
      <c r="H130" s="155" t="s">
        <v>4</v>
      </c>
      <c r="I130" s="155" t="s">
        <v>5</v>
      </c>
      <c r="J130" s="143" t="s">
        <v>6</v>
      </c>
      <c r="K130" s="318" t="s">
        <v>27</v>
      </c>
      <c r="L130" s="314"/>
    </row>
    <row r="131" spans="1:13" x14ac:dyDescent="0.25">
      <c r="A131" s="137" t="s">
        <v>56</v>
      </c>
      <c r="B131" s="315"/>
      <c r="C131" s="316"/>
      <c r="D131" s="317"/>
      <c r="E131" s="163"/>
      <c r="F131" s="163"/>
      <c r="G131" s="3">
        <v>0</v>
      </c>
      <c r="H131" s="3">
        <v>0</v>
      </c>
      <c r="I131" s="3">
        <v>0</v>
      </c>
      <c r="J131" s="3">
        <v>0</v>
      </c>
      <c r="K131" s="313">
        <f>+G131+H131+I131+J131</f>
        <v>0</v>
      </c>
      <c r="L131" s="314"/>
      <c r="M131" s="4"/>
    </row>
    <row r="132" spans="1:13" x14ac:dyDescent="0.25">
      <c r="A132" s="137" t="s">
        <v>57</v>
      </c>
      <c r="B132" s="315"/>
      <c r="C132" s="316"/>
      <c r="D132" s="317"/>
      <c r="E132" s="163"/>
      <c r="F132" s="163"/>
      <c r="G132" s="3">
        <v>0</v>
      </c>
      <c r="H132" s="3">
        <v>0</v>
      </c>
      <c r="I132" s="3">
        <v>0</v>
      </c>
      <c r="J132" s="3">
        <v>0</v>
      </c>
      <c r="K132" s="313">
        <f>+G132+H132+I132+J132</f>
        <v>0</v>
      </c>
      <c r="L132" s="314"/>
      <c r="M132" s="4"/>
    </row>
    <row r="133" spans="1:13" ht="15" customHeight="1" x14ac:dyDescent="0.25">
      <c r="A133" s="138"/>
      <c r="B133" s="156"/>
      <c r="C133" s="156"/>
      <c r="D133" s="156"/>
      <c r="E133" s="156"/>
      <c r="F133" s="156"/>
      <c r="G133" s="156"/>
      <c r="H133" s="156"/>
      <c r="I133" s="156"/>
      <c r="J133" s="156"/>
      <c r="K133" s="156"/>
      <c r="L133" s="156"/>
    </row>
    <row r="134" spans="1:13" ht="15" customHeight="1" x14ac:dyDescent="0.25">
      <c r="A134" s="66" t="str">
        <f>CONCATENATE("Analysis of E-Cash Ledger from ",IF('Basic Data'!B5="","",+TEXT(EOMONTH(+'Basic Data'!B5,-1)+1,"dd/mm/yyyy"))," to till date")</f>
        <v>Analysis of E-Cash Ledger from 01/10/2020 to till date</v>
      </c>
      <c r="B134" s="67"/>
      <c r="C134" s="67"/>
      <c r="D134" s="67"/>
      <c r="E134" s="67"/>
      <c r="F134" s="67"/>
      <c r="G134" s="67"/>
      <c r="H134" s="67"/>
      <c r="I134" s="67"/>
      <c r="J134" s="67"/>
      <c r="K134" s="67"/>
      <c r="L134" s="67"/>
    </row>
    <row r="135" spans="1:13" ht="15" customHeight="1" x14ac:dyDescent="0.25">
      <c r="A135" s="138"/>
      <c r="B135" s="138"/>
      <c r="C135" s="138"/>
      <c r="D135" s="138"/>
      <c r="E135" s="138"/>
      <c r="F135" s="138"/>
      <c r="G135" s="154"/>
      <c r="H135" s="138"/>
      <c r="I135" s="138"/>
      <c r="J135" s="138"/>
      <c r="K135" s="138"/>
      <c r="L135" s="138"/>
    </row>
    <row r="136" spans="1:13" ht="15" customHeight="1" x14ac:dyDescent="0.25">
      <c r="A136" s="308" t="str">
        <f>+'Basic Data'!A26</f>
        <v>Any TDS and TCS Credit received during the month?</v>
      </c>
      <c r="B136" s="273"/>
      <c r="C136" s="273"/>
      <c r="D136" s="273"/>
      <c r="E136" s="273"/>
      <c r="F136" s="273"/>
      <c r="G136" s="273"/>
      <c r="H136" s="273"/>
      <c r="I136" s="273"/>
      <c r="J136" s="309">
        <f>+'Basic Data'!B26</f>
        <v>0</v>
      </c>
      <c r="K136" s="273"/>
      <c r="L136" s="273"/>
    </row>
    <row r="137" spans="1:13" ht="15" customHeight="1" x14ac:dyDescent="0.25">
      <c r="A137" s="308" t="str">
        <f>+'Basic Data'!A27</f>
        <v>If Yes, Whether Confirmation has been obtained from Taxpayer?</v>
      </c>
      <c r="B137" s="273"/>
      <c r="C137" s="273"/>
      <c r="D137" s="273"/>
      <c r="E137" s="273"/>
      <c r="F137" s="273"/>
      <c r="G137" s="273"/>
      <c r="H137" s="273"/>
      <c r="I137" s="273"/>
      <c r="J137" s="309">
        <f>+'Basic Data'!B27</f>
        <v>0</v>
      </c>
      <c r="K137" s="273"/>
      <c r="L137" s="273"/>
    </row>
    <row r="138" spans="1:13" ht="30" customHeight="1" x14ac:dyDescent="0.25">
      <c r="A138" s="322" t="str">
        <f>+'Basic Data'!A28</f>
        <v>If Yes, Have you ACCEPTED eligible TDS and TCS Credit received and FILED TDS and TCS Credit Received Return?</v>
      </c>
      <c r="B138" s="323"/>
      <c r="C138" s="323"/>
      <c r="D138" s="323"/>
      <c r="E138" s="323"/>
      <c r="F138" s="323"/>
      <c r="G138" s="323"/>
      <c r="H138" s="323"/>
      <c r="I138" s="323"/>
      <c r="J138" s="309">
        <f>+'Basic Data'!B28</f>
        <v>0</v>
      </c>
      <c r="K138" s="273"/>
      <c r="L138" s="273"/>
    </row>
    <row r="139" spans="1:13" ht="15" customHeight="1" x14ac:dyDescent="0.25">
      <c r="A139" s="308" t="str">
        <f>+'Basic Data'!A29</f>
        <v>Downloading of E-Cash Ledger from 01/10/2020 to till date?</v>
      </c>
      <c r="B139" s="273"/>
      <c r="C139" s="273"/>
      <c r="D139" s="273"/>
      <c r="E139" s="273"/>
      <c r="F139" s="273"/>
      <c r="G139" s="273"/>
      <c r="H139" s="273"/>
      <c r="I139" s="273"/>
      <c r="J139" s="309">
        <f>+'Basic Data'!B29</f>
        <v>0</v>
      </c>
      <c r="K139" s="273"/>
      <c r="L139" s="273"/>
    </row>
    <row r="140" spans="1:13" ht="15" customHeight="1" x14ac:dyDescent="0.25">
      <c r="A140" s="138"/>
      <c r="B140" s="138"/>
      <c r="C140" s="138"/>
      <c r="D140" s="138"/>
      <c r="E140" s="138"/>
      <c r="F140" s="138"/>
      <c r="G140" s="138"/>
      <c r="H140" s="138"/>
      <c r="I140" s="138"/>
      <c r="J140" s="138"/>
      <c r="K140" s="138"/>
      <c r="L140" s="138"/>
    </row>
    <row r="141" spans="1:13" ht="22.5" x14ac:dyDescent="0.25">
      <c r="A141" s="340"/>
      <c r="B141" s="341"/>
      <c r="C141" s="341"/>
      <c r="D141" s="341"/>
      <c r="E141" s="289"/>
      <c r="F141" s="290"/>
      <c r="G141" s="155" t="s">
        <v>3</v>
      </c>
      <c r="H141" s="155" t="s">
        <v>4</v>
      </c>
      <c r="I141" s="155" t="s">
        <v>5</v>
      </c>
      <c r="J141" s="143" t="s">
        <v>6</v>
      </c>
      <c r="K141" s="138"/>
      <c r="L141" s="138"/>
    </row>
    <row r="142" spans="1:13" ht="15" customHeight="1" x14ac:dyDescent="0.25">
      <c r="A142" s="305" t="str">
        <f>CONCATENATE("Opening Balance as on ",IF('Basic Data'!B5="","",+TEXT(EOMONTH(+'Basic Data'!B5,-1)+1,"dd/mm/yyyy")))</f>
        <v>Opening Balance as on 01/10/2020</v>
      </c>
      <c r="B142" s="280"/>
      <c r="C142" s="280"/>
      <c r="D142" s="280"/>
      <c r="E142" s="281"/>
      <c r="F142" s="282"/>
      <c r="G142" s="51">
        <v>0</v>
      </c>
      <c r="H142" s="51">
        <v>0</v>
      </c>
      <c r="I142" s="51">
        <v>0</v>
      </c>
      <c r="J142" s="51">
        <v>0</v>
      </c>
      <c r="K142" s="138"/>
      <c r="L142" s="138"/>
    </row>
    <row r="143" spans="1:13" ht="15" customHeight="1" x14ac:dyDescent="0.25">
      <c r="A143" s="306" t="s">
        <v>165</v>
      </c>
      <c r="B143" s="307"/>
      <c r="C143" s="307"/>
      <c r="D143" s="307"/>
      <c r="E143" s="281"/>
      <c r="F143" s="282"/>
      <c r="G143" s="6"/>
      <c r="H143" s="6"/>
      <c r="I143" s="6"/>
      <c r="J143" s="6"/>
      <c r="K143" s="138"/>
      <c r="L143" s="138"/>
    </row>
    <row r="144" spans="1:13" ht="15" customHeight="1" x14ac:dyDescent="0.25">
      <c r="A144" s="305" t="s">
        <v>127</v>
      </c>
      <c r="B144" s="280"/>
      <c r="C144" s="280"/>
      <c r="D144" s="280"/>
      <c r="E144" s="281"/>
      <c r="F144" s="282"/>
      <c r="G144" s="7">
        <v>0</v>
      </c>
      <c r="H144" s="7">
        <v>0</v>
      </c>
      <c r="I144" s="7">
        <v>0</v>
      </c>
      <c r="J144" s="7">
        <v>0</v>
      </c>
      <c r="K144" s="138"/>
      <c r="L144" s="138"/>
    </row>
    <row r="145" spans="1:12" ht="15" customHeight="1" x14ac:dyDescent="0.25">
      <c r="A145" s="305" t="s">
        <v>129</v>
      </c>
      <c r="B145" s="280"/>
      <c r="C145" s="280"/>
      <c r="D145" s="280"/>
      <c r="E145" s="281"/>
      <c r="F145" s="282"/>
      <c r="G145" s="7">
        <v>0</v>
      </c>
      <c r="H145" s="7">
        <v>0</v>
      </c>
      <c r="I145" s="7">
        <v>0</v>
      </c>
      <c r="J145" s="50">
        <v>0</v>
      </c>
      <c r="K145" s="138"/>
      <c r="L145" s="138"/>
    </row>
    <row r="146" spans="1:12" ht="15" customHeight="1" x14ac:dyDescent="0.25">
      <c r="A146" s="305" t="s">
        <v>130</v>
      </c>
      <c r="B146" s="280"/>
      <c r="C146" s="280"/>
      <c r="D146" s="280"/>
      <c r="E146" s="281"/>
      <c r="F146" s="282"/>
      <c r="G146" s="7">
        <v>0</v>
      </c>
      <c r="H146" s="7">
        <v>0</v>
      </c>
      <c r="I146" s="7">
        <v>0</v>
      </c>
      <c r="J146" s="50">
        <v>0</v>
      </c>
      <c r="K146" s="138"/>
      <c r="L146" s="138"/>
    </row>
    <row r="147" spans="1:12" ht="15" customHeight="1" x14ac:dyDescent="0.25">
      <c r="A147" s="305" t="s">
        <v>168</v>
      </c>
      <c r="B147" s="280"/>
      <c r="C147" s="280"/>
      <c r="D147" s="280"/>
      <c r="E147" s="281"/>
      <c r="F147" s="282"/>
      <c r="G147" s="7">
        <v>0</v>
      </c>
      <c r="H147" s="7">
        <v>0</v>
      </c>
      <c r="I147" s="7">
        <v>0</v>
      </c>
      <c r="J147" s="7">
        <v>0</v>
      </c>
      <c r="K147" s="138"/>
      <c r="L147" s="138"/>
    </row>
    <row r="148" spans="1:12" ht="15" customHeight="1" x14ac:dyDescent="0.25">
      <c r="A148" s="305" t="s">
        <v>169</v>
      </c>
      <c r="B148" s="280"/>
      <c r="C148" s="280"/>
      <c r="D148" s="280"/>
      <c r="E148" s="281"/>
      <c r="F148" s="282"/>
      <c r="G148" s="7">
        <v>0</v>
      </c>
      <c r="H148" s="7">
        <v>0</v>
      </c>
      <c r="I148" s="7">
        <v>0</v>
      </c>
      <c r="J148" s="7">
        <v>0</v>
      </c>
      <c r="K148" s="138"/>
      <c r="L148" s="138"/>
    </row>
    <row r="149" spans="1:12" ht="15" customHeight="1" x14ac:dyDescent="0.25">
      <c r="A149" s="305" t="s">
        <v>132</v>
      </c>
      <c r="B149" s="280"/>
      <c r="C149" s="280"/>
      <c r="D149" s="280"/>
      <c r="E149" s="281"/>
      <c r="F149" s="282"/>
      <c r="G149" s="52">
        <f>+G144+G145+G146+G147+G148</f>
        <v>0</v>
      </c>
      <c r="H149" s="52">
        <f>+H144+H145+H146+H147+H148</f>
        <v>0</v>
      </c>
      <c r="I149" s="52">
        <f>+I144+I145+I146+I147+I148</f>
        <v>0</v>
      </c>
      <c r="J149" s="52">
        <f>+J144+J145+J146+J147+J148</f>
        <v>0</v>
      </c>
      <c r="K149" s="138"/>
      <c r="L149" s="138"/>
    </row>
    <row r="150" spans="1:12" ht="15" customHeight="1" x14ac:dyDescent="0.25">
      <c r="A150" s="306" t="s">
        <v>166</v>
      </c>
      <c r="B150" s="307"/>
      <c r="C150" s="307"/>
      <c r="D150" s="307"/>
      <c r="E150" s="281"/>
      <c r="F150" s="282"/>
      <c r="G150" s="6"/>
      <c r="H150" s="6"/>
      <c r="I150" s="6"/>
      <c r="J150" s="6"/>
      <c r="K150" s="138"/>
      <c r="L150" s="138"/>
    </row>
    <row r="151" spans="1:12" ht="15" customHeight="1" x14ac:dyDescent="0.25">
      <c r="A151" s="305" t="s">
        <v>128</v>
      </c>
      <c r="B151" s="280"/>
      <c r="C151" s="280"/>
      <c r="D151" s="280"/>
      <c r="E151" s="281"/>
      <c r="F151" s="282"/>
      <c r="G151" s="7">
        <v>0</v>
      </c>
      <c r="H151" s="7">
        <v>0</v>
      </c>
      <c r="I151" s="7">
        <v>0</v>
      </c>
      <c r="J151" s="7">
        <v>0</v>
      </c>
      <c r="K151" s="138"/>
      <c r="L151" s="138"/>
    </row>
    <row r="152" spans="1:12" ht="15" customHeight="1" x14ac:dyDescent="0.25">
      <c r="A152" s="305" t="s">
        <v>131</v>
      </c>
      <c r="B152" s="280"/>
      <c r="C152" s="280"/>
      <c r="D152" s="280"/>
      <c r="E152" s="281"/>
      <c r="F152" s="282"/>
      <c r="G152" s="7">
        <v>0</v>
      </c>
      <c r="H152" s="7">
        <v>0</v>
      </c>
      <c r="I152" s="7">
        <v>0</v>
      </c>
      <c r="J152" s="7">
        <v>0</v>
      </c>
      <c r="K152" s="138"/>
      <c r="L152" s="138"/>
    </row>
    <row r="153" spans="1:12" ht="15" customHeight="1" x14ac:dyDescent="0.25">
      <c r="A153" s="305" t="s">
        <v>134</v>
      </c>
      <c r="B153" s="280"/>
      <c r="C153" s="280"/>
      <c r="D153" s="280"/>
      <c r="E153" s="281"/>
      <c r="F153" s="282"/>
      <c r="G153" s="7">
        <v>0</v>
      </c>
      <c r="H153" s="7">
        <v>0</v>
      </c>
      <c r="I153" s="7">
        <v>0</v>
      </c>
      <c r="J153" s="7">
        <v>0</v>
      </c>
      <c r="K153" s="138"/>
      <c r="L153" s="138"/>
    </row>
    <row r="154" spans="1:12" ht="15" customHeight="1" x14ac:dyDescent="0.25">
      <c r="A154" s="305" t="s">
        <v>167</v>
      </c>
      <c r="B154" s="280"/>
      <c r="C154" s="280"/>
      <c r="D154" s="280"/>
      <c r="E154" s="281"/>
      <c r="F154" s="282"/>
      <c r="G154" s="7">
        <v>0</v>
      </c>
      <c r="H154" s="7">
        <v>0</v>
      </c>
      <c r="I154" s="7">
        <v>0</v>
      </c>
      <c r="J154" s="7">
        <v>0</v>
      </c>
      <c r="K154" s="138"/>
      <c r="L154" s="138"/>
    </row>
    <row r="155" spans="1:12" ht="15" customHeight="1" x14ac:dyDescent="0.25">
      <c r="A155" s="305" t="s">
        <v>169</v>
      </c>
      <c r="B155" s="280"/>
      <c r="C155" s="280"/>
      <c r="D155" s="280"/>
      <c r="E155" s="281"/>
      <c r="F155" s="282"/>
      <c r="G155" s="7">
        <v>0</v>
      </c>
      <c r="H155" s="7">
        <v>0</v>
      </c>
      <c r="I155" s="7">
        <v>0</v>
      </c>
      <c r="J155" s="7">
        <v>0</v>
      </c>
      <c r="K155" s="138"/>
      <c r="L155" s="138"/>
    </row>
    <row r="156" spans="1:12" ht="15" customHeight="1" x14ac:dyDescent="0.25">
      <c r="A156" s="305" t="s">
        <v>133</v>
      </c>
      <c r="B156" s="280"/>
      <c r="C156" s="280"/>
      <c r="D156" s="280"/>
      <c r="E156" s="281"/>
      <c r="F156" s="282"/>
      <c r="G156" s="52">
        <f>+G151+G152+G153+G154+G155</f>
        <v>0</v>
      </c>
      <c r="H156" s="52">
        <f>+H151+H152+H153+H154+H155</f>
        <v>0</v>
      </c>
      <c r="I156" s="52">
        <f>+I151+I152+I153+I154+I155</f>
        <v>0</v>
      </c>
      <c r="J156" s="52">
        <f>+J151+J152+J153+J154+J155</f>
        <v>0</v>
      </c>
      <c r="K156" s="138"/>
      <c r="L156" s="138"/>
    </row>
    <row r="157" spans="1:12" ht="15" customHeight="1" x14ac:dyDescent="0.25">
      <c r="A157" s="305"/>
      <c r="B157" s="280"/>
      <c r="C157" s="280"/>
      <c r="D157" s="280"/>
      <c r="E157" s="281"/>
      <c r="F157" s="282"/>
      <c r="G157" s="6"/>
      <c r="H157" s="6"/>
      <c r="I157" s="6"/>
      <c r="J157" s="6"/>
      <c r="K157" s="138"/>
      <c r="L157" s="138"/>
    </row>
    <row r="158" spans="1:12" ht="15" customHeight="1" x14ac:dyDescent="0.25">
      <c r="A158" s="305" t="s">
        <v>139</v>
      </c>
      <c r="B158" s="280"/>
      <c r="C158" s="280"/>
      <c r="D158" s="280"/>
      <c r="E158" s="281"/>
      <c r="F158" s="282"/>
      <c r="G158" s="52">
        <f>+G142+G149-G156</f>
        <v>0</v>
      </c>
      <c r="H158" s="52">
        <f>+H142+H149-H156</f>
        <v>0</v>
      </c>
      <c r="I158" s="52">
        <f>+I142+I149-I156</f>
        <v>0</v>
      </c>
      <c r="J158" s="52">
        <f>+J142+J149-J156</f>
        <v>0</v>
      </c>
      <c r="K158" s="138"/>
      <c r="L158" s="138"/>
    </row>
    <row r="159" spans="1:12" ht="15" customHeight="1" x14ac:dyDescent="0.25">
      <c r="A159" s="305"/>
      <c r="B159" s="280"/>
      <c r="C159" s="280"/>
      <c r="D159" s="280"/>
      <c r="E159" s="281"/>
      <c r="F159" s="282"/>
      <c r="G159" s="6"/>
      <c r="H159" s="6"/>
      <c r="I159" s="6"/>
      <c r="J159" s="6"/>
      <c r="K159" s="138"/>
      <c r="L159" s="138"/>
    </row>
    <row r="160" spans="1:12" ht="15" customHeight="1" x14ac:dyDescent="0.25">
      <c r="A160" s="336" t="str">
        <f>CONCATENATE("Cash Utilised for Off-Set (As Available) (",TEXT(+'Basic Data'!B5,"mmmm, yyyy"),")")</f>
        <v>Cash Utilised for Off-Set (As Available) (October, 2020)</v>
      </c>
      <c r="B160" s="337"/>
      <c r="C160" s="337"/>
      <c r="D160" s="337"/>
      <c r="E160" s="281"/>
      <c r="F160" s="282"/>
      <c r="G160" s="6">
        <f>+F86</f>
        <v>0</v>
      </c>
      <c r="H160" s="6">
        <f>+F87</f>
        <v>0</v>
      </c>
      <c r="I160" s="6">
        <f>+F88</f>
        <v>0</v>
      </c>
      <c r="J160" s="6">
        <f>+F89</f>
        <v>0</v>
      </c>
      <c r="K160" s="138"/>
      <c r="L160" s="138"/>
    </row>
    <row r="161" spans="1:12" ht="15" customHeight="1" x14ac:dyDescent="0.25">
      <c r="A161" s="305"/>
      <c r="B161" s="280"/>
      <c r="C161" s="280"/>
      <c r="D161" s="280"/>
      <c r="E161" s="281"/>
      <c r="F161" s="282"/>
      <c r="G161" s="6"/>
      <c r="H161" s="6"/>
      <c r="I161" s="6"/>
      <c r="J161" s="6"/>
      <c r="K161" s="138"/>
      <c r="L161" s="138"/>
    </row>
    <row r="162" spans="1:12" ht="15" customHeight="1" x14ac:dyDescent="0.25">
      <c r="A162" s="305" t="s">
        <v>140</v>
      </c>
      <c r="B162" s="280"/>
      <c r="C162" s="280"/>
      <c r="D162" s="280"/>
      <c r="E162" s="281"/>
      <c r="F162" s="282"/>
      <c r="G162" s="52">
        <f>+G158-G160</f>
        <v>0</v>
      </c>
      <c r="H162" s="52">
        <f>+H158-H160</f>
        <v>0</v>
      </c>
      <c r="I162" s="52">
        <f>+I158-I160</f>
        <v>0</v>
      </c>
      <c r="J162" s="52">
        <f>+J158-J160</f>
        <v>0</v>
      </c>
      <c r="K162" s="138"/>
      <c r="L162" s="138"/>
    </row>
    <row r="163" spans="1:12" ht="15" customHeight="1" x14ac:dyDescent="0.25">
      <c r="A163" s="138"/>
      <c r="B163" s="138"/>
      <c r="C163" s="138"/>
      <c r="D163" s="138"/>
      <c r="E163" s="138"/>
      <c r="F163" s="138"/>
      <c r="G163" s="156"/>
      <c r="H163" s="156"/>
      <c r="I163" s="156"/>
      <c r="J163" s="156"/>
      <c r="K163" s="138"/>
      <c r="L163" s="138"/>
    </row>
  </sheetData>
  <mergeCells count="192">
    <mergeCell ref="K54:L54"/>
    <mergeCell ref="K55:L55"/>
    <mergeCell ref="K57:L57"/>
    <mergeCell ref="K58:L58"/>
    <mergeCell ref="K59:L59"/>
    <mergeCell ref="K60:L60"/>
    <mergeCell ref="A27:G27"/>
    <mergeCell ref="A28:G28"/>
    <mergeCell ref="B29:G29"/>
    <mergeCell ref="C30:G30"/>
    <mergeCell ref="C31:G31"/>
    <mergeCell ref="C32:G32"/>
    <mergeCell ref="C33:G33"/>
    <mergeCell ref="C34:G34"/>
    <mergeCell ref="D35:G35"/>
    <mergeCell ref="D36:G36"/>
    <mergeCell ref="D37:G37"/>
    <mergeCell ref="C38:G38"/>
    <mergeCell ref="C39:G39"/>
    <mergeCell ref="C40:G40"/>
    <mergeCell ref="B41:G41"/>
    <mergeCell ref="B42:G42"/>
    <mergeCell ref="C43:G43"/>
    <mergeCell ref="K48:L48"/>
    <mergeCell ref="K49:L49"/>
    <mergeCell ref="K50:L50"/>
    <mergeCell ref="K51:L51"/>
    <mergeCell ref="K52:L52"/>
    <mergeCell ref="A158:F158"/>
    <mergeCell ref="A150:F150"/>
    <mergeCell ref="A151:F151"/>
    <mergeCell ref="A152:F152"/>
    <mergeCell ref="A153:F153"/>
    <mergeCell ref="A154:F154"/>
    <mergeCell ref="A155:F155"/>
    <mergeCell ref="A156:F156"/>
    <mergeCell ref="A157:F157"/>
    <mergeCell ref="A63:F63"/>
    <mergeCell ref="A64:F64"/>
    <mergeCell ref="A65:F65"/>
    <mergeCell ref="A66:F66"/>
    <mergeCell ref="A67:F67"/>
    <mergeCell ref="A109:F109"/>
    <mergeCell ref="B110:F110"/>
    <mergeCell ref="C58:G58"/>
    <mergeCell ref="C59:G59"/>
    <mergeCell ref="K53:L53"/>
    <mergeCell ref="K82:L82"/>
    <mergeCell ref="A162:F162"/>
    <mergeCell ref="A141:F141"/>
    <mergeCell ref="B111:F111"/>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A149:F149"/>
    <mergeCell ref="K45:L45"/>
    <mergeCell ref="K46:L46"/>
    <mergeCell ref="K44:L44"/>
    <mergeCell ref="K47:L47"/>
    <mergeCell ref="B53:G53"/>
    <mergeCell ref="B54:G54"/>
    <mergeCell ref="B57:G57"/>
    <mergeCell ref="A103:I103"/>
    <mergeCell ref="A107:I107"/>
    <mergeCell ref="A85:D85"/>
    <mergeCell ref="A159:F159"/>
    <mergeCell ref="A160:F160"/>
    <mergeCell ref="J136:L136"/>
    <mergeCell ref="J137:L137"/>
    <mergeCell ref="K85:L85"/>
    <mergeCell ref="K86:L86"/>
    <mergeCell ref="K87:L87"/>
    <mergeCell ref="K88:L88"/>
    <mergeCell ref="K89:L89"/>
    <mergeCell ref="K90:L90"/>
    <mergeCell ref="K91:L91"/>
    <mergeCell ref="K125:L125"/>
    <mergeCell ref="K124:L124"/>
    <mergeCell ref="A101:I101"/>
    <mergeCell ref="K79:L79"/>
    <mergeCell ref="K80:L80"/>
    <mergeCell ref="K81:L81"/>
    <mergeCell ref="A161:F161"/>
    <mergeCell ref="C44:G44"/>
    <mergeCell ref="D45:G45"/>
    <mergeCell ref="D46:G46"/>
    <mergeCell ref="C47:G47"/>
    <mergeCell ref="C48:G48"/>
    <mergeCell ref="B49:G49"/>
    <mergeCell ref="B50:G50"/>
    <mergeCell ref="B51:G51"/>
    <mergeCell ref="B52:G52"/>
    <mergeCell ref="A81:D81"/>
    <mergeCell ref="A82:D82"/>
    <mergeCell ref="A83:D83"/>
    <mergeCell ref="B113:F113"/>
    <mergeCell ref="A70:D70"/>
    <mergeCell ref="A88:D88"/>
    <mergeCell ref="A89:D89"/>
    <mergeCell ref="A90:D90"/>
    <mergeCell ref="A86:D86"/>
    <mergeCell ref="B125:D125"/>
    <mergeCell ref="B124:D124"/>
    <mergeCell ref="A95:I95"/>
    <mergeCell ref="A97:I97"/>
    <mergeCell ref="A99:I99"/>
    <mergeCell ref="K83:L83"/>
    <mergeCell ref="A87:D87"/>
    <mergeCell ref="A79:D79"/>
    <mergeCell ref="A80:D80"/>
    <mergeCell ref="B112:F112"/>
    <mergeCell ref="A144:F144"/>
    <mergeCell ref="A145:F145"/>
    <mergeCell ref="A146:F146"/>
    <mergeCell ref="A147:F147"/>
    <mergeCell ref="A148:F148"/>
    <mergeCell ref="K126:L126"/>
    <mergeCell ref="B132:D132"/>
    <mergeCell ref="K132:L132"/>
    <mergeCell ref="J128:L128"/>
    <mergeCell ref="K130:L130"/>
    <mergeCell ref="B126:D126"/>
    <mergeCell ref="B130:D130"/>
    <mergeCell ref="B131:D131"/>
    <mergeCell ref="J138:L138"/>
    <mergeCell ref="J139:L139"/>
    <mergeCell ref="A128:I128"/>
    <mergeCell ref="A136:I136"/>
    <mergeCell ref="A137:I137"/>
    <mergeCell ref="A138:I138"/>
    <mergeCell ref="A139:I139"/>
    <mergeCell ref="K131:L131"/>
    <mergeCell ref="J1:L3"/>
    <mergeCell ref="A18:L18"/>
    <mergeCell ref="A71:D71"/>
    <mergeCell ref="J6:L6"/>
    <mergeCell ref="A142:F142"/>
    <mergeCell ref="A143:F143"/>
    <mergeCell ref="A122:I122"/>
    <mergeCell ref="J95:L95"/>
    <mergeCell ref="J97:L97"/>
    <mergeCell ref="J99:L99"/>
    <mergeCell ref="J101:L101"/>
    <mergeCell ref="J103:L103"/>
    <mergeCell ref="J107:L107"/>
    <mergeCell ref="J122:L122"/>
    <mergeCell ref="B114:F114"/>
    <mergeCell ref="B115:F115"/>
    <mergeCell ref="B116:F116"/>
    <mergeCell ref="B117:F117"/>
    <mergeCell ref="B118:F118"/>
    <mergeCell ref="B119:F119"/>
    <mergeCell ref="B120:F120"/>
    <mergeCell ref="A72:D72"/>
    <mergeCell ref="A75:D75"/>
    <mergeCell ref="A76:D76"/>
    <mergeCell ref="A77:D77"/>
    <mergeCell ref="A74:D74"/>
    <mergeCell ref="A73:D73"/>
    <mergeCell ref="A1:I1"/>
    <mergeCell ref="A2:I2"/>
    <mergeCell ref="A3:I3"/>
    <mergeCell ref="A6:I6"/>
    <mergeCell ref="A19:F19"/>
    <mergeCell ref="A20:F20"/>
    <mergeCell ref="A21:F21"/>
    <mergeCell ref="A22:F22"/>
    <mergeCell ref="A23:F23"/>
    <mergeCell ref="A24:F24"/>
    <mergeCell ref="A9:F9"/>
    <mergeCell ref="A10:F10"/>
    <mergeCell ref="B11:F11"/>
    <mergeCell ref="B12:F12"/>
    <mergeCell ref="B13:F13"/>
    <mergeCell ref="B14:F14"/>
    <mergeCell ref="B15:F15"/>
    <mergeCell ref="B16:F16"/>
    <mergeCell ref="B60:G60"/>
  </mergeCells>
  <printOptions horizontalCentered="1"/>
  <pageMargins left="0.75" right="0.25" top="0.25" bottom="0.25" header="0" footer="0"/>
  <pageSetup paperSize="9" fitToHeight="2" orientation="portrait" blackAndWhite="1" r:id="rId1"/>
  <headerFooter>
    <oddFooter>Page &amp;P of &amp;N</oddFooter>
  </headerFooter>
  <rowBreaks count="3" manualBreakCount="3">
    <brk id="56" max="12" man="1"/>
    <brk id="91" max="12" man="1"/>
    <brk id="13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view="pageBreakPreview" topLeftCell="A6" zoomScaleNormal="100" zoomScaleSheetLayoutView="100" workbookViewId="0">
      <pane ySplit="3" topLeftCell="A9" activePane="bottomLeft" state="frozen"/>
      <selection activeCell="A6" sqref="A6"/>
      <selection pane="bottomLeft" activeCell="A9" sqref="A9"/>
    </sheetView>
  </sheetViews>
  <sheetFormatPr defaultRowHeight="15" x14ac:dyDescent="0.25"/>
  <cols>
    <col min="1" max="1" width="20.7109375" customWidth="1"/>
    <col min="2" max="2" width="30.7109375" customWidth="1"/>
    <col min="3" max="4" width="8.7109375" customWidth="1"/>
    <col min="5" max="5" width="4.7109375" customWidth="1"/>
    <col min="6" max="6" width="7.7109375" customWidth="1"/>
    <col min="7" max="7" width="4.7109375" customWidth="1"/>
    <col min="8" max="8" width="7.7109375" customWidth="1"/>
    <col min="9" max="9" width="4.7109375" customWidth="1"/>
    <col min="10" max="10" width="7.7109375" customWidth="1"/>
    <col min="11" max="11" width="4.7109375" customWidth="1"/>
    <col min="12" max="12" width="5.7109375" customWidth="1"/>
    <col min="13" max="13" width="8.7109375" customWidth="1"/>
    <col min="14" max="14" width="30.7109375" customWidth="1"/>
    <col min="15" max="15" width="15.7109375" customWidth="1"/>
    <col min="16" max="16" width="20.7109375" customWidth="1"/>
    <col min="17" max="17" width="13.5703125" style="31" customWidth="1"/>
    <col min="18" max="18" width="12.28515625" customWidth="1"/>
    <col min="19" max="19" width="15.28515625" customWidth="1"/>
    <col min="20" max="20" width="17.5703125" customWidth="1"/>
    <col min="21" max="21" width="20.7109375" customWidth="1"/>
    <col min="22" max="22" width="17.42578125" customWidth="1"/>
    <col min="23" max="23" width="31.5703125" customWidth="1"/>
    <col min="24" max="24" width="14.85546875" customWidth="1"/>
    <col min="25" max="25" width="14.5703125" customWidth="1"/>
  </cols>
  <sheetData>
    <row r="1" spans="1:25" s="72" customFormat="1" ht="15" customHeight="1" x14ac:dyDescent="0.25">
      <c r="A1" s="70" t="str">
        <f>CONCATENATE(+'Basic Data'!$A$1," ",'Basic Data'!$B$1," / ",'Basic Data'!$A$2," ",TEXT('Basic Data'!$B$2,"000000"))</f>
        <v>File No.  / Group No.  000000</v>
      </c>
      <c r="B1" s="70"/>
      <c r="C1" s="70"/>
      <c r="D1" s="70"/>
      <c r="E1" s="70"/>
      <c r="F1" s="70"/>
      <c r="G1" s="70"/>
      <c r="H1" s="70"/>
      <c r="I1" s="70"/>
      <c r="J1" s="70"/>
      <c r="K1" s="295" t="s">
        <v>239</v>
      </c>
      <c r="L1" s="296"/>
      <c r="M1" s="297"/>
    </row>
    <row r="2" spans="1:25" s="72" customFormat="1" ht="15" customHeight="1" x14ac:dyDescent="0.25">
      <c r="A2" s="70" t="str">
        <f>+CONCATENATE('Basic Data'!$A$4," - ",'Basic Data'!$B$4," (",'Basic Data'!$A$3," - ",'Basic Data'!$B$3,")")</f>
        <v>Trade Name -  (GSTIN - )</v>
      </c>
      <c r="B2" s="70"/>
      <c r="C2" s="70"/>
      <c r="D2" s="70"/>
      <c r="E2" s="70"/>
      <c r="F2" s="70"/>
      <c r="G2" s="70"/>
      <c r="H2" s="70"/>
      <c r="I2" s="70"/>
      <c r="J2" s="70"/>
      <c r="K2" s="296"/>
      <c r="L2" s="296"/>
      <c r="M2" s="297"/>
    </row>
    <row r="3" spans="1:25" s="72" customFormat="1" ht="15" customHeight="1" x14ac:dyDescent="0.25">
      <c r="A3" s="73" t="str">
        <f>+CONCATENATE('Basic Data'!$A$8," - ",'Basic Data'!$B$8," (",TEXT('Basic Data'!$B$5,"mmmm, yyyy"),")")</f>
        <v>Financial Year - 2020-2021 (October, 2020)</v>
      </c>
      <c r="B3" s="73"/>
      <c r="C3" s="70"/>
      <c r="D3" s="70"/>
      <c r="E3" s="70"/>
      <c r="F3" s="70"/>
      <c r="G3" s="70"/>
      <c r="H3" s="70"/>
      <c r="I3" s="70"/>
      <c r="J3" s="70"/>
      <c r="K3" s="297"/>
      <c r="L3" s="297"/>
      <c r="M3" s="297"/>
    </row>
    <row r="4" spans="1:25" s="72" customFormat="1" ht="15" customHeight="1" thickBot="1" x14ac:dyDescent="0.3">
      <c r="A4" s="74"/>
      <c r="B4" s="74"/>
      <c r="C4" s="74"/>
      <c r="D4" s="74"/>
      <c r="E4" s="74"/>
      <c r="F4" s="74"/>
      <c r="G4" s="74"/>
      <c r="H4" s="74"/>
      <c r="I4" s="74"/>
      <c r="J4" s="74"/>
      <c r="K4" s="74"/>
      <c r="L4" s="74"/>
      <c r="M4" s="74"/>
    </row>
    <row r="5" spans="1:25" s="72" customFormat="1" ht="15" customHeight="1" x14ac:dyDescent="0.25">
      <c r="A5" s="70"/>
      <c r="B5" s="70"/>
      <c r="C5" s="70"/>
      <c r="D5" s="70"/>
      <c r="E5" s="70"/>
      <c r="F5" s="70"/>
      <c r="G5" s="70"/>
      <c r="H5" s="70"/>
      <c r="I5" s="70"/>
      <c r="J5" s="70"/>
      <c r="K5" s="70"/>
      <c r="L5" s="70"/>
      <c r="M5" s="70"/>
    </row>
    <row r="6" spans="1:25" s="72" customFormat="1" ht="30" customHeight="1" x14ac:dyDescent="0.25">
      <c r="A6" s="357" t="s">
        <v>270</v>
      </c>
      <c r="B6" s="357"/>
      <c r="C6" s="358"/>
      <c r="D6" s="358"/>
      <c r="E6" s="358"/>
      <c r="F6" s="358"/>
      <c r="G6" s="358"/>
      <c r="H6" s="358"/>
      <c r="I6" s="358"/>
      <c r="J6" s="358"/>
      <c r="K6" s="358"/>
      <c r="L6" s="358"/>
      <c r="M6" s="358"/>
    </row>
    <row r="7" spans="1:25" s="23" customFormat="1" ht="33.75" x14ac:dyDescent="0.25">
      <c r="A7" s="209" t="s">
        <v>258</v>
      </c>
      <c r="B7" s="209" t="s">
        <v>18</v>
      </c>
      <c r="C7" s="209" t="s">
        <v>251</v>
      </c>
      <c r="D7" s="242" t="s">
        <v>259</v>
      </c>
      <c r="E7" s="209" t="s">
        <v>177</v>
      </c>
      <c r="F7" s="209" t="s">
        <v>244</v>
      </c>
      <c r="G7" s="209" t="s">
        <v>245</v>
      </c>
      <c r="H7" s="209" t="s">
        <v>246</v>
      </c>
      <c r="I7" s="209" t="s">
        <v>247</v>
      </c>
      <c r="J7" s="209" t="s">
        <v>248</v>
      </c>
      <c r="K7" s="209" t="s">
        <v>249</v>
      </c>
      <c r="L7" s="209" t="s">
        <v>250</v>
      </c>
      <c r="M7" s="209" t="s">
        <v>95</v>
      </c>
      <c r="N7" s="20" t="s">
        <v>89</v>
      </c>
      <c r="O7" s="21" t="s">
        <v>90</v>
      </c>
      <c r="P7" s="22" t="s">
        <v>252</v>
      </c>
      <c r="Q7" s="21" t="s">
        <v>91</v>
      </c>
      <c r="R7" s="22" t="s">
        <v>92</v>
      </c>
      <c r="S7" s="22" t="s">
        <v>93</v>
      </c>
      <c r="T7" s="21" t="s">
        <v>94</v>
      </c>
      <c r="U7" s="22" t="s">
        <v>96</v>
      </c>
      <c r="V7" s="22" t="s">
        <v>97</v>
      </c>
      <c r="W7" s="21" t="s">
        <v>98</v>
      </c>
      <c r="X7" s="22" t="s">
        <v>99</v>
      </c>
      <c r="Y7" s="22" t="s">
        <v>100</v>
      </c>
    </row>
    <row r="8" spans="1:25" s="23" customFormat="1" x14ac:dyDescent="0.25">
      <c r="A8" s="244"/>
      <c r="B8" s="244"/>
      <c r="C8" s="244"/>
      <c r="D8" s="245"/>
      <c r="E8" s="244"/>
      <c r="F8" s="244"/>
      <c r="G8" s="244"/>
      <c r="H8" s="244"/>
      <c r="I8" s="244"/>
      <c r="J8" s="244"/>
      <c r="K8" s="244"/>
      <c r="L8" s="244"/>
      <c r="M8" s="244"/>
      <c r="N8" s="246"/>
      <c r="O8" s="247"/>
      <c r="P8" s="248"/>
      <c r="Q8" s="247"/>
      <c r="R8" s="248"/>
      <c r="S8" s="248"/>
      <c r="T8" s="247"/>
      <c r="U8" s="248"/>
      <c r="V8" s="248"/>
      <c r="W8" s="247"/>
      <c r="X8" s="248"/>
      <c r="Y8" s="248"/>
    </row>
    <row r="9" spans="1:25" s="24" customFormat="1" x14ac:dyDescent="0.25">
      <c r="A9" s="240"/>
      <c r="B9" s="230"/>
      <c r="C9" s="231"/>
      <c r="D9" s="232"/>
      <c r="E9" s="232"/>
      <c r="F9" s="233">
        <f>D9*E9/100</f>
        <v>0</v>
      </c>
      <c r="G9" s="232"/>
      <c r="H9" s="233">
        <f>D9*G9/100</f>
        <v>0</v>
      </c>
      <c r="I9" s="232"/>
      <c r="J9" s="233">
        <f>D9*I9/100</f>
        <v>0</v>
      </c>
      <c r="K9" s="232"/>
      <c r="L9" s="233">
        <f>D9*K9/100</f>
        <v>0</v>
      </c>
      <c r="M9" s="232"/>
      <c r="N9" s="230"/>
      <c r="O9" s="234"/>
      <c r="P9" s="231"/>
      <c r="Q9" s="234"/>
      <c r="R9" s="235"/>
      <c r="S9" s="231"/>
      <c r="T9" s="234"/>
      <c r="U9" s="231"/>
      <c r="V9" s="231"/>
      <c r="W9" s="234"/>
      <c r="X9" s="231"/>
      <c r="Y9" s="231"/>
    </row>
    <row r="10" spans="1:25" x14ac:dyDescent="0.25">
      <c r="A10" s="241"/>
      <c r="B10" s="236"/>
      <c r="C10" s="237"/>
      <c r="D10" s="238"/>
      <c r="E10" s="238"/>
      <c r="F10" s="233">
        <f>D10*E10/100</f>
        <v>0</v>
      </c>
      <c r="G10" s="238"/>
      <c r="H10" s="233">
        <f>D10*G10/100</f>
        <v>0</v>
      </c>
      <c r="I10" s="238"/>
      <c r="J10" s="233">
        <f>D10*I10/100</f>
        <v>0</v>
      </c>
      <c r="K10" s="238"/>
      <c r="L10" s="233">
        <f>D10*K10/100</f>
        <v>0</v>
      </c>
      <c r="M10" s="238"/>
      <c r="N10" s="236"/>
      <c r="O10" s="239"/>
      <c r="P10" s="237"/>
      <c r="Q10" s="239"/>
      <c r="R10" s="69"/>
      <c r="S10" s="237"/>
      <c r="T10" s="239"/>
      <c r="U10" s="237"/>
      <c r="V10" s="237"/>
      <c r="W10" s="239"/>
      <c r="X10" s="237"/>
      <c r="Y10" s="237"/>
    </row>
    <row r="11" spans="1:25" x14ac:dyDescent="0.25">
      <c r="A11" s="241"/>
      <c r="B11" s="236"/>
      <c r="C11" s="237"/>
      <c r="D11" s="238"/>
      <c r="E11" s="238"/>
      <c r="F11" s="233">
        <f>D11*E11/100</f>
        <v>0</v>
      </c>
      <c r="G11" s="238"/>
      <c r="H11" s="233">
        <f>D11*G11/100</f>
        <v>0</v>
      </c>
      <c r="I11" s="238"/>
      <c r="J11" s="233">
        <f>D11*I11/100</f>
        <v>0</v>
      </c>
      <c r="K11" s="238"/>
      <c r="L11" s="233">
        <f>D11*K11/100</f>
        <v>0</v>
      </c>
      <c r="M11" s="238"/>
      <c r="N11" s="236"/>
      <c r="O11" s="239"/>
      <c r="P11" s="237"/>
      <c r="Q11" s="239"/>
      <c r="R11" s="69"/>
      <c r="S11" s="237"/>
      <c r="T11" s="239"/>
      <c r="U11" s="237"/>
      <c r="V11" s="237"/>
      <c r="W11" s="239"/>
      <c r="X11" s="237"/>
      <c r="Y11" s="237"/>
    </row>
    <row r="12" spans="1:25" x14ac:dyDescent="0.25">
      <c r="A12" s="244"/>
      <c r="B12" s="244"/>
      <c r="C12" s="244"/>
      <c r="D12" s="245"/>
      <c r="E12" s="244"/>
      <c r="F12" s="244"/>
      <c r="G12" s="244"/>
      <c r="H12" s="244"/>
      <c r="I12" s="244"/>
      <c r="J12" s="244"/>
      <c r="K12" s="244"/>
      <c r="L12" s="244"/>
      <c r="M12" s="244"/>
      <c r="N12" s="246"/>
      <c r="O12" s="247"/>
      <c r="P12" s="248"/>
      <c r="Q12" s="247"/>
      <c r="R12" s="248"/>
      <c r="S12" s="248"/>
      <c r="T12" s="247"/>
      <c r="U12" s="248"/>
      <c r="V12" s="248"/>
      <c r="W12" s="247"/>
      <c r="X12" s="248"/>
      <c r="Y12" s="248"/>
    </row>
    <row r="13" spans="1:25" ht="15.75" thickBot="1" x14ac:dyDescent="0.3">
      <c r="A13" s="213" t="s">
        <v>27</v>
      </c>
      <c r="B13" s="213"/>
      <c r="C13" s="211"/>
      <c r="D13" s="215">
        <f>SUM(D8:D12)</f>
        <v>0</v>
      </c>
      <c r="E13" s="216"/>
      <c r="F13" s="215">
        <f>SUM(F8:F12)</f>
        <v>0</v>
      </c>
      <c r="G13" s="216"/>
      <c r="H13" s="215">
        <f>SUM(H8:H12)</f>
        <v>0</v>
      </c>
      <c r="I13" s="216"/>
      <c r="J13" s="215">
        <f>SUM(J8:J12)</f>
        <v>0</v>
      </c>
      <c r="K13" s="216"/>
      <c r="L13" s="215">
        <f>SUM(L8:L12)</f>
        <v>0</v>
      </c>
      <c r="M13" s="216"/>
      <c r="N13" s="210"/>
      <c r="O13" s="25"/>
      <c r="P13" s="26"/>
      <c r="Q13" s="25"/>
      <c r="R13" s="27" t="s">
        <v>27</v>
      </c>
      <c r="S13" s="28">
        <f>SUM(S9:S11)</f>
        <v>0</v>
      </c>
      <c r="T13" s="25"/>
      <c r="U13" s="26"/>
      <c r="V13" s="28">
        <f>SUM(V9:V11)</f>
        <v>0</v>
      </c>
      <c r="W13" s="28">
        <f>SUM(W9:W11)</f>
        <v>0</v>
      </c>
      <c r="X13" s="28">
        <f>SUM(X9:X11)</f>
        <v>0</v>
      </c>
      <c r="Y13" s="28">
        <f>SUM(Y9:Y11)</f>
        <v>0</v>
      </c>
    </row>
    <row r="14" spans="1:25" ht="16.5" thickTop="1" thickBot="1" x14ac:dyDescent="0.3">
      <c r="A14" s="214" t="s">
        <v>101</v>
      </c>
      <c r="B14" s="214"/>
      <c r="C14" s="212"/>
      <c r="D14" s="217">
        <f>SUBTOTAL(9,D8:D12)</f>
        <v>0</v>
      </c>
      <c r="E14" s="218"/>
      <c r="F14" s="217">
        <f>SUBTOTAL(9,F8:F12)</f>
        <v>0</v>
      </c>
      <c r="G14" s="218"/>
      <c r="H14" s="217">
        <f>SUBTOTAL(9,H8:H12)</f>
        <v>0</v>
      </c>
      <c r="I14" s="218"/>
      <c r="J14" s="217">
        <f>SUBTOTAL(9,J8:J12)</f>
        <v>0</v>
      </c>
      <c r="K14" s="218"/>
      <c r="L14" s="217">
        <f>SUBTOTAL(9,L8:L12)</f>
        <v>0</v>
      </c>
      <c r="M14" s="218"/>
      <c r="N14" s="210"/>
      <c r="O14" s="25"/>
      <c r="P14" s="26"/>
      <c r="Q14" s="25"/>
      <c r="R14" s="27" t="s">
        <v>101</v>
      </c>
      <c r="S14" s="28">
        <f>SUBTOTAL(9,S9:S11)</f>
        <v>0</v>
      </c>
      <c r="T14" s="25"/>
      <c r="U14" s="26"/>
      <c r="V14" s="28">
        <f>SUBTOTAL(9,V9:V11)</f>
        <v>0</v>
      </c>
      <c r="W14" s="28">
        <f>SUBTOTAL(9,W9:W11)</f>
        <v>0</v>
      </c>
      <c r="X14" s="28">
        <f>SUBTOTAL(9,X9:X11)</f>
        <v>0</v>
      </c>
      <c r="Y14" s="28">
        <f>SUBTOTAL(9,Y9:Y11)</f>
        <v>0</v>
      </c>
    </row>
    <row r="15" spans="1:25" ht="15.75" thickTop="1" x14ac:dyDescent="0.25">
      <c r="A15" s="29"/>
      <c r="B15" s="29"/>
      <c r="C15" s="29"/>
      <c r="D15" s="29"/>
      <c r="E15" s="29"/>
      <c r="F15" s="29"/>
      <c r="G15" s="29"/>
      <c r="H15" s="29"/>
      <c r="I15" s="29"/>
      <c r="J15" s="29"/>
      <c r="K15" s="29"/>
      <c r="L15" s="29"/>
      <c r="M15" s="29"/>
      <c r="N15" s="29"/>
      <c r="O15" s="29"/>
      <c r="P15" s="29"/>
      <c r="Q15" s="30"/>
      <c r="R15" s="29"/>
      <c r="S15" s="29">
        <f>COUNT(S9:S11)</f>
        <v>0</v>
      </c>
      <c r="T15" s="29"/>
      <c r="U15" s="29"/>
      <c r="V15" s="29"/>
      <c r="W15" s="29"/>
      <c r="X15" s="29"/>
      <c r="Y15" s="29"/>
    </row>
    <row r="18" spans="1:1" x14ac:dyDescent="0.25">
      <c r="A18" t="s">
        <v>65</v>
      </c>
    </row>
    <row r="19" spans="1:1" x14ac:dyDescent="0.25">
      <c r="A19" t="s">
        <v>271</v>
      </c>
    </row>
    <row r="20" spans="1:1" x14ac:dyDescent="0.25">
      <c r="A20" t="s">
        <v>272</v>
      </c>
    </row>
    <row r="21" spans="1:1" x14ac:dyDescent="0.25">
      <c r="A21" t="s">
        <v>273</v>
      </c>
    </row>
    <row r="22" spans="1:1" x14ac:dyDescent="0.25">
      <c r="A22" t="s">
        <v>274</v>
      </c>
    </row>
    <row r="23" spans="1:1" x14ac:dyDescent="0.25">
      <c r="A23" t="s">
        <v>75</v>
      </c>
    </row>
  </sheetData>
  <autoFilter ref="D7:Y13"/>
  <mergeCells count="2">
    <mergeCell ref="K1:M3"/>
    <mergeCell ref="A6:M6"/>
  </mergeCells>
  <dataValidations count="1">
    <dataValidation type="list" allowBlank="1" showInputMessage="1" showErrorMessage="1" sqref="A9:A11">
      <formula1>$A$17:$A$23</formula1>
    </dataValidation>
  </dataValidations>
  <printOptions horizontalCentered="1"/>
  <pageMargins left="0.75" right="0.25" top="0.5" bottom="0.5" header="0" footer="0"/>
  <pageSetup paperSize="9" pageOrder="overThenDown" orientation="landscape" blackAndWhite="1"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
  <sheetViews>
    <sheetView view="pageBreakPreview" topLeftCell="A6" zoomScaleNormal="100" zoomScaleSheetLayoutView="100" workbookViewId="0">
      <pane xSplit="1" ySplit="3" topLeftCell="B9" activePane="bottomRight" state="frozen"/>
      <selection activeCell="A6" sqref="A6"/>
      <selection pane="topRight" activeCell="B6" sqref="B6"/>
      <selection pane="bottomLeft" activeCell="A9" sqref="A9"/>
      <selection pane="bottomRight" activeCell="B9" sqref="B9"/>
    </sheetView>
  </sheetViews>
  <sheetFormatPr defaultColWidth="8" defaultRowHeight="15" x14ac:dyDescent="0.25"/>
  <cols>
    <col min="1" max="1" width="5.7109375" style="58" customWidth="1"/>
    <col min="2" max="2" width="40.7109375" style="58" customWidth="1"/>
    <col min="3" max="3" width="5.7109375" style="58" customWidth="1"/>
    <col min="4" max="4" width="4.7109375" style="58" customWidth="1"/>
    <col min="5" max="5" width="6.7109375" style="61" customWidth="1"/>
    <col min="6" max="6" width="5.7109375" style="58" customWidth="1"/>
    <col min="7" max="7" width="7.7109375" style="58" customWidth="1"/>
    <col min="8" max="8" width="8.7109375" style="58" customWidth="1"/>
    <col min="9" max="9" width="4.7109375" style="58" customWidth="1"/>
    <col min="10" max="10" width="10.7109375" style="58" customWidth="1"/>
    <col min="11" max="11" width="6.7109375" style="58" customWidth="1"/>
    <col min="12" max="13" width="10.7109375" style="58" customWidth="1"/>
    <col min="14" max="14" width="6.7109375" style="58" customWidth="1"/>
    <col min="15" max="15" width="15.7109375" style="58" customWidth="1"/>
    <col min="16" max="16" width="10.7109375" style="58" customWidth="1"/>
    <col min="17" max="17" width="6.7109375" style="58" customWidth="1"/>
    <col min="18" max="19" width="8.7109375" style="58" customWidth="1"/>
    <col min="20" max="20" width="5.7109375" style="58" customWidth="1"/>
    <col min="21" max="21" width="8.7109375" style="58" customWidth="1"/>
    <col min="22" max="22" width="10.7109375" style="58" customWidth="1"/>
    <col min="23" max="23" width="6.7109375" style="58" customWidth="1"/>
    <col min="24" max="29" width="8.7109375" style="58" customWidth="1"/>
    <col min="30" max="30" width="8" style="58" customWidth="1"/>
    <col min="31" max="31" width="4.7109375" style="61" customWidth="1"/>
    <col min="32" max="32" width="4.7109375" style="58" customWidth="1"/>
    <col min="33" max="33" width="6.7109375" style="58" customWidth="1"/>
    <col min="34" max="34" width="4.7109375" style="58" customWidth="1"/>
    <col min="35" max="35" width="6.7109375" style="61" customWidth="1"/>
    <col min="36" max="16384" width="8" style="58"/>
  </cols>
  <sheetData>
    <row r="1" spans="1:35" s="72" customFormat="1" ht="15" customHeight="1" x14ac:dyDescent="0.25">
      <c r="A1" s="70" t="str">
        <f>CONCATENATE(+'Basic Data'!$A$1," ",'Basic Data'!$B$1," / ",'Basic Data'!$A$2," ",TEXT('Basic Data'!$B$2,"000000"))</f>
        <v>File No.  / Group No.  000000</v>
      </c>
      <c r="B1" s="70"/>
      <c r="C1" s="70"/>
      <c r="D1" s="70"/>
      <c r="E1" s="70"/>
      <c r="F1" s="70"/>
      <c r="G1" s="70"/>
      <c r="H1" s="70"/>
      <c r="I1" s="70"/>
      <c r="J1" s="70"/>
      <c r="K1" s="70"/>
      <c r="L1" s="70"/>
      <c r="M1" s="70"/>
      <c r="N1" s="70"/>
      <c r="O1" s="70"/>
      <c r="P1" s="70"/>
      <c r="Q1" s="70"/>
      <c r="R1" s="70"/>
      <c r="S1" s="70"/>
      <c r="T1" s="70"/>
      <c r="U1" s="70"/>
      <c r="V1" s="70"/>
      <c r="W1" s="359" t="s">
        <v>232</v>
      </c>
      <c r="X1" s="360"/>
      <c r="Y1" s="361"/>
      <c r="Z1" s="218"/>
      <c r="AA1" s="228"/>
      <c r="AB1" s="228"/>
      <c r="AC1" s="228"/>
    </row>
    <row r="2" spans="1:35" s="72" customFormat="1" ht="15" customHeight="1" x14ac:dyDescent="0.25">
      <c r="A2" s="70" t="str">
        <f>+CONCATENATE('Basic Data'!$A$4," - ",'Basic Data'!$B$4," (",'Basic Data'!$A$3," - ",'Basic Data'!$B$3,")")</f>
        <v>Trade Name -  (GSTIN - )</v>
      </c>
      <c r="B2" s="70"/>
      <c r="C2" s="70"/>
      <c r="D2" s="70"/>
      <c r="E2" s="70"/>
      <c r="F2" s="70"/>
      <c r="G2" s="70"/>
      <c r="H2" s="70"/>
      <c r="I2" s="70"/>
      <c r="J2" s="70"/>
      <c r="K2" s="70"/>
      <c r="L2" s="70"/>
      <c r="M2" s="70"/>
      <c r="N2" s="70"/>
      <c r="O2" s="70"/>
      <c r="P2" s="70"/>
      <c r="Q2" s="70"/>
      <c r="R2" s="70"/>
      <c r="S2" s="70"/>
      <c r="T2" s="70"/>
      <c r="U2" s="70"/>
      <c r="V2" s="70"/>
      <c r="W2" s="362"/>
      <c r="X2" s="363"/>
      <c r="Y2" s="364"/>
      <c r="Z2" s="218"/>
      <c r="AA2" s="228"/>
      <c r="AB2" s="228"/>
      <c r="AC2" s="228"/>
    </row>
    <row r="3" spans="1:35" s="72" customFormat="1" ht="15" customHeight="1" x14ac:dyDescent="0.25">
      <c r="A3" s="73" t="str">
        <f>+CONCATENATE('Basic Data'!$A$8," - ",'Basic Data'!$B$8," (",TEXT('Basic Data'!$B$5,"mmmm, yyyy"),")")</f>
        <v>Financial Year - 2020-2021 (October, 2020)</v>
      </c>
      <c r="B3" s="73"/>
      <c r="C3" s="70"/>
      <c r="D3" s="70"/>
      <c r="E3" s="70"/>
      <c r="F3" s="70"/>
      <c r="G3" s="70"/>
      <c r="H3" s="70"/>
      <c r="I3" s="70"/>
      <c r="J3" s="70"/>
      <c r="K3" s="70"/>
      <c r="L3" s="70"/>
      <c r="M3" s="70"/>
      <c r="N3" s="70"/>
      <c r="O3" s="70"/>
      <c r="P3" s="70"/>
      <c r="Q3" s="70"/>
      <c r="R3" s="70"/>
      <c r="S3" s="70"/>
      <c r="T3" s="70"/>
      <c r="U3" s="70"/>
      <c r="V3" s="70"/>
      <c r="W3" s="365"/>
      <c r="X3" s="366"/>
      <c r="Y3" s="367"/>
      <c r="Z3" s="218"/>
      <c r="AA3" s="228"/>
      <c r="AB3" s="228"/>
      <c r="AC3" s="228"/>
    </row>
    <row r="4" spans="1:35" s="72" customFormat="1" ht="15" customHeight="1" thickBot="1" x14ac:dyDescent="0.3">
      <c r="A4" s="74"/>
      <c r="B4" s="74"/>
      <c r="C4" s="74"/>
      <c r="D4" s="74"/>
      <c r="E4" s="74"/>
      <c r="F4" s="74"/>
      <c r="G4" s="74"/>
      <c r="H4" s="74"/>
      <c r="I4" s="74"/>
      <c r="J4" s="74"/>
      <c r="K4" s="74"/>
      <c r="L4" s="74"/>
      <c r="M4" s="74"/>
      <c r="N4" s="74"/>
      <c r="O4" s="74"/>
      <c r="P4" s="74"/>
      <c r="Q4" s="74"/>
      <c r="R4" s="74"/>
      <c r="S4" s="74"/>
      <c r="T4" s="74"/>
      <c r="U4" s="74"/>
      <c r="V4" s="74"/>
      <c r="W4" s="74"/>
      <c r="X4" s="74"/>
      <c r="Y4" s="74"/>
      <c r="Z4" s="218"/>
      <c r="AA4" s="70"/>
      <c r="AB4" s="70"/>
      <c r="AC4" s="70"/>
    </row>
    <row r="5" spans="1:35" s="72" customFormat="1" ht="15" customHeight="1" x14ac:dyDescent="0.25">
      <c r="A5" s="70"/>
      <c r="B5" s="70"/>
      <c r="C5" s="70"/>
      <c r="D5" s="70"/>
      <c r="E5" s="70"/>
      <c r="F5" s="70"/>
      <c r="G5" s="70"/>
      <c r="H5" s="70"/>
      <c r="I5" s="70"/>
      <c r="J5" s="70"/>
      <c r="K5" s="70"/>
      <c r="L5" s="70"/>
      <c r="M5" s="70"/>
      <c r="N5" s="70"/>
      <c r="O5" s="70"/>
      <c r="P5" s="70"/>
      <c r="Q5" s="70"/>
      <c r="R5" s="70"/>
      <c r="S5" s="70"/>
      <c r="T5" s="70"/>
      <c r="U5" s="70"/>
      <c r="V5" s="70"/>
      <c r="W5" s="70"/>
      <c r="X5" s="70"/>
      <c r="Y5" s="70"/>
      <c r="Z5" s="218"/>
      <c r="AA5" s="70"/>
      <c r="AB5" s="70"/>
      <c r="AC5" s="70"/>
    </row>
    <row r="6" spans="1:35" s="72" customFormat="1" ht="45" customHeight="1" x14ac:dyDescent="0.25">
      <c r="A6" s="368" t="s">
        <v>269</v>
      </c>
      <c r="B6" s="277"/>
      <c r="C6" s="277"/>
      <c r="D6" s="277"/>
      <c r="E6" s="277"/>
      <c r="F6" s="277"/>
      <c r="G6" s="277"/>
      <c r="H6" s="277"/>
      <c r="I6" s="277"/>
      <c r="J6" s="277"/>
      <c r="K6" s="277"/>
      <c r="L6" s="277"/>
      <c r="M6" s="277"/>
      <c r="N6" s="278"/>
      <c r="O6" s="262"/>
      <c r="P6" s="263"/>
      <c r="Q6" s="263"/>
      <c r="R6" s="263"/>
      <c r="S6" s="263"/>
      <c r="T6" s="263"/>
      <c r="U6" s="263"/>
      <c r="V6" s="263"/>
      <c r="W6" s="263"/>
      <c r="X6" s="263"/>
      <c r="Y6" s="263"/>
      <c r="Z6" s="218"/>
      <c r="AA6" s="229"/>
      <c r="AB6" s="229"/>
      <c r="AC6" s="229"/>
    </row>
    <row r="7" spans="1:35" ht="54" x14ac:dyDescent="0.25">
      <c r="A7" s="126" t="s">
        <v>276</v>
      </c>
      <c r="B7" s="65" t="s">
        <v>184</v>
      </c>
      <c r="C7" s="64" t="s">
        <v>181</v>
      </c>
      <c r="D7" s="64" t="s">
        <v>182</v>
      </c>
      <c r="E7" s="64" t="s">
        <v>173</v>
      </c>
      <c r="F7" s="64" t="s">
        <v>174</v>
      </c>
      <c r="G7" s="64" t="s">
        <v>183</v>
      </c>
      <c r="H7" s="64" t="s">
        <v>178</v>
      </c>
      <c r="I7" s="64" t="s">
        <v>6</v>
      </c>
      <c r="J7" s="249" t="s">
        <v>254</v>
      </c>
      <c r="K7" s="221" t="s">
        <v>255</v>
      </c>
      <c r="L7" s="126" t="s">
        <v>280</v>
      </c>
      <c r="M7" s="126" t="s">
        <v>27</v>
      </c>
      <c r="N7" s="126" t="str">
        <f>CONCATENATE("Customs Duty) [(",+K8," + ",L8,") - (",+H8," + ",+I8,")]")</f>
        <v>Customs Duty) [(11 + 12) - (8 + 9)]</v>
      </c>
      <c r="O7" s="126" t="s">
        <v>261</v>
      </c>
      <c r="P7" s="250" t="str">
        <f>CONCATENATE("Taxable value for RCM on Ocean Freight (10% of col. no. (",+G8,"))")</f>
        <v>Taxable value for RCM on Ocean Freight (10% of col. no. (7))</v>
      </c>
      <c r="Q7" s="126" t="s">
        <v>177</v>
      </c>
      <c r="R7" s="126" t="s">
        <v>264</v>
      </c>
      <c r="S7" s="126" t="s">
        <v>281</v>
      </c>
      <c r="T7" s="126" t="s">
        <v>282</v>
      </c>
      <c r="U7" s="126" t="s">
        <v>277</v>
      </c>
      <c r="V7" s="126" t="s">
        <v>266</v>
      </c>
      <c r="W7" s="126" t="s">
        <v>177</v>
      </c>
      <c r="X7" s="126" t="s">
        <v>264</v>
      </c>
      <c r="Y7" s="126" t="s">
        <v>265</v>
      </c>
      <c r="Z7" s="126" t="s">
        <v>160</v>
      </c>
      <c r="AA7" s="62" t="s">
        <v>260</v>
      </c>
      <c r="AB7" s="62" t="s">
        <v>275</v>
      </c>
      <c r="AC7" s="62"/>
      <c r="AD7" s="62" t="s">
        <v>170</v>
      </c>
      <c r="AE7" s="63" t="s">
        <v>171</v>
      </c>
      <c r="AF7" s="63" t="s">
        <v>172</v>
      </c>
      <c r="AG7" s="63" t="s">
        <v>175</v>
      </c>
      <c r="AH7" s="62" t="s">
        <v>176</v>
      </c>
      <c r="AI7" s="62" t="s">
        <v>18</v>
      </c>
    </row>
    <row r="8" spans="1:35" x14ac:dyDescent="0.25">
      <c r="A8" s="127">
        <v>1</v>
      </c>
      <c r="B8" s="127">
        <f>+A8+1</f>
        <v>2</v>
      </c>
      <c r="C8" s="127">
        <f t="shared" ref="C8:AB8" si="0">+B8+1</f>
        <v>3</v>
      </c>
      <c r="D8" s="127">
        <f t="shared" si="0"/>
        <v>4</v>
      </c>
      <c r="E8" s="127">
        <f t="shared" si="0"/>
        <v>5</v>
      </c>
      <c r="F8" s="127">
        <f t="shared" si="0"/>
        <v>6</v>
      </c>
      <c r="G8" s="127">
        <f t="shared" si="0"/>
        <v>7</v>
      </c>
      <c r="H8" s="127">
        <f t="shared" si="0"/>
        <v>8</v>
      </c>
      <c r="I8" s="127">
        <f t="shared" si="0"/>
        <v>9</v>
      </c>
      <c r="J8" s="127">
        <f t="shared" si="0"/>
        <v>10</v>
      </c>
      <c r="K8" s="127">
        <f t="shared" si="0"/>
        <v>11</v>
      </c>
      <c r="L8" s="127">
        <f t="shared" si="0"/>
        <v>12</v>
      </c>
      <c r="M8" s="127">
        <f t="shared" si="0"/>
        <v>13</v>
      </c>
      <c r="N8" s="127">
        <f t="shared" si="0"/>
        <v>14</v>
      </c>
      <c r="O8" s="127">
        <f t="shared" si="0"/>
        <v>15</v>
      </c>
      <c r="P8" s="127">
        <f t="shared" si="0"/>
        <v>16</v>
      </c>
      <c r="Q8" s="127">
        <f t="shared" si="0"/>
        <v>17</v>
      </c>
      <c r="R8" s="127">
        <f t="shared" si="0"/>
        <v>18</v>
      </c>
      <c r="S8" s="127">
        <f t="shared" si="0"/>
        <v>19</v>
      </c>
      <c r="T8" s="127">
        <f t="shared" si="0"/>
        <v>20</v>
      </c>
      <c r="U8" s="127">
        <f t="shared" si="0"/>
        <v>21</v>
      </c>
      <c r="V8" s="127">
        <f t="shared" si="0"/>
        <v>22</v>
      </c>
      <c r="W8" s="127">
        <f t="shared" si="0"/>
        <v>23</v>
      </c>
      <c r="X8" s="127">
        <f t="shared" si="0"/>
        <v>24</v>
      </c>
      <c r="Y8" s="127">
        <f t="shared" si="0"/>
        <v>25</v>
      </c>
      <c r="Z8" s="127">
        <f t="shared" si="0"/>
        <v>26</v>
      </c>
      <c r="AA8" s="127">
        <f t="shared" si="0"/>
        <v>27</v>
      </c>
      <c r="AB8" s="127">
        <f t="shared" si="0"/>
        <v>28</v>
      </c>
      <c r="AC8" s="127"/>
      <c r="AD8" s="127">
        <f t="shared" ref="AD8" si="1">+AB8+1</f>
        <v>29</v>
      </c>
      <c r="AE8" s="127">
        <f t="shared" ref="AE8" si="2">+AD8+1</f>
        <v>30</v>
      </c>
      <c r="AF8" s="127">
        <f t="shared" ref="AF8" si="3">+AE8+1</f>
        <v>31</v>
      </c>
      <c r="AG8" s="127">
        <f t="shared" ref="AG8" si="4">+AF8+1</f>
        <v>32</v>
      </c>
      <c r="AH8" s="127">
        <f t="shared" ref="AH8" si="5">+AG8+1</f>
        <v>33</v>
      </c>
      <c r="AI8" s="127">
        <f t="shared" ref="AI8" si="6">+AH8+1</f>
        <v>34</v>
      </c>
    </row>
    <row r="9" spans="1:35" x14ac:dyDescent="0.25">
      <c r="A9" s="252">
        <v>1</v>
      </c>
      <c r="B9" s="227"/>
      <c r="C9" s="255"/>
      <c r="D9" s="255"/>
      <c r="E9" s="256"/>
      <c r="F9" s="255"/>
      <c r="G9" s="224"/>
      <c r="H9" s="224"/>
      <c r="I9" s="224"/>
      <c r="J9" s="224"/>
      <c r="K9" s="224"/>
      <c r="L9" s="224"/>
      <c r="M9" s="225">
        <f>+J9+K9+L9</f>
        <v>0</v>
      </c>
      <c r="N9" s="225">
        <f>(+K9+L9)-(H9+I9)</f>
        <v>0</v>
      </c>
      <c r="O9" s="243" t="str">
        <f>IF(B9="","",VLOOKUP(B9,$A$19:$H$23,8,FALSE))</f>
        <v/>
      </c>
      <c r="P9" s="225">
        <f>IF(B9=+$A$20,+J9*0.1,0)</f>
        <v>0</v>
      </c>
      <c r="Q9" s="225">
        <f>IF(B9=+$A$20,5,0)</f>
        <v>0</v>
      </c>
      <c r="R9" s="225">
        <f>ROUND(P9*Q9/100,0)</f>
        <v>0</v>
      </c>
      <c r="S9" s="224"/>
      <c r="T9" s="258"/>
      <c r="U9" s="258"/>
      <c r="V9" s="225">
        <f>ROUND(S9*U9,2)</f>
        <v>0</v>
      </c>
      <c r="W9" s="225">
        <f>IF(B9=+$A$21,5,0)</f>
        <v>0</v>
      </c>
      <c r="X9" s="225">
        <f>ROUND(V9*W9/100,0)</f>
        <v>0</v>
      </c>
      <c r="Y9" s="225">
        <f>+R9+X9</f>
        <v>0</v>
      </c>
      <c r="Z9" s="251">
        <f>(+G9+H9+I9)-M9</f>
        <v>0</v>
      </c>
      <c r="AA9" s="226"/>
      <c r="AB9" s="226"/>
      <c r="AC9" s="226"/>
      <c r="AD9" s="226"/>
      <c r="AE9" s="223"/>
      <c r="AF9" s="222"/>
      <c r="AG9" s="224"/>
      <c r="AH9" s="223"/>
      <c r="AI9" s="223"/>
    </row>
    <row r="10" spans="1:35" x14ac:dyDescent="0.25">
      <c r="A10" s="252">
        <f>+A9+1</f>
        <v>2</v>
      </c>
      <c r="B10" s="227"/>
      <c r="C10" s="255"/>
      <c r="D10" s="255"/>
      <c r="E10" s="256"/>
      <c r="F10" s="255"/>
      <c r="G10" s="224"/>
      <c r="H10" s="224"/>
      <c r="I10" s="224"/>
      <c r="J10" s="224"/>
      <c r="K10" s="224"/>
      <c r="L10" s="224"/>
      <c r="M10" s="225">
        <f t="shared" ref="M10:M13" si="7">+J10+K10+L10</f>
        <v>0</v>
      </c>
      <c r="N10" s="225">
        <f t="shared" ref="N10:N13" si="8">(+K10+L10)-(H10+I10)</f>
        <v>0</v>
      </c>
      <c r="O10" s="243" t="str">
        <f>IF(B10="","",VLOOKUP(B10,$A$19:$H$23,8,FALSE))</f>
        <v/>
      </c>
      <c r="P10" s="225">
        <f>IF(B10=+$A$20,+J10*0.1,0)</f>
        <v>0</v>
      </c>
      <c r="Q10" s="225">
        <f>IF(B10=+$A$20,5,0)</f>
        <v>0</v>
      </c>
      <c r="R10" s="225">
        <f t="shared" ref="R10:R13" si="9">ROUND(P10*Q10/100,0)</f>
        <v>0</v>
      </c>
      <c r="S10" s="224"/>
      <c r="T10" s="258"/>
      <c r="U10" s="258"/>
      <c r="V10" s="225">
        <f t="shared" ref="V10:V13" si="10">ROUND(S10*U10,2)</f>
        <v>0</v>
      </c>
      <c r="W10" s="225">
        <f>IF(B10=+$A$21,5,0)</f>
        <v>0</v>
      </c>
      <c r="X10" s="225">
        <f t="shared" ref="X10:X13" si="11">ROUND(V10*W10/100,0)</f>
        <v>0</v>
      </c>
      <c r="Y10" s="225">
        <f t="shared" ref="Y10:Y13" si="12">+R10+X10</f>
        <v>0</v>
      </c>
      <c r="Z10" s="251">
        <f t="shared" ref="Z10:Z13" si="13">(+G10+H10+I10)-M10</f>
        <v>0</v>
      </c>
      <c r="AA10" s="226"/>
      <c r="AB10" s="226"/>
      <c r="AC10" s="226"/>
      <c r="AD10" s="226"/>
      <c r="AE10" s="223"/>
      <c r="AF10" s="222"/>
      <c r="AG10" s="224"/>
      <c r="AH10" s="223"/>
      <c r="AI10" s="223"/>
    </row>
    <row r="11" spans="1:35" x14ac:dyDescent="0.25">
      <c r="A11" s="252">
        <f t="shared" ref="A11:A13" si="14">+A10+1</f>
        <v>3</v>
      </c>
      <c r="B11" s="227"/>
      <c r="C11" s="255"/>
      <c r="D11" s="255"/>
      <c r="E11" s="256"/>
      <c r="F11" s="255"/>
      <c r="G11" s="224"/>
      <c r="H11" s="224"/>
      <c r="I11" s="224"/>
      <c r="J11" s="224"/>
      <c r="K11" s="224"/>
      <c r="L11" s="224"/>
      <c r="M11" s="225">
        <f t="shared" si="7"/>
        <v>0</v>
      </c>
      <c r="N11" s="225">
        <f t="shared" si="8"/>
        <v>0</v>
      </c>
      <c r="O11" s="243" t="str">
        <f t="shared" ref="O11:O13" si="15">IF(B11="","",VLOOKUP(B11,$A$19:$H$23,8,FALSE))</f>
        <v/>
      </c>
      <c r="P11" s="225">
        <f>IF(B11=+$A$20,+J11*0.1,0)</f>
        <v>0</v>
      </c>
      <c r="Q11" s="225">
        <f>IF(B11=+$A$20,5,0)</f>
        <v>0</v>
      </c>
      <c r="R11" s="225">
        <f t="shared" si="9"/>
        <v>0</v>
      </c>
      <c r="S11" s="224"/>
      <c r="T11" s="258"/>
      <c r="U11" s="258"/>
      <c r="V11" s="225">
        <f t="shared" si="10"/>
        <v>0</v>
      </c>
      <c r="W11" s="225">
        <f>IF(B11=+$A$21,5,0)</f>
        <v>0</v>
      </c>
      <c r="X11" s="225">
        <f t="shared" si="11"/>
        <v>0</v>
      </c>
      <c r="Y11" s="225">
        <f t="shared" si="12"/>
        <v>0</v>
      </c>
      <c r="Z11" s="251">
        <f t="shared" si="13"/>
        <v>0</v>
      </c>
      <c r="AA11" s="226"/>
      <c r="AB11" s="226"/>
      <c r="AC11" s="226"/>
      <c r="AD11" s="226"/>
      <c r="AE11" s="223"/>
      <c r="AF11" s="222"/>
      <c r="AG11" s="224"/>
      <c r="AH11" s="223"/>
      <c r="AI11" s="223"/>
    </row>
    <row r="12" spans="1:35" x14ac:dyDescent="0.25">
      <c r="A12" s="252">
        <f t="shared" si="14"/>
        <v>4</v>
      </c>
      <c r="B12" s="227"/>
      <c r="C12" s="255"/>
      <c r="D12" s="255"/>
      <c r="E12" s="256"/>
      <c r="F12" s="255"/>
      <c r="G12" s="224"/>
      <c r="H12" s="224"/>
      <c r="I12" s="224"/>
      <c r="J12" s="224"/>
      <c r="K12" s="224"/>
      <c r="L12" s="224"/>
      <c r="M12" s="225">
        <f t="shared" si="7"/>
        <v>0</v>
      </c>
      <c r="N12" s="225">
        <f t="shared" si="8"/>
        <v>0</v>
      </c>
      <c r="O12" s="243" t="str">
        <f t="shared" si="15"/>
        <v/>
      </c>
      <c r="P12" s="225">
        <f>IF(B12=+$A$20,+J12*0.1,0)</f>
        <v>0</v>
      </c>
      <c r="Q12" s="225">
        <f>IF(B12=+$A$20,5,0)</f>
        <v>0</v>
      </c>
      <c r="R12" s="225">
        <f t="shared" si="9"/>
        <v>0</v>
      </c>
      <c r="S12" s="224"/>
      <c r="T12" s="258"/>
      <c r="U12" s="258"/>
      <c r="V12" s="225">
        <f t="shared" si="10"/>
        <v>0</v>
      </c>
      <c r="W12" s="225">
        <f>IF(B12=+$A$21,5,0)</f>
        <v>0</v>
      </c>
      <c r="X12" s="225">
        <f t="shared" si="11"/>
        <v>0</v>
      </c>
      <c r="Y12" s="225">
        <f t="shared" si="12"/>
        <v>0</v>
      </c>
      <c r="Z12" s="251">
        <f t="shared" si="13"/>
        <v>0</v>
      </c>
      <c r="AA12" s="226"/>
      <c r="AB12" s="226"/>
      <c r="AC12" s="226"/>
      <c r="AD12" s="226"/>
      <c r="AE12" s="223"/>
      <c r="AF12" s="222"/>
      <c r="AG12" s="224"/>
      <c r="AH12" s="223"/>
      <c r="AI12" s="223"/>
    </row>
    <row r="13" spans="1:35" x14ac:dyDescent="0.25">
      <c r="A13" s="252">
        <f t="shared" si="14"/>
        <v>5</v>
      </c>
      <c r="B13" s="227"/>
      <c r="C13" s="255"/>
      <c r="D13" s="255"/>
      <c r="E13" s="256"/>
      <c r="F13" s="255"/>
      <c r="G13" s="224"/>
      <c r="H13" s="224"/>
      <c r="I13" s="224"/>
      <c r="J13" s="224"/>
      <c r="K13" s="224"/>
      <c r="L13" s="224"/>
      <c r="M13" s="225">
        <f t="shared" si="7"/>
        <v>0</v>
      </c>
      <c r="N13" s="225">
        <f t="shared" si="8"/>
        <v>0</v>
      </c>
      <c r="O13" s="243" t="str">
        <f t="shared" si="15"/>
        <v/>
      </c>
      <c r="P13" s="225">
        <f>IF(B13=+$A$20,+J13*0.1,0)</f>
        <v>0</v>
      </c>
      <c r="Q13" s="225">
        <f>IF(B13=+$A$20,5,0)</f>
        <v>0</v>
      </c>
      <c r="R13" s="225">
        <f t="shared" si="9"/>
        <v>0</v>
      </c>
      <c r="S13" s="224"/>
      <c r="T13" s="258"/>
      <c r="U13" s="258"/>
      <c r="V13" s="225">
        <f t="shared" si="10"/>
        <v>0</v>
      </c>
      <c r="W13" s="225">
        <f>IF(B13=+$A$21,5,0)</f>
        <v>0</v>
      </c>
      <c r="X13" s="225">
        <f t="shared" si="11"/>
        <v>0</v>
      </c>
      <c r="Y13" s="225">
        <f t="shared" si="12"/>
        <v>0</v>
      </c>
      <c r="Z13" s="251">
        <f t="shared" si="13"/>
        <v>0</v>
      </c>
      <c r="AA13" s="226"/>
      <c r="AB13" s="226"/>
      <c r="AC13" s="226"/>
      <c r="AD13" s="226"/>
      <c r="AE13" s="223"/>
      <c r="AF13" s="222"/>
      <c r="AG13" s="224"/>
      <c r="AH13" s="223"/>
      <c r="AI13" s="223"/>
    </row>
    <row r="14" spans="1:35" ht="15.75" thickBot="1" x14ac:dyDescent="0.3">
      <c r="A14" s="213"/>
      <c r="B14" s="213" t="s">
        <v>27</v>
      </c>
      <c r="C14" s="123"/>
      <c r="D14" s="123"/>
      <c r="E14" s="124"/>
      <c r="F14" s="123"/>
      <c r="G14" s="253">
        <f>SUM(G9:G13)</f>
        <v>0</v>
      </c>
      <c r="H14" s="253">
        <f t="shared" ref="H14:I14" si="16">SUM(H9:H13)</f>
        <v>0</v>
      </c>
      <c r="I14" s="253">
        <f t="shared" si="16"/>
        <v>0</v>
      </c>
      <c r="J14" s="253">
        <f t="shared" ref="J14:N14" si="17">SUM(J9:J13)</f>
        <v>0</v>
      </c>
      <c r="K14" s="253">
        <f t="shared" si="17"/>
        <v>0</v>
      </c>
      <c r="L14" s="253">
        <f t="shared" ref="L14" si="18">SUM(L9:L13)</f>
        <v>0</v>
      </c>
      <c r="M14" s="253">
        <f>SUM(M9:M13)</f>
        <v>0</v>
      </c>
      <c r="N14" s="253">
        <f t="shared" si="17"/>
        <v>0</v>
      </c>
      <c r="O14" s="125"/>
      <c r="P14" s="253">
        <f>SUM(P9:P13)</f>
        <v>0</v>
      </c>
      <c r="Q14" s="125"/>
      <c r="R14" s="253">
        <f>SUM(R9:R13)</f>
        <v>0</v>
      </c>
      <c r="S14" s="253"/>
      <c r="T14" s="259"/>
      <c r="U14" s="259"/>
      <c r="V14" s="253">
        <f>SUM(V9:V13)</f>
        <v>0</v>
      </c>
      <c r="W14" s="125"/>
      <c r="X14" s="253">
        <f>SUM(X9:X13)</f>
        <v>0</v>
      </c>
      <c r="Y14" s="253">
        <f>SUM(Y9:Y13)</f>
        <v>0</v>
      </c>
      <c r="Z14" s="253">
        <f>SUM(Z9:Z13)</f>
        <v>0</v>
      </c>
      <c r="AA14" s="59"/>
      <c r="AB14" s="59"/>
      <c r="AC14" s="59"/>
      <c r="AD14" s="59"/>
      <c r="AE14" s="60"/>
      <c r="AF14" s="59"/>
      <c r="AG14" s="121">
        <f>SUM(AG9:AG13)</f>
        <v>0</v>
      </c>
      <c r="AH14" s="59"/>
      <c r="AI14" s="60"/>
    </row>
    <row r="15" spans="1:35" ht="16.5" thickTop="1" thickBot="1" x14ac:dyDescent="0.3">
      <c r="A15" s="214"/>
      <c r="B15" s="214" t="s">
        <v>101</v>
      </c>
      <c r="C15" s="124"/>
      <c r="D15" s="124"/>
      <c r="E15" s="124"/>
      <c r="F15" s="124"/>
      <c r="G15" s="254">
        <f>+SUBTOTAL(9,G9:G13)</f>
        <v>0</v>
      </c>
      <c r="H15" s="254">
        <f t="shared" ref="H15:I15" si="19">+SUBTOTAL(9,H9:H13)</f>
        <v>0</v>
      </c>
      <c r="I15" s="254">
        <f t="shared" si="19"/>
        <v>0</v>
      </c>
      <c r="J15" s="254">
        <f t="shared" ref="J15:N15" si="20">+SUBTOTAL(9,J9:J13)</f>
        <v>0</v>
      </c>
      <c r="K15" s="254">
        <f t="shared" si="20"/>
        <v>0</v>
      </c>
      <c r="L15" s="254">
        <f t="shared" ref="L15" si="21">+SUBTOTAL(9,L9:L13)</f>
        <v>0</v>
      </c>
      <c r="M15" s="254">
        <f>+SUBTOTAL(9,M9:M13)</f>
        <v>0</v>
      </c>
      <c r="N15" s="254">
        <f t="shared" si="20"/>
        <v>0</v>
      </c>
      <c r="O15" s="125"/>
      <c r="P15" s="254">
        <f>+SUBTOTAL(9,P9:P13)</f>
        <v>0</v>
      </c>
      <c r="Q15" s="125"/>
      <c r="R15" s="254">
        <f>+SUBTOTAL(9,R9:R13)</f>
        <v>0</v>
      </c>
      <c r="S15" s="254"/>
      <c r="T15" s="260"/>
      <c r="U15" s="260"/>
      <c r="V15" s="254">
        <f>+SUBTOTAL(9,V9:V13)</f>
        <v>0</v>
      </c>
      <c r="W15" s="125"/>
      <c r="X15" s="254">
        <f>+SUBTOTAL(9,X9:X13)</f>
        <v>0</v>
      </c>
      <c r="Y15" s="254">
        <f>+SUBTOTAL(9,Y9:Y13)</f>
        <v>0</v>
      </c>
      <c r="Z15" s="254">
        <f>+SUBTOTAL(9,Z9:Z13)</f>
        <v>0</v>
      </c>
      <c r="AA15" s="60"/>
      <c r="AB15" s="60"/>
      <c r="AC15" s="60"/>
      <c r="AD15" s="60"/>
      <c r="AE15" s="60"/>
      <c r="AF15" s="60"/>
      <c r="AG15" s="122">
        <f>+SUBTOTAL(9,AG9:AG13)</f>
        <v>0</v>
      </c>
      <c r="AH15" s="59"/>
      <c r="AI15" s="60"/>
    </row>
    <row r="16" spans="1:35" ht="15.75" thickTop="1" x14ac:dyDescent="0.25">
      <c r="A16" s="214"/>
      <c r="B16" s="214"/>
      <c r="C16" s="124"/>
      <c r="D16" s="124"/>
      <c r="E16" s="124"/>
      <c r="F16" s="124"/>
      <c r="G16" s="218"/>
      <c r="H16" s="218"/>
      <c r="I16" s="218"/>
      <c r="J16" s="218"/>
      <c r="K16" s="218"/>
      <c r="L16" s="218"/>
      <c r="M16" s="218">
        <f>+(G14+H14+I14)-M14</f>
        <v>0</v>
      </c>
      <c r="N16" s="218"/>
      <c r="O16" s="125"/>
      <c r="P16" s="218"/>
      <c r="Q16" s="125"/>
      <c r="R16" s="218"/>
      <c r="S16" s="218"/>
      <c r="T16" s="261"/>
      <c r="U16" s="261"/>
      <c r="V16" s="218"/>
      <c r="W16" s="125"/>
      <c r="X16" s="218"/>
      <c r="Y16" s="218"/>
      <c r="Z16" s="218"/>
      <c r="AA16" s="60"/>
      <c r="AB16" s="60"/>
      <c r="AC16" s="60"/>
      <c r="AD16" s="60"/>
      <c r="AE16" s="60"/>
      <c r="AF16" s="60"/>
      <c r="AG16" s="218"/>
      <c r="AH16" s="59"/>
      <c r="AI16" s="60"/>
    </row>
    <row r="17" spans="1:13" x14ac:dyDescent="0.25">
      <c r="K17" s="220"/>
      <c r="L17" s="220"/>
      <c r="M17" s="220"/>
    </row>
    <row r="18" spans="1:13" x14ac:dyDescent="0.25">
      <c r="J18" s="219" t="s">
        <v>253</v>
      </c>
      <c r="K18" s="220"/>
      <c r="L18" s="220"/>
      <c r="M18" s="220"/>
    </row>
    <row r="20" spans="1:13" x14ac:dyDescent="0.25">
      <c r="A20" s="58" t="s">
        <v>257</v>
      </c>
      <c r="E20" s="61" t="s">
        <v>278</v>
      </c>
      <c r="H20" s="58" t="s">
        <v>262</v>
      </c>
    </row>
    <row r="21" spans="1:13" x14ac:dyDescent="0.25">
      <c r="A21" s="58" t="s">
        <v>268</v>
      </c>
      <c r="E21" s="61" t="s">
        <v>279</v>
      </c>
      <c r="H21" s="58" t="s">
        <v>267</v>
      </c>
    </row>
    <row r="22" spans="1:13" x14ac:dyDescent="0.25">
      <c r="A22" s="58" t="s">
        <v>185</v>
      </c>
      <c r="H22" s="58" t="s">
        <v>263</v>
      </c>
    </row>
    <row r="23" spans="1:13" x14ac:dyDescent="0.25">
      <c r="A23" s="58" t="s">
        <v>256</v>
      </c>
      <c r="H23" s="58" t="s">
        <v>263</v>
      </c>
    </row>
  </sheetData>
  <autoFilter ref="A8:Y15"/>
  <mergeCells count="2">
    <mergeCell ref="W1:Y3"/>
    <mergeCell ref="A6:N6"/>
  </mergeCells>
  <dataValidations count="1">
    <dataValidation type="list" allowBlank="1" showInputMessage="1" showErrorMessage="1" sqref="B9:B13">
      <formula1>$A$19:$A$23</formula1>
    </dataValidation>
  </dataValidations>
  <hyperlinks>
    <hyperlink ref="J18" r:id="rId1"/>
  </hyperlinks>
  <printOptions horizontalCentered="1"/>
  <pageMargins left="0.75" right="0.25" top="0.5" bottom="0.5" header="0" footer="0"/>
  <pageSetup paperSize="9" pageOrder="overThenDown" orientation="landscape" blackAndWhite="1" r:id="rId2"/>
  <headerFooter>
    <oddFooter>Page &amp;P of &amp;N</oddFooter>
  </headerFooter>
  <colBreaks count="1" manualBreakCount="1">
    <brk id="14" max="1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view="pageBreakPreview" topLeftCell="A6" zoomScaleNormal="100" zoomScaleSheetLayoutView="100" workbookViewId="0">
      <pane ySplit="1" topLeftCell="A7" activePane="bottomLeft" state="frozen"/>
      <selection activeCell="A6" sqref="A6"/>
      <selection pane="bottomLeft" activeCell="A7" sqref="A7"/>
    </sheetView>
  </sheetViews>
  <sheetFormatPr defaultRowHeight="17.45" customHeight="1" x14ac:dyDescent="0.25"/>
  <cols>
    <col min="1" max="1" width="42.7109375" style="80" customWidth="1"/>
    <col min="2" max="2" width="8.7109375" style="80" customWidth="1"/>
    <col min="3" max="5" width="10.7109375" style="80" customWidth="1"/>
    <col min="6" max="6" width="8.7109375" style="80" customWidth="1"/>
    <col min="7" max="7" width="12.7109375" style="81" customWidth="1"/>
    <col min="8" max="16384" width="9.140625" style="80"/>
  </cols>
  <sheetData>
    <row r="1" spans="1:7" s="72" customFormat="1" ht="15" customHeight="1" x14ac:dyDescent="0.25">
      <c r="A1" s="70" t="str">
        <f>CONCATENATE(+'Basic Data'!$A$1," ",'Basic Data'!$B$1," / ",'Basic Data'!$A$2," ",TEXT('Basic Data'!$B$2,"000000"))</f>
        <v>File No.  / Group No.  000000</v>
      </c>
      <c r="B1" s="70"/>
      <c r="C1" s="70"/>
      <c r="D1" s="295" t="s">
        <v>233</v>
      </c>
      <c r="E1" s="296"/>
      <c r="F1" s="297"/>
      <c r="G1" s="71"/>
    </row>
    <row r="2" spans="1:7" s="72" customFormat="1" ht="15" customHeight="1" x14ac:dyDescent="0.25">
      <c r="A2" s="70" t="str">
        <f>+CONCATENATE('Basic Data'!$A$4," - ",'Basic Data'!$B$4," (",'Basic Data'!$A$3," - ",'Basic Data'!$B$3,")")</f>
        <v>Trade Name -  (GSTIN - )</v>
      </c>
      <c r="B2" s="70"/>
      <c r="C2" s="70"/>
      <c r="D2" s="296"/>
      <c r="E2" s="296"/>
      <c r="F2" s="297"/>
      <c r="G2" s="71"/>
    </row>
    <row r="3" spans="1:7" s="72" customFormat="1" ht="15" customHeight="1" x14ac:dyDescent="0.25">
      <c r="A3" s="73" t="str">
        <f>+CONCATENATE('Basic Data'!$A$8," - ",'Basic Data'!$B$8," (",TEXT('Basic Data'!$B$5,"mmmm, yyyy"),")")</f>
        <v>Financial Year - 2020-2021 (October, 2020)</v>
      </c>
      <c r="B3" s="70"/>
      <c r="C3" s="70"/>
      <c r="D3" s="297"/>
      <c r="E3" s="297"/>
      <c r="F3" s="297"/>
      <c r="G3" s="71"/>
    </row>
    <row r="4" spans="1:7" s="72" customFormat="1" ht="15" customHeight="1" thickBot="1" x14ac:dyDescent="0.3">
      <c r="A4" s="74"/>
      <c r="B4" s="74"/>
      <c r="C4" s="74"/>
      <c r="D4" s="74"/>
      <c r="E4" s="74"/>
      <c r="F4" s="74"/>
      <c r="G4" s="71"/>
    </row>
    <row r="5" spans="1:7" s="72" customFormat="1" ht="15" customHeight="1" x14ac:dyDescent="0.25">
      <c r="A5" s="70"/>
      <c r="B5" s="70"/>
      <c r="C5" s="70"/>
      <c r="D5" s="70"/>
      <c r="E5" s="70"/>
      <c r="F5" s="70"/>
      <c r="G5" s="71"/>
    </row>
    <row r="6" spans="1:7" s="72" customFormat="1" ht="30" customHeight="1" x14ac:dyDescent="0.25">
      <c r="A6" s="368" t="s">
        <v>237</v>
      </c>
      <c r="B6" s="372"/>
      <c r="C6" s="372"/>
      <c r="D6" s="372"/>
      <c r="E6" s="372"/>
      <c r="F6" s="373"/>
      <c r="G6" s="71"/>
    </row>
    <row r="7" spans="1:7" s="77" customFormat="1" ht="15.75" x14ac:dyDescent="0.25">
      <c r="A7" s="75" t="s">
        <v>187</v>
      </c>
      <c r="B7" s="75"/>
      <c r="C7" s="76" t="s">
        <v>42</v>
      </c>
      <c r="D7" s="76" t="s">
        <v>43</v>
      </c>
      <c r="E7" s="76" t="s">
        <v>44</v>
      </c>
      <c r="F7" s="76" t="s">
        <v>188</v>
      </c>
      <c r="G7" s="71"/>
    </row>
    <row r="8" spans="1:7" ht="45" x14ac:dyDescent="0.25">
      <c r="A8" s="202" t="str">
        <f>CONCATENATE("Eligible ITC  Available in Form GSTR-2A (excluding ITC on Imports &amp; Ineligible ITC) upto ",TEXT(+'Basic Data'!B5,"mmmm, yyyy")," in respect of invoices/ notes uploaded by Supplier by the due date of filing Form GSTR-1 of ",TEXT(+'Basic Data'!B5,"mmmm, yyyy"),", i.e. ",+TEXT('Basic Data'!B17,"dd/mm/yyyy")," (Table 1)")</f>
        <v>Eligible ITC  Available in Form GSTR-2A (excluding ITC on Imports &amp; Ineligible ITC) upto October, 2020 in respect of invoices/ notes uploaded by Supplier by the due date of filing Form GSTR-1 of October, 2020, i.e. 11/09/2020 (Table 1)</v>
      </c>
      <c r="B8" s="172" t="s">
        <v>189</v>
      </c>
      <c r="C8" s="173">
        <f>+C37</f>
        <v>0</v>
      </c>
      <c r="D8" s="173">
        <f t="shared" ref="D8:F8" si="0">+D37</f>
        <v>0</v>
      </c>
      <c r="E8" s="173">
        <f t="shared" si="0"/>
        <v>0</v>
      </c>
      <c r="F8" s="173">
        <f t="shared" si="0"/>
        <v>0</v>
      </c>
      <c r="G8" s="71"/>
    </row>
    <row r="9" spans="1:7" ht="22.5" x14ac:dyDescent="0.25">
      <c r="A9" s="203" t="str">
        <f>CONCATENATE("Add: ",TEXT(+'Basic Data'!B18,"00%")," of Above (Towards invoices/ notes not uploaded by Supplier) as provided u/r 36(4)")</f>
        <v>Add: 10% of Above (Towards invoices/ notes not uploaded by Supplier) as provided u/r 36(4)</v>
      </c>
      <c r="B9" s="79" t="s">
        <v>190</v>
      </c>
      <c r="C9" s="102">
        <f>+ROUND(C8*+'Basic Data'!$B$18,0)</f>
        <v>0</v>
      </c>
      <c r="D9" s="102">
        <f>+ROUND(D8*+'Basic Data'!$B$18,0)</f>
        <v>0</v>
      </c>
      <c r="E9" s="102">
        <f>+ROUND(E8*+'Basic Data'!$B$18,0)</f>
        <v>0</v>
      </c>
      <c r="F9" s="102">
        <f>+ROUND(F8*+'Basic Data'!$B$18,0)</f>
        <v>0</v>
      </c>
      <c r="G9" s="71"/>
    </row>
    <row r="10" spans="1:7" ht="30" x14ac:dyDescent="0.25">
      <c r="A10" s="203" t="str">
        <f>CONCATENATE("Total Eligible ITC available (for the purpose of rule 36(4)) upto ",TEXT(+'Basic Data'!B5,"mmmm, yyyy"))</f>
        <v>Total Eligible ITC available (for the purpose of rule 36(4)) upto October, 2020</v>
      </c>
      <c r="B10" s="79" t="s">
        <v>191</v>
      </c>
      <c r="C10" s="102">
        <f>+C9+C8</f>
        <v>0</v>
      </c>
      <c r="D10" s="102">
        <f t="shared" ref="D10:F10" si="1">+D9+D8</f>
        <v>0</v>
      </c>
      <c r="E10" s="102">
        <f t="shared" si="1"/>
        <v>0</v>
      </c>
      <c r="F10" s="102">
        <f t="shared" si="1"/>
        <v>0</v>
      </c>
      <c r="G10" s="71"/>
    </row>
    <row r="11" spans="1:7" ht="22.5" x14ac:dyDescent="0.25">
      <c r="A11" s="204" t="str">
        <f>CONCATENATE("Total Eligible ITC available as per Books of Account (Relevant to Table No. 4(A)(5) of GSTR-3B) upto ",TEXT(+'Basic Data'!B5,"mmmm, yyyy")," (Table 2)")</f>
        <v>Total Eligible ITC available as per Books of Account (Relevant to Table No. 4(A)(5) of GSTR-3B) upto October, 2020 (Table 2)</v>
      </c>
      <c r="B11" s="176" t="s">
        <v>192</v>
      </c>
      <c r="C11" s="177">
        <f>+C55</f>
        <v>0</v>
      </c>
      <c r="D11" s="177">
        <f t="shared" ref="D11:F11" si="2">+D55</f>
        <v>0</v>
      </c>
      <c r="E11" s="177">
        <f t="shared" si="2"/>
        <v>0</v>
      </c>
      <c r="F11" s="177">
        <f t="shared" si="2"/>
        <v>0</v>
      </c>
      <c r="G11" s="71"/>
    </row>
    <row r="12" spans="1:7" ht="22.5" x14ac:dyDescent="0.25">
      <c r="A12" s="203" t="str">
        <f>CONCATENATE("Eligible ITC to be taken in Form GSTR-3B (Table No. 4(A)(5) upto ",TEXT(+'Basic Data'!B5,"mmmm, yyyy"))</f>
        <v>Eligible ITC to be taken in Form GSTR-3B (Table No. 4(A)(5) upto October, 2020</v>
      </c>
      <c r="B12" s="100" t="s">
        <v>205</v>
      </c>
      <c r="C12" s="102">
        <f>+IF(C10&gt;=C11,C11,C10)</f>
        <v>0</v>
      </c>
      <c r="D12" s="102">
        <f>+IF(D10&gt;=D11,D11,D10)</f>
        <v>0</v>
      </c>
      <c r="E12" s="102">
        <f>+IF(E10&gt;=E11,E11,E10)</f>
        <v>0</v>
      </c>
      <c r="F12" s="102">
        <f>+IF(F10&gt;=F11,F11,F10)</f>
        <v>0</v>
      </c>
      <c r="G12" s="71"/>
    </row>
    <row r="13" spans="1:7" ht="22.5" x14ac:dyDescent="0.25">
      <c r="A13" s="205" t="str">
        <f>CONCATENATE("Eligible ITC taken in GSTR-3B (Table No. 4(A)(5)) of previous months during the F.Y. ",+'Basic Data'!B8," (Table 3)")</f>
        <v>Eligible ITC taken in GSTR-3B (Table No. 4(A)(5)) of previous months during the F.Y. 2020-2021 (Table 3)</v>
      </c>
      <c r="B13" s="180" t="s">
        <v>193</v>
      </c>
      <c r="C13" s="181">
        <f>+C72</f>
        <v>0</v>
      </c>
      <c r="D13" s="181">
        <f t="shared" ref="D13:F13" si="3">+D72</f>
        <v>0</v>
      </c>
      <c r="E13" s="181">
        <f t="shared" si="3"/>
        <v>0</v>
      </c>
      <c r="F13" s="181">
        <f t="shared" si="3"/>
        <v>0</v>
      </c>
      <c r="G13" s="71"/>
    </row>
    <row r="14" spans="1:7" ht="51.75" x14ac:dyDescent="0.25">
      <c r="A14" s="97" t="str">
        <f>CONCATENATE("Eligible ITC to be taken in Table No. 4(A)(5) of Form GSTR-3B of ",TEXT(+'Basic Data'!B5,"mmmm, yyyy")," (Current month)")</f>
        <v>Eligible ITC to be taken in Table No. 4(A)(5) of Form GSTR-3B of October, 2020 (Current month)</v>
      </c>
      <c r="B14" s="98" t="s">
        <v>206</v>
      </c>
      <c r="C14" s="103">
        <f>IF((+C12-C13)&lt;0,0,(+C12-C13))</f>
        <v>0</v>
      </c>
      <c r="D14" s="103">
        <f>IF((+D12-D13)&lt;0,0,(+D12-D13))</f>
        <v>0</v>
      </c>
      <c r="E14" s="103">
        <f>IF((+E12-E13)&lt;0,0,(+E12-E13))</f>
        <v>0</v>
      </c>
      <c r="F14" s="103">
        <f>IF((+F12-F13)&lt;0,0,(+F12-F13))</f>
        <v>0</v>
      </c>
      <c r="G14" s="71"/>
    </row>
    <row r="15" spans="1:7" ht="30" x14ac:dyDescent="0.25">
      <c r="A15" s="206" t="str">
        <f>CONCATENATE("ITC excess taken to be reversed in Table No. 4(B)(2) of Form GSTR-3B of ",TEXT(+'Basic Data'!B5,"mmmm, yyyy")," (Current month)")</f>
        <v>ITC excess taken to be reversed in Table No. 4(B)(2) of Form GSTR-3B of October, 2020 (Current month)</v>
      </c>
      <c r="B15" s="106" t="s">
        <v>207</v>
      </c>
      <c r="C15" s="96">
        <f>IF((+C12-C13)&lt;0,C13-C12,0)</f>
        <v>0</v>
      </c>
      <c r="D15" s="96">
        <f t="shared" ref="D15:F15" si="4">IF((+D12-D13)&lt;0,D13-D12,0)</f>
        <v>0</v>
      </c>
      <c r="E15" s="96">
        <f t="shared" si="4"/>
        <v>0</v>
      </c>
      <c r="F15" s="96">
        <f t="shared" si="4"/>
        <v>0</v>
      </c>
      <c r="G15" s="120" t="s">
        <v>230</v>
      </c>
    </row>
    <row r="16" spans="1:7" ht="22.5" x14ac:dyDescent="0.25">
      <c r="A16" s="203" t="s">
        <v>204</v>
      </c>
      <c r="B16" s="79" t="s">
        <v>208</v>
      </c>
      <c r="C16" s="102">
        <f>+C11-C12</f>
        <v>0</v>
      </c>
      <c r="D16" s="102">
        <f>+D11-D12</f>
        <v>0</v>
      </c>
      <c r="E16" s="102">
        <f>+E11-E12</f>
        <v>0</v>
      </c>
      <c r="F16" s="102">
        <f>+F11-F12</f>
        <v>0</v>
      </c>
      <c r="G16" s="71"/>
    </row>
    <row r="17" spans="1:7" ht="9.9499999999999993" customHeight="1" x14ac:dyDescent="0.25">
      <c r="A17" s="128"/>
      <c r="B17" s="129"/>
      <c r="C17" s="130"/>
      <c r="D17" s="130"/>
      <c r="E17" s="130"/>
      <c r="F17" s="130"/>
      <c r="G17" s="71"/>
    </row>
    <row r="18" spans="1:7" s="72" customFormat="1" ht="20.100000000000001" customHeight="1" x14ac:dyDescent="0.25">
      <c r="A18" s="383" t="s">
        <v>202</v>
      </c>
      <c r="B18" s="384"/>
      <c r="C18" s="384"/>
      <c r="D18" s="384"/>
      <c r="E18" s="384"/>
      <c r="F18" s="385"/>
      <c r="G18" s="71"/>
    </row>
    <row r="19" spans="1:7" s="77" customFormat="1" ht="15.75" x14ac:dyDescent="0.25">
      <c r="A19" s="75" t="s">
        <v>187</v>
      </c>
      <c r="B19" s="75"/>
      <c r="C19" s="76" t="s">
        <v>42</v>
      </c>
      <c r="D19" s="76" t="s">
        <v>43</v>
      </c>
      <c r="E19" s="76" t="s">
        <v>44</v>
      </c>
      <c r="F19" s="76" t="s">
        <v>188</v>
      </c>
      <c r="G19" s="71"/>
    </row>
    <row r="20" spans="1:7" ht="15" customHeight="1" x14ac:dyDescent="0.25">
      <c r="A20" s="78" t="s">
        <v>200</v>
      </c>
      <c r="B20" s="79" t="s">
        <v>210</v>
      </c>
      <c r="C20" s="102">
        <f>IF((+C11-C8)&lt;0,0,+C11-C8)</f>
        <v>0</v>
      </c>
      <c r="D20" s="102">
        <f>IF((+D11-D8)&lt;0,0,+D11-D8)</f>
        <v>0</v>
      </c>
      <c r="E20" s="102">
        <f>IF((+E11-E8)&lt;0,0,+E11-E8)</f>
        <v>0</v>
      </c>
      <c r="F20" s="102">
        <f>IF((+F11-F8)&lt;0,0,+F11-F8)</f>
        <v>0</v>
      </c>
      <c r="G20" s="71"/>
    </row>
    <row r="21" spans="1:7" ht="30" customHeight="1" x14ac:dyDescent="0.25">
      <c r="A21" s="78" t="s">
        <v>201</v>
      </c>
      <c r="B21" s="79" t="s">
        <v>209</v>
      </c>
      <c r="C21" s="102">
        <f>IF((+C11-C8)&lt;0,C8-C11,0)</f>
        <v>0</v>
      </c>
      <c r="D21" s="102">
        <f>IF((+D11-D8)&lt;0,D8-D11,0)</f>
        <v>0</v>
      </c>
      <c r="E21" s="102">
        <f>IF((+E11-E8)&lt;0,E8-E11,0)</f>
        <v>0</v>
      </c>
      <c r="F21" s="102">
        <f>IF((+F11-F8)&lt;0,F8-F11,0)</f>
        <v>0</v>
      </c>
      <c r="G21" s="71"/>
    </row>
    <row r="22" spans="1:7" ht="9.9499999999999993" customHeight="1" x14ac:dyDescent="0.25">
      <c r="A22" s="128"/>
      <c r="B22" s="129"/>
      <c r="C22" s="130"/>
      <c r="D22" s="130"/>
      <c r="E22" s="130"/>
      <c r="F22" s="130"/>
      <c r="G22" s="71"/>
    </row>
    <row r="23" spans="1:7" s="72" customFormat="1" ht="15" customHeight="1" x14ac:dyDescent="0.25">
      <c r="A23" s="377" t="s">
        <v>241</v>
      </c>
      <c r="B23" s="378"/>
      <c r="C23" s="378"/>
      <c r="D23" s="378"/>
      <c r="E23" s="378"/>
      <c r="F23" s="379"/>
      <c r="G23" s="71"/>
    </row>
    <row r="24" spans="1:7" s="77" customFormat="1" ht="15.75" x14ac:dyDescent="0.25">
      <c r="A24" s="174" t="s">
        <v>187</v>
      </c>
      <c r="B24" s="174"/>
      <c r="C24" s="175" t="s">
        <v>42</v>
      </c>
      <c r="D24" s="175" t="s">
        <v>43</v>
      </c>
      <c r="E24" s="175" t="s">
        <v>44</v>
      </c>
      <c r="F24" s="175" t="s">
        <v>188</v>
      </c>
      <c r="G24" s="71"/>
    </row>
    <row r="25" spans="1:7" ht="15" customHeight="1" x14ac:dyDescent="0.2">
      <c r="A25" s="198" t="str">
        <f>CONCATENATE("Current Month (",+'Basic Data'!D7,")")</f>
        <v>Current Month (October, 2020)</v>
      </c>
      <c r="B25" s="208"/>
      <c r="C25" s="104">
        <v>0</v>
      </c>
      <c r="D25" s="104">
        <v>0</v>
      </c>
      <c r="E25" s="104">
        <v>0</v>
      </c>
      <c r="F25" s="104">
        <v>0</v>
      </c>
      <c r="G25" s="71"/>
    </row>
    <row r="26" spans="1:7" ht="15" customHeight="1" x14ac:dyDescent="0.2">
      <c r="A26" s="199" t="str">
        <f ca="1">IF(+'Basic Data'!E6=0,"",+'Basic Data'!E6)</f>
        <v>September</v>
      </c>
      <c r="B26" s="208"/>
      <c r="C26" s="104">
        <v>0</v>
      </c>
      <c r="D26" s="104">
        <v>0</v>
      </c>
      <c r="E26" s="104">
        <v>0</v>
      </c>
      <c r="F26" s="104">
        <v>0</v>
      </c>
      <c r="G26" s="71"/>
    </row>
    <row r="27" spans="1:7" ht="15" customHeight="1" x14ac:dyDescent="0.2">
      <c r="A27" s="199" t="str">
        <f ca="1">IF(+'Basic Data'!E7=0,"",+'Basic Data'!E7)</f>
        <v>August</v>
      </c>
      <c r="B27" s="208"/>
      <c r="C27" s="104">
        <v>0</v>
      </c>
      <c r="D27" s="104">
        <v>0</v>
      </c>
      <c r="E27" s="104">
        <v>0</v>
      </c>
      <c r="F27" s="104">
        <v>0</v>
      </c>
      <c r="G27" s="71"/>
    </row>
    <row r="28" spans="1:7" ht="15" customHeight="1" x14ac:dyDescent="0.2">
      <c r="A28" s="199" t="str">
        <f ca="1">IF(+'Basic Data'!E8=0,"",+'Basic Data'!E8)</f>
        <v>July</v>
      </c>
      <c r="B28" s="208"/>
      <c r="C28" s="104">
        <v>0</v>
      </c>
      <c r="D28" s="104">
        <v>0</v>
      </c>
      <c r="E28" s="104">
        <v>0</v>
      </c>
      <c r="F28" s="104">
        <v>0</v>
      </c>
      <c r="G28" s="71"/>
    </row>
    <row r="29" spans="1:7" ht="15" customHeight="1" x14ac:dyDescent="0.2">
      <c r="A29" s="199" t="str">
        <f ca="1">IF(+'Basic Data'!E9=0,"",+'Basic Data'!E9)</f>
        <v>June</v>
      </c>
      <c r="B29" s="208"/>
      <c r="C29" s="104">
        <v>0</v>
      </c>
      <c r="D29" s="104">
        <v>0</v>
      </c>
      <c r="E29" s="104">
        <v>0</v>
      </c>
      <c r="F29" s="104">
        <v>0</v>
      </c>
      <c r="G29" s="71"/>
    </row>
    <row r="30" spans="1:7" ht="15" customHeight="1" x14ac:dyDescent="0.2">
      <c r="A30" s="199" t="str">
        <f ca="1">IF(+'Basic Data'!E10=0,"",+'Basic Data'!E10)</f>
        <v>May</v>
      </c>
      <c r="B30" s="99"/>
      <c r="C30" s="104">
        <v>0</v>
      </c>
      <c r="D30" s="104">
        <v>0</v>
      </c>
      <c r="E30" s="104">
        <v>0</v>
      </c>
      <c r="F30" s="104">
        <v>0</v>
      </c>
      <c r="G30" s="71"/>
    </row>
    <row r="31" spans="1:7" ht="15" customHeight="1" x14ac:dyDescent="0.2">
      <c r="A31" s="199" t="str">
        <f ca="1">IF(+'Basic Data'!E11=0,"",+'Basic Data'!E11)</f>
        <v>April</v>
      </c>
      <c r="B31" s="99"/>
      <c r="C31" s="104">
        <v>0</v>
      </c>
      <c r="D31" s="104">
        <v>0</v>
      </c>
      <c r="E31" s="104">
        <v>0</v>
      </c>
      <c r="F31" s="104">
        <v>0</v>
      </c>
      <c r="G31" s="71"/>
    </row>
    <row r="32" spans="1:7" ht="15" customHeight="1" x14ac:dyDescent="0.2">
      <c r="A32" s="199" t="str">
        <f ca="1">IF(+'Basic Data'!E12=0,"",+'Basic Data'!E12)</f>
        <v/>
      </c>
      <c r="B32" s="99"/>
      <c r="C32" s="104">
        <v>0</v>
      </c>
      <c r="D32" s="104">
        <v>0</v>
      </c>
      <c r="E32" s="104">
        <v>0</v>
      </c>
      <c r="F32" s="104">
        <v>0</v>
      </c>
      <c r="G32" s="71"/>
    </row>
    <row r="33" spans="1:7" ht="15" customHeight="1" x14ac:dyDescent="0.2">
      <c r="A33" s="199" t="str">
        <f ca="1">IF(+'Basic Data'!E13=0,"",+'Basic Data'!E13)</f>
        <v/>
      </c>
      <c r="B33" s="99"/>
      <c r="C33" s="104">
        <v>0</v>
      </c>
      <c r="D33" s="104">
        <v>0</v>
      </c>
      <c r="E33" s="104">
        <v>0</v>
      </c>
      <c r="F33" s="104">
        <v>0</v>
      </c>
      <c r="G33" s="71"/>
    </row>
    <row r="34" spans="1:7" ht="15" customHeight="1" x14ac:dyDescent="0.2">
      <c r="A34" s="199" t="str">
        <f ca="1">IF(+'Basic Data'!E14=0,"",+'Basic Data'!E14)</f>
        <v/>
      </c>
      <c r="B34" s="99"/>
      <c r="C34" s="104">
        <v>0</v>
      </c>
      <c r="D34" s="104">
        <v>0</v>
      </c>
      <c r="E34" s="104">
        <v>0</v>
      </c>
      <c r="F34" s="104">
        <v>0</v>
      </c>
      <c r="G34" s="71"/>
    </row>
    <row r="35" spans="1:7" ht="15" customHeight="1" x14ac:dyDescent="0.2">
      <c r="A35" s="199" t="str">
        <f ca="1">IF(+'Basic Data'!E15=0,"",+'Basic Data'!E15)</f>
        <v/>
      </c>
      <c r="B35" s="99"/>
      <c r="C35" s="104">
        <v>0</v>
      </c>
      <c r="D35" s="104">
        <v>0</v>
      </c>
      <c r="E35" s="104">
        <v>0</v>
      </c>
      <c r="F35" s="104">
        <v>0</v>
      </c>
      <c r="G35" s="71"/>
    </row>
    <row r="36" spans="1:7" ht="15" customHeight="1" x14ac:dyDescent="0.2">
      <c r="A36" s="199" t="str">
        <f ca="1">IF(+'Basic Data'!E16=0,"",+'Basic Data'!E16)</f>
        <v/>
      </c>
      <c r="B36" s="99"/>
      <c r="C36" s="104">
        <v>0</v>
      </c>
      <c r="D36" s="104">
        <v>0</v>
      </c>
      <c r="E36" s="104">
        <v>0</v>
      </c>
      <c r="F36" s="104">
        <v>0</v>
      </c>
      <c r="G36" s="71"/>
    </row>
    <row r="37" spans="1:7" ht="15" customHeight="1" x14ac:dyDescent="0.25">
      <c r="A37" s="82" t="s">
        <v>27</v>
      </c>
      <c r="B37" s="99"/>
      <c r="C37" s="105">
        <f>SUM(C25:C36)</f>
        <v>0</v>
      </c>
      <c r="D37" s="105">
        <f t="shared" ref="D37:F37" si="5">SUM(D25:D36)</f>
        <v>0</v>
      </c>
      <c r="E37" s="105">
        <f t="shared" si="5"/>
        <v>0</v>
      </c>
      <c r="F37" s="105">
        <f t="shared" si="5"/>
        <v>0</v>
      </c>
      <c r="G37" s="71"/>
    </row>
    <row r="38" spans="1:7" s="72" customFormat="1" ht="30" customHeight="1" x14ac:dyDescent="0.25">
      <c r="A38" s="369" t="s">
        <v>243</v>
      </c>
      <c r="B38" s="370"/>
      <c r="C38" s="370"/>
      <c r="D38" s="370"/>
      <c r="E38" s="370"/>
      <c r="F38" s="371"/>
      <c r="G38" s="71"/>
    </row>
    <row r="39" spans="1:7" s="72" customFormat="1" ht="30" customHeight="1" x14ac:dyDescent="0.25">
      <c r="A39" s="369" t="str">
        <f>CONCATENATE("Note 2: From July (GSTR-2B) month onwards - To reduce ITC from these months, to the extent ITC is pertaining to Previous F.Y. ",+'Basic Data'!B9)</f>
        <v>Note 2: From July (GSTR-2B) month onwards - To reduce ITC from these months, to the extent ITC is pertaining to Previous F.Y. 2019-2020</v>
      </c>
      <c r="B39" s="370"/>
      <c r="C39" s="370"/>
      <c r="D39" s="370"/>
      <c r="E39" s="370"/>
      <c r="F39" s="371"/>
      <c r="G39" s="71"/>
    </row>
    <row r="40" spans="1:7" ht="15" customHeight="1" x14ac:dyDescent="0.25">
      <c r="A40" s="131"/>
      <c r="B40" s="132"/>
      <c r="C40" s="133"/>
      <c r="D40" s="133"/>
      <c r="E40" s="133"/>
      <c r="F40" s="133"/>
      <c r="G40" s="71"/>
    </row>
    <row r="41" spans="1:7" s="72" customFormat="1" ht="15" customHeight="1" x14ac:dyDescent="0.25">
      <c r="A41" s="380" t="str">
        <f>CONCATENATE("Table 3.2 - ITC as per Books of Account (Other than ITC on imports)"," (Pertaining to F.Y. ",+'Basic Data'!B8,")")</f>
        <v>Table 3.2 - ITC as per Books of Account (Other than ITC on imports) (Pertaining to F.Y. 2020-2021)</v>
      </c>
      <c r="B41" s="381"/>
      <c r="C41" s="381"/>
      <c r="D41" s="381"/>
      <c r="E41" s="381"/>
      <c r="F41" s="382"/>
      <c r="G41" s="71"/>
    </row>
    <row r="42" spans="1:7" s="77" customFormat="1" ht="15" customHeight="1" x14ac:dyDescent="0.25">
      <c r="A42" s="178" t="s">
        <v>187</v>
      </c>
      <c r="B42" s="178"/>
      <c r="C42" s="179" t="s">
        <v>42</v>
      </c>
      <c r="D42" s="179" t="s">
        <v>43</v>
      </c>
      <c r="E42" s="179" t="s">
        <v>44</v>
      </c>
      <c r="F42" s="179" t="s">
        <v>188</v>
      </c>
      <c r="G42" s="71"/>
    </row>
    <row r="43" spans="1:7" ht="15" customHeight="1" x14ac:dyDescent="0.2">
      <c r="A43" s="199" t="str">
        <f>CONCATENATE("Current Month (",+'Basic Data'!D7,")")</f>
        <v>Current Month (October, 2020)</v>
      </c>
      <c r="B43" s="99"/>
      <c r="C43" s="104">
        <v>0</v>
      </c>
      <c r="D43" s="104">
        <v>0</v>
      </c>
      <c r="E43" s="104">
        <v>0</v>
      </c>
      <c r="F43" s="104">
        <v>0</v>
      </c>
      <c r="G43" s="71"/>
    </row>
    <row r="44" spans="1:7" ht="15" customHeight="1" x14ac:dyDescent="0.2">
      <c r="A44" s="199" t="str">
        <f ca="1">IF(+'Basic Data'!E6=0,"",+'Basic Data'!E6)</f>
        <v>September</v>
      </c>
      <c r="B44" s="99"/>
      <c r="C44" s="104">
        <v>0</v>
      </c>
      <c r="D44" s="104">
        <v>0</v>
      </c>
      <c r="E44" s="104">
        <v>0</v>
      </c>
      <c r="F44" s="104">
        <v>0</v>
      </c>
      <c r="G44" s="71"/>
    </row>
    <row r="45" spans="1:7" ht="15" customHeight="1" x14ac:dyDescent="0.2">
      <c r="A45" s="199" t="str">
        <f ca="1">IF(+'Basic Data'!E7=0,"",+'Basic Data'!E7)</f>
        <v>August</v>
      </c>
      <c r="B45" s="99"/>
      <c r="C45" s="104">
        <v>0</v>
      </c>
      <c r="D45" s="104">
        <v>0</v>
      </c>
      <c r="E45" s="104">
        <v>0</v>
      </c>
      <c r="F45" s="104">
        <v>0</v>
      </c>
      <c r="G45" s="71"/>
    </row>
    <row r="46" spans="1:7" ht="15" customHeight="1" x14ac:dyDescent="0.2">
      <c r="A46" s="199" t="str">
        <f ca="1">IF(+'Basic Data'!E8=0,"",+'Basic Data'!E8)</f>
        <v>July</v>
      </c>
      <c r="B46" s="99"/>
      <c r="C46" s="104">
        <v>0</v>
      </c>
      <c r="D46" s="104">
        <v>0</v>
      </c>
      <c r="E46" s="104">
        <v>0</v>
      </c>
      <c r="F46" s="104">
        <v>0</v>
      </c>
      <c r="G46" s="71"/>
    </row>
    <row r="47" spans="1:7" ht="15" customHeight="1" x14ac:dyDescent="0.2">
      <c r="A47" s="199" t="str">
        <f ca="1">IF(+'Basic Data'!E9=0,"",+'Basic Data'!E9)</f>
        <v>June</v>
      </c>
      <c r="B47" s="99"/>
      <c r="C47" s="104">
        <v>0</v>
      </c>
      <c r="D47" s="104">
        <v>0</v>
      </c>
      <c r="E47" s="104">
        <v>0</v>
      </c>
      <c r="F47" s="104">
        <v>0</v>
      </c>
      <c r="G47" s="71"/>
    </row>
    <row r="48" spans="1:7" ht="15" customHeight="1" x14ac:dyDescent="0.2">
      <c r="A48" s="199" t="str">
        <f ca="1">IF(+'Basic Data'!E10=0,"",+'Basic Data'!E10)</f>
        <v>May</v>
      </c>
      <c r="B48" s="99"/>
      <c r="C48" s="104">
        <v>0</v>
      </c>
      <c r="D48" s="104">
        <v>0</v>
      </c>
      <c r="E48" s="104">
        <v>0</v>
      </c>
      <c r="F48" s="104">
        <v>0</v>
      </c>
      <c r="G48" s="71"/>
    </row>
    <row r="49" spans="1:7" ht="15" customHeight="1" x14ac:dyDescent="0.2">
      <c r="A49" s="199" t="str">
        <f ca="1">IF(+'Basic Data'!E11=0,"",+'Basic Data'!E11)</f>
        <v>April</v>
      </c>
      <c r="B49" s="99"/>
      <c r="C49" s="104">
        <v>0</v>
      </c>
      <c r="D49" s="104">
        <v>0</v>
      </c>
      <c r="E49" s="104">
        <v>0</v>
      </c>
      <c r="F49" s="104">
        <v>0</v>
      </c>
      <c r="G49" s="71"/>
    </row>
    <row r="50" spans="1:7" ht="15" customHeight="1" x14ac:dyDescent="0.2">
      <c r="A50" s="199" t="str">
        <f ca="1">IF(+'Basic Data'!E12=0,"",+'Basic Data'!E12)</f>
        <v/>
      </c>
      <c r="B50" s="99"/>
      <c r="C50" s="104">
        <v>0</v>
      </c>
      <c r="D50" s="104">
        <v>0</v>
      </c>
      <c r="E50" s="104">
        <v>0</v>
      </c>
      <c r="F50" s="104">
        <v>0</v>
      </c>
      <c r="G50" s="71"/>
    </row>
    <row r="51" spans="1:7" ht="15" customHeight="1" x14ac:dyDescent="0.2">
      <c r="A51" s="199" t="str">
        <f ca="1">IF(+'Basic Data'!E13=0,"",+'Basic Data'!E13)</f>
        <v/>
      </c>
      <c r="B51" s="99"/>
      <c r="C51" s="104">
        <v>0</v>
      </c>
      <c r="D51" s="104">
        <v>0</v>
      </c>
      <c r="E51" s="104">
        <v>0</v>
      </c>
      <c r="F51" s="104">
        <v>0</v>
      </c>
      <c r="G51" s="71"/>
    </row>
    <row r="52" spans="1:7" ht="15" customHeight="1" x14ac:dyDescent="0.2">
      <c r="A52" s="199" t="str">
        <f ca="1">IF(+'Basic Data'!E14=0,"",+'Basic Data'!E14)</f>
        <v/>
      </c>
      <c r="B52" s="99"/>
      <c r="C52" s="104">
        <v>0</v>
      </c>
      <c r="D52" s="104">
        <v>0</v>
      </c>
      <c r="E52" s="104">
        <v>0</v>
      </c>
      <c r="F52" s="104">
        <v>0</v>
      </c>
      <c r="G52" s="71"/>
    </row>
    <row r="53" spans="1:7" ht="15" customHeight="1" x14ac:dyDescent="0.2">
      <c r="A53" s="199" t="str">
        <f ca="1">IF(+'Basic Data'!E15=0,"",+'Basic Data'!E15)</f>
        <v/>
      </c>
      <c r="B53" s="99"/>
      <c r="C53" s="104">
        <v>0</v>
      </c>
      <c r="D53" s="104">
        <v>0</v>
      </c>
      <c r="E53" s="104">
        <v>0</v>
      </c>
      <c r="F53" s="104">
        <v>0</v>
      </c>
      <c r="G53" s="71"/>
    </row>
    <row r="54" spans="1:7" ht="15" customHeight="1" x14ac:dyDescent="0.2">
      <c r="A54" s="199" t="str">
        <f ca="1">IF(+'Basic Data'!E16=0,"",+'Basic Data'!E16)</f>
        <v/>
      </c>
      <c r="B54" s="99"/>
      <c r="C54" s="104">
        <v>0</v>
      </c>
      <c r="D54" s="104">
        <v>0</v>
      </c>
      <c r="E54" s="104">
        <v>0</v>
      </c>
      <c r="F54" s="104">
        <v>0</v>
      </c>
      <c r="G54" s="71"/>
    </row>
    <row r="55" spans="1:7" ht="15" customHeight="1" x14ac:dyDescent="0.25">
      <c r="A55" s="82" t="s">
        <v>27</v>
      </c>
      <c r="B55" s="99"/>
      <c r="C55" s="105">
        <f>SUM(C43:C54)</f>
        <v>0</v>
      </c>
      <c r="D55" s="105">
        <f t="shared" ref="D55" si="6">SUM(D43:D54)</f>
        <v>0</v>
      </c>
      <c r="E55" s="105">
        <f t="shared" ref="E55" si="7">SUM(E43:E54)</f>
        <v>0</v>
      </c>
      <c r="F55" s="105">
        <f t="shared" ref="F55" si="8">SUM(F43:F54)</f>
        <v>0</v>
      </c>
      <c r="G55" s="71"/>
    </row>
    <row r="56" spans="1:7" s="72" customFormat="1" ht="30" customHeight="1" x14ac:dyDescent="0.25">
      <c r="A56" s="369" t="str">
        <f>CONCATENATE("Note: In this table to report ITC relating to F.Y. ",+'Basic Data'!B8," ONLY. To reduce ITC relating to Earlier F.Y. from this table, if already included.")</f>
        <v>Note: In this table to report ITC relating to F.Y. 2020-2021 ONLY. To reduce ITC relating to Earlier F.Y. from this table, if already included.</v>
      </c>
      <c r="B56" s="370"/>
      <c r="C56" s="370"/>
      <c r="D56" s="370"/>
      <c r="E56" s="370"/>
      <c r="F56" s="371"/>
      <c r="G56" s="71"/>
    </row>
    <row r="57" spans="1:7" ht="15" customHeight="1" x14ac:dyDescent="0.25">
      <c r="A57" s="131"/>
      <c r="B57" s="132"/>
      <c r="C57" s="133"/>
      <c r="D57" s="133"/>
      <c r="E57" s="133"/>
      <c r="F57" s="133"/>
      <c r="G57" s="71"/>
    </row>
    <row r="58" spans="1:7" s="72" customFormat="1" ht="30" customHeight="1" x14ac:dyDescent="0.25">
      <c r="A58" s="374" t="str">
        <f>CONCATENATE("Table 3.3 - Eligible ITC taken in GSTR-3B (Table No. 4(A)(5)) of previous months during the F.Y. ",+'Basic Data'!B8," (Pertaining to F.Y. ",+'Basic Data'!B8,")")</f>
        <v>Table 3.3 - Eligible ITC taken in GSTR-3B (Table No. 4(A)(5)) of previous months during the F.Y. 2020-2021 (Pertaining to F.Y. 2020-2021)</v>
      </c>
      <c r="B58" s="375"/>
      <c r="C58" s="375"/>
      <c r="D58" s="375"/>
      <c r="E58" s="375"/>
      <c r="F58" s="376"/>
      <c r="G58" s="71"/>
    </row>
    <row r="59" spans="1:7" s="77" customFormat="1" ht="15" customHeight="1" x14ac:dyDescent="0.25">
      <c r="A59" s="182" t="s">
        <v>187</v>
      </c>
      <c r="B59" s="182"/>
      <c r="C59" s="183" t="s">
        <v>42</v>
      </c>
      <c r="D59" s="183" t="s">
        <v>43</v>
      </c>
      <c r="E59" s="183" t="s">
        <v>44</v>
      </c>
      <c r="F59" s="183" t="s">
        <v>188</v>
      </c>
      <c r="G59" s="71"/>
    </row>
    <row r="60" spans="1:7" ht="15" customHeight="1" thickBot="1" x14ac:dyDescent="0.25">
      <c r="A60" s="200" t="str">
        <f>CONCATENATE("Current Month (",+'Basic Data'!D7,")")</f>
        <v>Current Month (October, 2020)</v>
      </c>
      <c r="B60" s="117"/>
      <c r="C60" s="118">
        <f>+C14</f>
        <v>0</v>
      </c>
      <c r="D60" s="118">
        <f>+D14</f>
        <v>0</v>
      </c>
      <c r="E60" s="118">
        <f>+E14</f>
        <v>0</v>
      </c>
      <c r="F60" s="118">
        <f>+F14</f>
        <v>0</v>
      </c>
      <c r="G60" s="71"/>
    </row>
    <row r="61" spans="1:7" ht="15" customHeight="1" thickTop="1" x14ac:dyDescent="0.2">
      <c r="A61" s="201" t="str">
        <f ca="1">IF(+'Basic Data'!E6=0,"",+'Basic Data'!E6)</f>
        <v>September</v>
      </c>
      <c r="B61" s="115"/>
      <c r="C61" s="116">
        <v>0</v>
      </c>
      <c r="D61" s="116">
        <v>0</v>
      </c>
      <c r="E61" s="116">
        <v>0</v>
      </c>
      <c r="F61" s="116">
        <v>0</v>
      </c>
      <c r="G61" s="71"/>
    </row>
    <row r="62" spans="1:7" ht="15" customHeight="1" x14ac:dyDescent="0.2">
      <c r="A62" s="199" t="str">
        <f ca="1">IF(+'Basic Data'!E7=0,"",+'Basic Data'!E7)</f>
        <v>August</v>
      </c>
      <c r="B62" s="99"/>
      <c r="C62" s="104">
        <v>0</v>
      </c>
      <c r="D62" s="104">
        <v>0</v>
      </c>
      <c r="E62" s="104">
        <v>0</v>
      </c>
      <c r="F62" s="104">
        <v>0</v>
      </c>
      <c r="G62" s="71"/>
    </row>
    <row r="63" spans="1:7" ht="15" customHeight="1" x14ac:dyDescent="0.2">
      <c r="A63" s="199" t="str">
        <f ca="1">IF(+'Basic Data'!E8=0,"",+'Basic Data'!E8)</f>
        <v>July</v>
      </c>
      <c r="B63" s="99"/>
      <c r="C63" s="104">
        <v>0</v>
      </c>
      <c r="D63" s="104">
        <v>0</v>
      </c>
      <c r="E63" s="104">
        <v>0</v>
      </c>
      <c r="F63" s="104">
        <v>0</v>
      </c>
      <c r="G63" s="71"/>
    </row>
    <row r="64" spans="1:7" ht="15" customHeight="1" x14ac:dyDescent="0.2">
      <c r="A64" s="199" t="str">
        <f ca="1">IF(+'Basic Data'!E9=0,"",+'Basic Data'!E9)</f>
        <v>June</v>
      </c>
      <c r="B64" s="99"/>
      <c r="C64" s="104">
        <v>0</v>
      </c>
      <c r="D64" s="104">
        <v>0</v>
      </c>
      <c r="E64" s="104">
        <v>0</v>
      </c>
      <c r="F64" s="104">
        <v>0</v>
      </c>
      <c r="G64" s="71"/>
    </row>
    <row r="65" spans="1:7" ht="15" customHeight="1" x14ac:dyDescent="0.2">
      <c r="A65" s="199" t="str">
        <f ca="1">IF(+'Basic Data'!E10=0,"",+'Basic Data'!E10)</f>
        <v>May</v>
      </c>
      <c r="B65" s="99"/>
      <c r="C65" s="104">
        <v>0</v>
      </c>
      <c r="D65" s="104">
        <v>0</v>
      </c>
      <c r="E65" s="104">
        <v>0</v>
      </c>
      <c r="F65" s="104">
        <v>0</v>
      </c>
      <c r="G65" s="71"/>
    </row>
    <row r="66" spans="1:7" ht="15" customHeight="1" x14ac:dyDescent="0.2">
      <c r="A66" s="199" t="str">
        <f ca="1">IF(+'Basic Data'!E11=0,"",+'Basic Data'!E11)</f>
        <v>April</v>
      </c>
      <c r="B66" s="99"/>
      <c r="C66" s="104">
        <v>0</v>
      </c>
      <c r="D66" s="104">
        <v>0</v>
      </c>
      <c r="E66" s="104">
        <v>0</v>
      </c>
      <c r="F66" s="104">
        <v>0</v>
      </c>
      <c r="G66" s="71"/>
    </row>
    <row r="67" spans="1:7" ht="15" customHeight="1" x14ac:dyDescent="0.2">
      <c r="A67" s="199" t="str">
        <f ca="1">IF(+'Basic Data'!E12=0,"",+'Basic Data'!E12)</f>
        <v/>
      </c>
      <c r="B67" s="99"/>
      <c r="C67" s="104">
        <v>0</v>
      </c>
      <c r="D67" s="104">
        <v>0</v>
      </c>
      <c r="E67" s="104">
        <v>0</v>
      </c>
      <c r="F67" s="104">
        <v>0</v>
      </c>
      <c r="G67" s="71"/>
    </row>
    <row r="68" spans="1:7" ht="15" customHeight="1" x14ac:dyDescent="0.2">
      <c r="A68" s="199" t="str">
        <f ca="1">IF(+'Basic Data'!E13=0,"",+'Basic Data'!E13)</f>
        <v/>
      </c>
      <c r="B68" s="99"/>
      <c r="C68" s="104">
        <v>0</v>
      </c>
      <c r="D68" s="104">
        <v>0</v>
      </c>
      <c r="E68" s="104">
        <v>0</v>
      </c>
      <c r="F68" s="104">
        <v>0</v>
      </c>
      <c r="G68" s="71"/>
    </row>
    <row r="69" spans="1:7" ht="15" customHeight="1" x14ac:dyDescent="0.2">
      <c r="A69" s="199" t="str">
        <f ca="1">IF(+'Basic Data'!E14=0,"",+'Basic Data'!E14)</f>
        <v/>
      </c>
      <c r="B69" s="99"/>
      <c r="C69" s="104">
        <v>0</v>
      </c>
      <c r="D69" s="104">
        <v>0</v>
      </c>
      <c r="E69" s="104">
        <v>0</v>
      </c>
      <c r="F69" s="104">
        <v>0</v>
      </c>
      <c r="G69" s="71"/>
    </row>
    <row r="70" spans="1:7" ht="15" customHeight="1" x14ac:dyDescent="0.2">
      <c r="A70" s="199" t="str">
        <f ca="1">IF(+'Basic Data'!E15=0,"",+'Basic Data'!E15)</f>
        <v/>
      </c>
      <c r="B70" s="99"/>
      <c r="C70" s="104">
        <v>0</v>
      </c>
      <c r="D70" s="104">
        <v>0</v>
      </c>
      <c r="E70" s="104">
        <v>0</v>
      </c>
      <c r="F70" s="104">
        <v>0</v>
      </c>
      <c r="G70" s="71"/>
    </row>
    <row r="71" spans="1:7" ht="15" customHeight="1" x14ac:dyDescent="0.2">
      <c r="A71" s="199" t="str">
        <f ca="1">IF(+'Basic Data'!E16=0,"",+'Basic Data'!E16)</f>
        <v/>
      </c>
      <c r="B71" s="99"/>
      <c r="C71" s="104">
        <v>0</v>
      </c>
      <c r="D71" s="104">
        <v>0</v>
      </c>
      <c r="E71" s="104">
        <v>0</v>
      </c>
      <c r="F71" s="104">
        <v>0</v>
      </c>
      <c r="G71" s="71"/>
    </row>
    <row r="72" spans="1:7" ht="15" customHeight="1" x14ac:dyDescent="0.25">
      <c r="A72" s="82" t="s">
        <v>27</v>
      </c>
      <c r="B72" s="99"/>
      <c r="C72" s="105">
        <f>SUM(C61:C71)</f>
        <v>0</v>
      </c>
      <c r="D72" s="105">
        <f t="shared" ref="D72:F72" si="9">SUM(D61:D71)</f>
        <v>0</v>
      </c>
      <c r="E72" s="105">
        <f t="shared" si="9"/>
        <v>0</v>
      </c>
      <c r="F72" s="105">
        <f t="shared" si="9"/>
        <v>0</v>
      </c>
      <c r="G72" s="71"/>
    </row>
    <row r="73" spans="1:7" s="72" customFormat="1" ht="30" customHeight="1" x14ac:dyDescent="0.25">
      <c r="A73" s="369" t="str">
        <f>CONCATENATE("Note: In this table to report ITC relating to F.Y. ",+'Basic Data'!B8," ONLY. To reduce ITC relating to Earlier F.Y. from this table, if already included.")</f>
        <v>Note: In this table to report ITC relating to F.Y. 2020-2021 ONLY. To reduce ITC relating to Earlier F.Y. from this table, if already included.</v>
      </c>
      <c r="B73" s="370"/>
      <c r="C73" s="370"/>
      <c r="D73" s="370"/>
      <c r="E73" s="370"/>
      <c r="F73" s="371"/>
      <c r="G73" s="71"/>
    </row>
    <row r="74" spans="1:7" ht="15" customHeight="1" x14ac:dyDescent="0.25">
      <c r="A74" s="131"/>
      <c r="B74" s="132"/>
      <c r="C74" s="133"/>
      <c r="D74" s="133"/>
      <c r="E74" s="133"/>
      <c r="F74" s="133"/>
      <c r="G74" s="71"/>
    </row>
  </sheetData>
  <mergeCells count="10">
    <mergeCell ref="D1:F3"/>
    <mergeCell ref="A56:F56"/>
    <mergeCell ref="A73:F73"/>
    <mergeCell ref="A38:F38"/>
    <mergeCell ref="A39:F39"/>
    <mergeCell ref="A6:F6"/>
    <mergeCell ref="A58:F58"/>
    <mergeCell ref="A23:F23"/>
    <mergeCell ref="A41:F41"/>
    <mergeCell ref="A18:F18"/>
  </mergeCells>
  <printOptions horizontalCentered="1"/>
  <pageMargins left="0.75" right="0.25" top="0.5" bottom="0.5" header="0" footer="0"/>
  <pageSetup paperSize="9" pageOrder="overThenDown" orientation="portrait" blackAndWhite="1" r:id="rId1"/>
  <headerFooter>
    <oddFooter>Page &amp;P of &amp;N</oddFooter>
  </headerFooter>
  <rowBreaks count="1" manualBreakCount="1">
    <brk id="40"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view="pageBreakPreview" topLeftCell="A6" zoomScaleNormal="100" zoomScaleSheetLayoutView="100" workbookViewId="0">
      <pane ySplit="1" topLeftCell="A7" activePane="bottomLeft" state="frozen"/>
      <selection activeCell="A6" sqref="A6"/>
      <selection pane="bottomLeft" activeCell="A7" sqref="A7"/>
    </sheetView>
  </sheetViews>
  <sheetFormatPr defaultRowHeight="17.45" customHeight="1" x14ac:dyDescent="0.25"/>
  <cols>
    <col min="1" max="1" width="42.7109375" style="80" customWidth="1"/>
    <col min="2" max="2" width="8.7109375" style="80" customWidth="1"/>
    <col min="3" max="5" width="10.7109375" style="80" customWidth="1"/>
    <col min="6" max="6" width="8.7109375" style="80" customWidth="1"/>
    <col min="7" max="7" width="12.7109375" style="81" customWidth="1"/>
    <col min="8" max="16384" width="9.140625" style="80"/>
  </cols>
  <sheetData>
    <row r="1" spans="1:7" s="72" customFormat="1" ht="15" customHeight="1" x14ac:dyDescent="0.25">
      <c r="A1" s="70" t="str">
        <f>CONCATENATE(+'Basic Data'!$A$1," ",'Basic Data'!$B$1," / ",'Basic Data'!$A$2," ",TEXT('Basic Data'!$B$2,"000000"))</f>
        <v>File No.  / Group No.  000000</v>
      </c>
      <c r="B1" s="70"/>
      <c r="C1" s="70"/>
      <c r="D1" s="295" t="s">
        <v>234</v>
      </c>
      <c r="E1" s="296"/>
      <c r="F1" s="297"/>
      <c r="G1" s="71"/>
    </row>
    <row r="2" spans="1:7" s="72" customFormat="1" ht="15" customHeight="1" x14ac:dyDescent="0.25">
      <c r="A2" s="70" t="str">
        <f>+CONCATENATE('Basic Data'!$A$4," - ",'Basic Data'!$B$4," (",'Basic Data'!$A$3," - ",'Basic Data'!$B$3,")")</f>
        <v>Trade Name -  (GSTIN - )</v>
      </c>
      <c r="B2" s="70"/>
      <c r="C2" s="70"/>
      <c r="D2" s="296"/>
      <c r="E2" s="296"/>
      <c r="F2" s="297"/>
      <c r="G2" s="71"/>
    </row>
    <row r="3" spans="1:7" s="72" customFormat="1" ht="15" customHeight="1" x14ac:dyDescent="0.25">
      <c r="A3" s="73" t="str">
        <f>+CONCATENATE('Basic Data'!$A$8," - ",'Basic Data'!$B$8," (",TEXT('Basic Data'!$B$5,"mmmm, yyyy"),")")</f>
        <v>Financial Year - 2020-2021 (October, 2020)</v>
      </c>
      <c r="B3" s="70"/>
      <c r="C3" s="70"/>
      <c r="D3" s="297"/>
      <c r="E3" s="297"/>
      <c r="F3" s="297"/>
      <c r="G3" s="71"/>
    </row>
    <row r="4" spans="1:7" s="72" customFormat="1" ht="15" customHeight="1" thickBot="1" x14ac:dyDescent="0.3">
      <c r="A4" s="74"/>
      <c r="B4" s="74"/>
      <c r="C4" s="74"/>
      <c r="D4" s="74"/>
      <c r="E4" s="74"/>
      <c r="F4" s="74"/>
      <c r="G4" s="71"/>
    </row>
    <row r="5" spans="1:7" s="72" customFormat="1" ht="15" customHeight="1" x14ac:dyDescent="0.25">
      <c r="A5" s="70"/>
      <c r="B5" s="70"/>
      <c r="C5" s="70"/>
      <c r="D5" s="70"/>
      <c r="E5" s="70"/>
      <c r="F5" s="70"/>
      <c r="G5" s="71"/>
    </row>
    <row r="6" spans="1:7" s="72" customFormat="1" ht="30" customHeight="1" x14ac:dyDescent="0.25">
      <c r="A6" s="368" t="s">
        <v>238</v>
      </c>
      <c r="B6" s="372"/>
      <c r="C6" s="372"/>
      <c r="D6" s="372"/>
      <c r="E6" s="372"/>
      <c r="F6" s="373"/>
      <c r="G6" s="71"/>
    </row>
    <row r="7" spans="1:7" s="77" customFormat="1" ht="15" customHeight="1" x14ac:dyDescent="0.25">
      <c r="A7" s="75" t="s">
        <v>187</v>
      </c>
      <c r="B7" s="75"/>
      <c r="C7" s="76" t="s">
        <v>42</v>
      </c>
      <c r="D7" s="76" t="s">
        <v>43</v>
      </c>
      <c r="E7" s="76" t="s">
        <v>44</v>
      </c>
      <c r="F7" s="76" t="s">
        <v>188</v>
      </c>
      <c r="G7" s="71"/>
    </row>
    <row r="8" spans="1:7" ht="45" x14ac:dyDescent="0.25">
      <c r="A8" s="207" t="str">
        <f>CONCATENATE("ITC Reversal against credit notes issued by Suppliers as available in Form GSTR-2A upto ",TEXT(+'Basic Data'!B5,"mmmm, yyyy")," in respect of credit notes uploaded by Supplier by the due date of filing Form GSTR-1 of ",TEXT(+'Basic Data'!B5,"mmmm, yyyy"),", i.e. ",+TEXT('Basic Data'!B17,"dd/mm/yyyy")," (Table 1)")</f>
        <v>ITC Reversal against credit notes issued by Suppliers as available in Form GSTR-2A upto October, 2020 in respect of credit notes uploaded by Supplier by the due date of filing Form GSTR-1 of October, 2020, i.e. 11/09/2020 (Table 1)</v>
      </c>
      <c r="B8" s="184" t="s">
        <v>227</v>
      </c>
      <c r="C8" s="185">
        <f>+C34</f>
        <v>0</v>
      </c>
      <c r="D8" s="185">
        <f t="shared" ref="D8:F8" si="0">+D34</f>
        <v>0</v>
      </c>
      <c r="E8" s="185">
        <f t="shared" si="0"/>
        <v>0</v>
      </c>
      <c r="F8" s="185">
        <f t="shared" si="0"/>
        <v>0</v>
      </c>
      <c r="G8" s="71"/>
    </row>
    <row r="9" spans="1:7" ht="45" x14ac:dyDescent="0.25">
      <c r="A9" s="188" t="str">
        <f>CONCATENATE("ITC Reversal against credit notes issued by Suppliers as per Books of Account upto ",TEXT(+'Basic Data'!B5,"mmmm, yyyy")," (Table 2)")</f>
        <v>ITC Reversal against credit notes issued by Suppliers as per Books of Account upto October, 2020 (Table 2)</v>
      </c>
      <c r="B9" s="189" t="s">
        <v>192</v>
      </c>
      <c r="C9" s="190">
        <f>+C52</f>
        <v>0</v>
      </c>
      <c r="D9" s="190">
        <f t="shared" ref="D9:F9" si="1">+D52</f>
        <v>0</v>
      </c>
      <c r="E9" s="190">
        <f t="shared" si="1"/>
        <v>0</v>
      </c>
      <c r="F9" s="190">
        <f t="shared" si="1"/>
        <v>0</v>
      </c>
      <c r="G9" s="71"/>
    </row>
    <row r="10" spans="1:7" ht="30" x14ac:dyDescent="0.25">
      <c r="A10" s="94" t="str">
        <f>CONCATENATE("ITC to be reversed in Form GSTR-3B (Table No. 4(B)(2)) upto ",TEXT(+'Basic Data'!B5,"mmmm, yyyy"))</f>
        <v>ITC to be reversed in Form GSTR-3B (Table No. 4(B)(2)) upto October, 2020</v>
      </c>
      <c r="B10" s="100" t="s">
        <v>226</v>
      </c>
      <c r="C10" s="102">
        <f>+IF(C8&gt;=C9,C8,C9)</f>
        <v>0</v>
      </c>
      <c r="D10" s="102">
        <f t="shared" ref="D10:F10" si="2">+IF(D8&gt;=D9,D8,D9)</f>
        <v>0</v>
      </c>
      <c r="E10" s="102">
        <f t="shared" si="2"/>
        <v>0</v>
      </c>
      <c r="F10" s="102">
        <f t="shared" si="2"/>
        <v>0</v>
      </c>
      <c r="G10" s="71"/>
    </row>
    <row r="11" spans="1:7" ht="45" customHeight="1" x14ac:dyDescent="0.25">
      <c r="A11" s="193" t="str">
        <f>CONCATENATE("ITC reversed in Form GSTR-3B (Table No. 4(B)(2)) of previous months during the F.Y. ",+'Basic Data'!B8," (Table 3)")</f>
        <v>ITC reversed in Form GSTR-3B (Table No. 4(B)(2)) of previous months during the F.Y. 2020-2021 (Table 3)</v>
      </c>
      <c r="B11" s="194" t="s">
        <v>193</v>
      </c>
      <c r="C11" s="195">
        <f>+C69</f>
        <v>0</v>
      </c>
      <c r="D11" s="195">
        <f t="shared" ref="D11:F11" si="3">+D69</f>
        <v>0</v>
      </c>
      <c r="E11" s="195">
        <f t="shared" si="3"/>
        <v>0</v>
      </c>
      <c r="F11" s="195">
        <f t="shared" si="3"/>
        <v>0</v>
      </c>
      <c r="G11" s="71"/>
    </row>
    <row r="12" spans="1:7" ht="51.75" x14ac:dyDescent="0.25">
      <c r="A12" s="97" t="str">
        <f>CONCATENATE("ITC to be reversed in Form GSTR-3B (Table No. 4(B)(2) of Form GSTR-3B of ",TEXT(+'Basic Data'!B5,"mmmm, yyyy")," (Current month)")</f>
        <v>ITC to be reversed in Form GSTR-3B (Table No. 4(B)(2) of Form GSTR-3B of October, 2020 (Current month)</v>
      </c>
      <c r="B12" s="98" t="s">
        <v>206</v>
      </c>
      <c r="C12" s="103">
        <f>IF((+C10-C11)&lt;0,0,(+C10-C11))</f>
        <v>0</v>
      </c>
      <c r="D12" s="103">
        <f t="shared" ref="D12:F12" si="4">IF((+D10-D11)&lt;0,0,(+D10-D11))</f>
        <v>0</v>
      </c>
      <c r="E12" s="103">
        <f t="shared" si="4"/>
        <v>0</v>
      </c>
      <c r="F12" s="103">
        <f t="shared" si="4"/>
        <v>0</v>
      </c>
      <c r="G12" s="71"/>
    </row>
    <row r="13" spans="1:7" ht="45" x14ac:dyDescent="0.25">
      <c r="A13" s="95" t="str">
        <f>CONCATENATE("ITC excess reversed to be claimed in Table No. 4(A)(5) of Form GSTR-3B of ",TEXT(+'Basic Data'!B5,"mmmm, yyyy")," (Current month)")</f>
        <v>ITC excess reversed to be claimed in Table No. 4(A)(5) of Form GSTR-3B of October, 2020 (Current month)</v>
      </c>
      <c r="B13" s="106" t="s">
        <v>207</v>
      </c>
      <c r="C13" s="96">
        <f>IF((+C10-C11)&lt;0,C11-C10,0)</f>
        <v>0</v>
      </c>
      <c r="D13" s="96">
        <f t="shared" ref="D13:F13" si="5">IF((+D10-D11)&lt;0,D11-D10,0)</f>
        <v>0</v>
      </c>
      <c r="E13" s="96">
        <f t="shared" si="5"/>
        <v>0</v>
      </c>
      <c r="F13" s="96">
        <f t="shared" si="5"/>
        <v>0</v>
      </c>
      <c r="G13" s="120" t="s">
        <v>230</v>
      </c>
    </row>
    <row r="14" spans="1:7" ht="15" customHeight="1" x14ac:dyDescent="0.25">
      <c r="A14" s="128"/>
      <c r="B14" s="129"/>
      <c r="C14" s="130"/>
      <c r="D14" s="130"/>
      <c r="E14" s="130"/>
      <c r="F14" s="130"/>
      <c r="G14" s="71"/>
    </row>
    <row r="15" spans="1:7" s="72" customFormat="1" ht="20.100000000000001" customHeight="1" x14ac:dyDescent="0.25">
      <c r="A15" s="383" t="s">
        <v>202</v>
      </c>
      <c r="B15" s="384"/>
      <c r="C15" s="384"/>
      <c r="D15" s="384"/>
      <c r="E15" s="384"/>
      <c r="F15" s="385"/>
      <c r="G15" s="71"/>
    </row>
    <row r="16" spans="1:7" s="77" customFormat="1" ht="15" customHeight="1" x14ac:dyDescent="0.25">
      <c r="A16" s="75" t="s">
        <v>187</v>
      </c>
      <c r="B16" s="75"/>
      <c r="C16" s="76" t="s">
        <v>42</v>
      </c>
      <c r="D16" s="76" t="s">
        <v>43</v>
      </c>
      <c r="E16" s="76" t="s">
        <v>44</v>
      </c>
      <c r="F16" s="76" t="s">
        <v>188</v>
      </c>
      <c r="G16" s="71"/>
    </row>
    <row r="17" spans="1:7" ht="15" customHeight="1" x14ac:dyDescent="0.25">
      <c r="A17" s="78" t="s">
        <v>235</v>
      </c>
      <c r="B17" s="79" t="s">
        <v>228</v>
      </c>
      <c r="C17" s="102">
        <f>IF((+C9-C8)&lt;0,0,+C9-C8)</f>
        <v>0</v>
      </c>
      <c r="D17" s="102">
        <f t="shared" ref="D17:F17" si="6">IF((+D9-D8)&lt;0,0,+D9-D8)</f>
        <v>0</v>
      </c>
      <c r="E17" s="102">
        <f t="shared" si="6"/>
        <v>0</v>
      </c>
      <c r="F17" s="102">
        <f t="shared" si="6"/>
        <v>0</v>
      </c>
      <c r="G17" s="71"/>
    </row>
    <row r="18" spans="1:7" ht="30" customHeight="1" x14ac:dyDescent="0.25">
      <c r="A18" s="78" t="s">
        <v>236</v>
      </c>
      <c r="B18" s="79" t="s">
        <v>229</v>
      </c>
      <c r="C18" s="102">
        <f>IF((+C9-C8)&lt;0,C8-C9,0)</f>
        <v>0</v>
      </c>
      <c r="D18" s="102">
        <f t="shared" ref="D18:F18" si="7">IF((+D9-D8)&lt;0,D8-D9,0)</f>
        <v>0</v>
      </c>
      <c r="E18" s="102">
        <f t="shared" si="7"/>
        <v>0</v>
      </c>
      <c r="F18" s="102">
        <f t="shared" si="7"/>
        <v>0</v>
      </c>
      <c r="G18" s="71"/>
    </row>
    <row r="19" spans="1:7" ht="15" customHeight="1" x14ac:dyDescent="0.25">
      <c r="A19" s="128"/>
      <c r="B19" s="129"/>
      <c r="C19" s="130"/>
      <c r="D19" s="130"/>
      <c r="E19" s="130"/>
      <c r="F19" s="130"/>
      <c r="G19" s="71"/>
    </row>
    <row r="20" spans="1:7" s="72" customFormat="1" ht="15" customHeight="1" x14ac:dyDescent="0.25">
      <c r="A20" s="386" t="s">
        <v>242</v>
      </c>
      <c r="B20" s="387"/>
      <c r="C20" s="387"/>
      <c r="D20" s="387"/>
      <c r="E20" s="387"/>
      <c r="F20" s="388"/>
      <c r="G20" s="71"/>
    </row>
    <row r="21" spans="1:7" s="77" customFormat="1" ht="15" customHeight="1" x14ac:dyDescent="0.25">
      <c r="A21" s="186" t="s">
        <v>187</v>
      </c>
      <c r="B21" s="186"/>
      <c r="C21" s="187" t="s">
        <v>42</v>
      </c>
      <c r="D21" s="187" t="s">
        <v>43</v>
      </c>
      <c r="E21" s="187" t="s">
        <v>44</v>
      </c>
      <c r="F21" s="187" t="s">
        <v>188</v>
      </c>
      <c r="G21" s="71"/>
    </row>
    <row r="22" spans="1:7" ht="15" customHeight="1" x14ac:dyDescent="0.2">
      <c r="A22" s="198" t="str">
        <f>CONCATENATE("Current Month (",+'Basic Data'!D7,")")</f>
        <v>Current Month (October, 2020)</v>
      </c>
      <c r="B22" s="99"/>
      <c r="C22" s="104">
        <v>0</v>
      </c>
      <c r="D22" s="104">
        <v>0</v>
      </c>
      <c r="E22" s="104">
        <v>0</v>
      </c>
      <c r="F22" s="104">
        <v>0</v>
      </c>
      <c r="G22" s="71"/>
    </row>
    <row r="23" spans="1:7" ht="15" customHeight="1" x14ac:dyDescent="0.2">
      <c r="A23" s="199" t="str">
        <f ca="1">IF(+'Basic Data'!E6=0,"",+'Basic Data'!E6)</f>
        <v>September</v>
      </c>
      <c r="B23" s="99"/>
      <c r="C23" s="104">
        <v>0</v>
      </c>
      <c r="D23" s="104">
        <v>0</v>
      </c>
      <c r="E23" s="104">
        <v>0</v>
      </c>
      <c r="F23" s="104">
        <v>0</v>
      </c>
      <c r="G23" s="71"/>
    </row>
    <row r="24" spans="1:7" ht="15" customHeight="1" x14ac:dyDescent="0.2">
      <c r="A24" s="199" t="str">
        <f ca="1">IF(+'Basic Data'!E7=0,"",+'Basic Data'!E7)</f>
        <v>August</v>
      </c>
      <c r="B24" s="99"/>
      <c r="C24" s="104">
        <v>0</v>
      </c>
      <c r="D24" s="104">
        <v>0</v>
      </c>
      <c r="E24" s="104">
        <v>0</v>
      </c>
      <c r="F24" s="104">
        <v>0</v>
      </c>
      <c r="G24" s="71"/>
    </row>
    <row r="25" spans="1:7" ht="15" customHeight="1" x14ac:dyDescent="0.2">
      <c r="A25" s="199" t="str">
        <f ca="1">IF(+'Basic Data'!E8=0,"",+'Basic Data'!E8)</f>
        <v>July</v>
      </c>
      <c r="B25" s="99"/>
      <c r="C25" s="104">
        <v>0</v>
      </c>
      <c r="D25" s="104">
        <v>0</v>
      </c>
      <c r="E25" s="104">
        <v>0</v>
      </c>
      <c r="F25" s="104">
        <v>0</v>
      </c>
      <c r="G25" s="71"/>
    </row>
    <row r="26" spans="1:7" ht="15" customHeight="1" x14ac:dyDescent="0.2">
      <c r="A26" s="199" t="str">
        <f ca="1">IF(+'Basic Data'!E9=0,"",+'Basic Data'!E9)</f>
        <v>June</v>
      </c>
      <c r="B26" s="99"/>
      <c r="C26" s="104">
        <v>0</v>
      </c>
      <c r="D26" s="104">
        <v>0</v>
      </c>
      <c r="E26" s="104">
        <v>0</v>
      </c>
      <c r="F26" s="104">
        <v>0</v>
      </c>
      <c r="G26" s="71"/>
    </row>
    <row r="27" spans="1:7" ht="15" customHeight="1" x14ac:dyDescent="0.2">
      <c r="A27" s="199" t="str">
        <f ca="1">IF(+'Basic Data'!E10=0,"",+'Basic Data'!E10)</f>
        <v>May</v>
      </c>
      <c r="B27" s="99"/>
      <c r="C27" s="104">
        <v>0</v>
      </c>
      <c r="D27" s="104">
        <v>0</v>
      </c>
      <c r="E27" s="104">
        <v>0</v>
      </c>
      <c r="F27" s="104">
        <v>0</v>
      </c>
      <c r="G27" s="71"/>
    </row>
    <row r="28" spans="1:7" ht="15" customHeight="1" x14ac:dyDescent="0.2">
      <c r="A28" s="199" t="str">
        <f ca="1">IF(+'Basic Data'!E11=0,"",+'Basic Data'!E11)</f>
        <v>April</v>
      </c>
      <c r="B28" s="99"/>
      <c r="C28" s="104">
        <v>0</v>
      </c>
      <c r="D28" s="104">
        <v>0</v>
      </c>
      <c r="E28" s="104">
        <v>0</v>
      </c>
      <c r="F28" s="104">
        <v>0</v>
      </c>
      <c r="G28" s="71"/>
    </row>
    <row r="29" spans="1:7" ht="15" customHeight="1" x14ac:dyDescent="0.2">
      <c r="A29" s="199" t="str">
        <f ca="1">IF(+'Basic Data'!E12=0,"",+'Basic Data'!E12)</f>
        <v/>
      </c>
      <c r="B29" s="99"/>
      <c r="C29" s="104">
        <v>0</v>
      </c>
      <c r="D29" s="104">
        <v>0</v>
      </c>
      <c r="E29" s="104">
        <v>0</v>
      </c>
      <c r="F29" s="104">
        <v>0</v>
      </c>
      <c r="G29" s="71"/>
    </row>
    <row r="30" spans="1:7" ht="15" customHeight="1" x14ac:dyDescent="0.2">
      <c r="A30" s="199" t="str">
        <f ca="1">IF(+'Basic Data'!E13=0,"",+'Basic Data'!E13)</f>
        <v/>
      </c>
      <c r="B30" s="99"/>
      <c r="C30" s="104">
        <v>0</v>
      </c>
      <c r="D30" s="104">
        <v>0</v>
      </c>
      <c r="E30" s="104">
        <v>0</v>
      </c>
      <c r="F30" s="104">
        <v>0</v>
      </c>
      <c r="G30" s="71"/>
    </row>
    <row r="31" spans="1:7" ht="15" customHeight="1" x14ac:dyDescent="0.2">
      <c r="A31" s="199" t="str">
        <f ca="1">IF(+'Basic Data'!E14=0,"",+'Basic Data'!E14)</f>
        <v/>
      </c>
      <c r="B31" s="99"/>
      <c r="C31" s="104">
        <v>0</v>
      </c>
      <c r="D31" s="104">
        <v>0</v>
      </c>
      <c r="E31" s="104">
        <v>0</v>
      </c>
      <c r="F31" s="104">
        <v>0</v>
      </c>
      <c r="G31" s="71"/>
    </row>
    <row r="32" spans="1:7" ht="15" customHeight="1" x14ac:dyDescent="0.2">
      <c r="A32" s="199" t="str">
        <f ca="1">IF(+'Basic Data'!E15=0,"",+'Basic Data'!E15)</f>
        <v/>
      </c>
      <c r="B32" s="99"/>
      <c r="C32" s="104">
        <v>0</v>
      </c>
      <c r="D32" s="104">
        <v>0</v>
      </c>
      <c r="E32" s="104">
        <v>0</v>
      </c>
      <c r="F32" s="104">
        <v>0</v>
      </c>
      <c r="G32" s="71"/>
    </row>
    <row r="33" spans="1:7" ht="15" customHeight="1" x14ac:dyDescent="0.2">
      <c r="A33" s="199" t="str">
        <f ca="1">IF(+'Basic Data'!E16=0,"",+'Basic Data'!E16)</f>
        <v/>
      </c>
      <c r="B33" s="99"/>
      <c r="C33" s="104">
        <v>0</v>
      </c>
      <c r="D33" s="104">
        <v>0</v>
      </c>
      <c r="E33" s="104">
        <v>0</v>
      </c>
      <c r="F33" s="104">
        <v>0</v>
      </c>
      <c r="G33" s="71"/>
    </row>
    <row r="34" spans="1:7" ht="15" customHeight="1" x14ac:dyDescent="0.25">
      <c r="A34" s="82" t="s">
        <v>27</v>
      </c>
      <c r="B34" s="99"/>
      <c r="C34" s="105">
        <f>SUM(C22:C33)</f>
        <v>0</v>
      </c>
      <c r="D34" s="105">
        <f t="shared" ref="D34:F34" si="8">SUM(D22:D33)</f>
        <v>0</v>
      </c>
      <c r="E34" s="105">
        <f t="shared" si="8"/>
        <v>0</v>
      </c>
      <c r="F34" s="105">
        <f t="shared" si="8"/>
        <v>0</v>
      </c>
      <c r="G34" s="71"/>
    </row>
    <row r="35" spans="1:7" s="72" customFormat="1" ht="30" customHeight="1" x14ac:dyDescent="0.25">
      <c r="A35" s="369" t="s">
        <v>243</v>
      </c>
      <c r="B35" s="370"/>
      <c r="C35" s="370"/>
      <c r="D35" s="370"/>
      <c r="E35" s="370"/>
      <c r="F35" s="371"/>
      <c r="G35" s="71"/>
    </row>
    <row r="36" spans="1:7" s="72" customFormat="1" ht="30" customHeight="1" x14ac:dyDescent="0.25">
      <c r="A36" s="369" t="str">
        <f>CONCATENATE("Note 2: From July (GSTR-2B) month onwards - To reduce ITC from these months, to the extent ITC is pertaining to Previous F.Y. ",+'Basic Data'!B9)</f>
        <v>Note 2: From July (GSTR-2B) month onwards - To reduce ITC from these months, to the extent ITC is pertaining to Previous F.Y. 2019-2020</v>
      </c>
      <c r="B36" s="370"/>
      <c r="C36" s="370"/>
      <c r="D36" s="370"/>
      <c r="E36" s="370"/>
      <c r="F36" s="371"/>
      <c r="G36" s="71"/>
    </row>
    <row r="37" spans="1:7" ht="15" customHeight="1" x14ac:dyDescent="0.25">
      <c r="A37" s="131"/>
      <c r="B37" s="132"/>
      <c r="C37" s="133"/>
      <c r="D37" s="133"/>
      <c r="E37" s="133"/>
      <c r="F37" s="133"/>
      <c r="G37" s="71"/>
    </row>
    <row r="38" spans="1:7" s="72" customFormat="1" ht="30" customHeight="1" x14ac:dyDescent="0.25">
      <c r="A38" s="389" t="str">
        <f>CONCATENATE("Table 4.2 - Reversal of ITC against credit notes issued by Suppliers (As per Books of Account) (Other than ITC on imports)"," (Pertaining to F.Y. ",+'Basic Data'!B8,")")</f>
        <v>Table 4.2 - Reversal of ITC against credit notes issued by Suppliers (As per Books of Account) (Other than ITC on imports) (Pertaining to F.Y. 2020-2021)</v>
      </c>
      <c r="B38" s="390"/>
      <c r="C38" s="390"/>
      <c r="D38" s="390"/>
      <c r="E38" s="390"/>
      <c r="F38" s="391"/>
      <c r="G38" s="71"/>
    </row>
    <row r="39" spans="1:7" s="77" customFormat="1" ht="15" customHeight="1" x14ac:dyDescent="0.25">
      <c r="A39" s="191" t="s">
        <v>187</v>
      </c>
      <c r="B39" s="191"/>
      <c r="C39" s="192" t="s">
        <v>42</v>
      </c>
      <c r="D39" s="192" t="s">
        <v>43</v>
      </c>
      <c r="E39" s="192" t="s">
        <v>44</v>
      </c>
      <c r="F39" s="192" t="s">
        <v>188</v>
      </c>
      <c r="G39" s="71"/>
    </row>
    <row r="40" spans="1:7" ht="15" customHeight="1" x14ac:dyDescent="0.2">
      <c r="A40" s="199" t="str">
        <f>CONCATENATE("Current Month (",+'Basic Data'!D7,")")</f>
        <v>Current Month (October, 2020)</v>
      </c>
      <c r="B40" s="99"/>
      <c r="C40" s="104">
        <v>0</v>
      </c>
      <c r="D40" s="104">
        <v>0</v>
      </c>
      <c r="E40" s="104">
        <v>0</v>
      </c>
      <c r="F40" s="104">
        <v>0</v>
      </c>
      <c r="G40" s="71"/>
    </row>
    <row r="41" spans="1:7" ht="15" customHeight="1" x14ac:dyDescent="0.2">
      <c r="A41" s="199" t="str">
        <f ca="1">IF(+'Basic Data'!E6=0,"",+'Basic Data'!E6)</f>
        <v>September</v>
      </c>
      <c r="B41" s="99"/>
      <c r="C41" s="104">
        <v>0</v>
      </c>
      <c r="D41" s="104">
        <v>0</v>
      </c>
      <c r="E41" s="104">
        <v>0</v>
      </c>
      <c r="F41" s="104">
        <v>0</v>
      </c>
      <c r="G41" s="71"/>
    </row>
    <row r="42" spans="1:7" ht="15" customHeight="1" x14ac:dyDescent="0.2">
      <c r="A42" s="199" t="str">
        <f ca="1">IF(+'Basic Data'!E7=0,"",+'Basic Data'!E7)</f>
        <v>August</v>
      </c>
      <c r="B42" s="99"/>
      <c r="C42" s="104">
        <v>0</v>
      </c>
      <c r="D42" s="104">
        <v>0</v>
      </c>
      <c r="E42" s="104">
        <v>0</v>
      </c>
      <c r="F42" s="104">
        <v>0</v>
      </c>
      <c r="G42" s="71"/>
    </row>
    <row r="43" spans="1:7" ht="15" customHeight="1" x14ac:dyDescent="0.2">
      <c r="A43" s="199" t="str">
        <f ca="1">IF(+'Basic Data'!E8=0,"",+'Basic Data'!E8)</f>
        <v>July</v>
      </c>
      <c r="B43" s="99"/>
      <c r="C43" s="104">
        <v>0</v>
      </c>
      <c r="D43" s="104">
        <v>0</v>
      </c>
      <c r="E43" s="104">
        <v>0</v>
      </c>
      <c r="F43" s="104">
        <v>0</v>
      </c>
      <c r="G43" s="71"/>
    </row>
    <row r="44" spans="1:7" ht="15" customHeight="1" x14ac:dyDescent="0.2">
      <c r="A44" s="199" t="str">
        <f ca="1">IF(+'Basic Data'!E9=0,"",+'Basic Data'!E9)</f>
        <v>June</v>
      </c>
      <c r="B44" s="99"/>
      <c r="C44" s="104">
        <v>0</v>
      </c>
      <c r="D44" s="104">
        <v>0</v>
      </c>
      <c r="E44" s="104">
        <v>0</v>
      </c>
      <c r="F44" s="104">
        <v>0</v>
      </c>
      <c r="G44" s="71"/>
    </row>
    <row r="45" spans="1:7" ht="15" customHeight="1" x14ac:dyDescent="0.2">
      <c r="A45" s="199" t="str">
        <f ca="1">IF(+'Basic Data'!E10=0,"",+'Basic Data'!E10)</f>
        <v>May</v>
      </c>
      <c r="B45" s="99"/>
      <c r="C45" s="104">
        <v>0</v>
      </c>
      <c r="D45" s="104">
        <v>0</v>
      </c>
      <c r="E45" s="104">
        <v>0</v>
      </c>
      <c r="F45" s="104">
        <v>0</v>
      </c>
      <c r="G45" s="71"/>
    </row>
    <row r="46" spans="1:7" ht="15" customHeight="1" x14ac:dyDescent="0.2">
      <c r="A46" s="199" t="str">
        <f ca="1">IF(+'Basic Data'!E11=0,"",+'Basic Data'!E11)</f>
        <v>April</v>
      </c>
      <c r="B46" s="99"/>
      <c r="C46" s="104">
        <v>0</v>
      </c>
      <c r="D46" s="104">
        <v>0</v>
      </c>
      <c r="E46" s="104">
        <v>0</v>
      </c>
      <c r="F46" s="104">
        <v>0</v>
      </c>
      <c r="G46" s="71"/>
    </row>
    <row r="47" spans="1:7" ht="15" customHeight="1" x14ac:dyDescent="0.2">
      <c r="A47" s="199" t="str">
        <f ca="1">IF(+'Basic Data'!E12=0,"",+'Basic Data'!E12)</f>
        <v/>
      </c>
      <c r="B47" s="99"/>
      <c r="C47" s="104">
        <v>0</v>
      </c>
      <c r="D47" s="104">
        <v>0</v>
      </c>
      <c r="E47" s="104">
        <v>0</v>
      </c>
      <c r="F47" s="104">
        <v>0</v>
      </c>
      <c r="G47" s="71"/>
    </row>
    <row r="48" spans="1:7" ht="15" customHeight="1" x14ac:dyDescent="0.2">
      <c r="A48" s="199" t="str">
        <f ca="1">IF(+'Basic Data'!E13=0,"",+'Basic Data'!E13)</f>
        <v/>
      </c>
      <c r="B48" s="99"/>
      <c r="C48" s="104">
        <v>0</v>
      </c>
      <c r="D48" s="104">
        <v>0</v>
      </c>
      <c r="E48" s="104">
        <v>0</v>
      </c>
      <c r="F48" s="104">
        <v>0</v>
      </c>
      <c r="G48" s="71"/>
    </row>
    <row r="49" spans="1:7" ht="15" customHeight="1" x14ac:dyDescent="0.2">
      <c r="A49" s="199" t="str">
        <f ca="1">IF(+'Basic Data'!E14=0,"",+'Basic Data'!E14)</f>
        <v/>
      </c>
      <c r="B49" s="99"/>
      <c r="C49" s="104">
        <v>0</v>
      </c>
      <c r="D49" s="104">
        <v>0</v>
      </c>
      <c r="E49" s="104">
        <v>0</v>
      </c>
      <c r="F49" s="104">
        <v>0</v>
      </c>
      <c r="G49" s="71"/>
    </row>
    <row r="50" spans="1:7" ht="15" customHeight="1" x14ac:dyDescent="0.2">
      <c r="A50" s="199" t="str">
        <f ca="1">IF(+'Basic Data'!E15=0,"",+'Basic Data'!E15)</f>
        <v/>
      </c>
      <c r="B50" s="99"/>
      <c r="C50" s="104">
        <v>0</v>
      </c>
      <c r="D50" s="104">
        <v>0</v>
      </c>
      <c r="E50" s="104">
        <v>0</v>
      </c>
      <c r="F50" s="104">
        <v>0</v>
      </c>
      <c r="G50" s="71"/>
    </row>
    <row r="51" spans="1:7" ht="15" customHeight="1" x14ac:dyDescent="0.2">
      <c r="A51" s="199" t="str">
        <f ca="1">IF(+'Basic Data'!E16=0,"",+'Basic Data'!E16)</f>
        <v/>
      </c>
      <c r="B51" s="99"/>
      <c r="C51" s="104">
        <v>0</v>
      </c>
      <c r="D51" s="104">
        <v>0</v>
      </c>
      <c r="E51" s="104">
        <v>0</v>
      </c>
      <c r="F51" s="104">
        <v>0</v>
      </c>
      <c r="G51" s="71"/>
    </row>
    <row r="52" spans="1:7" ht="15" customHeight="1" x14ac:dyDescent="0.25">
      <c r="A52" s="82" t="s">
        <v>27</v>
      </c>
      <c r="B52" s="99"/>
      <c r="C52" s="105">
        <f>SUM(C40:C51)</f>
        <v>0</v>
      </c>
      <c r="D52" s="105">
        <f t="shared" ref="D52:F52" si="9">SUM(D40:D51)</f>
        <v>0</v>
      </c>
      <c r="E52" s="105">
        <f t="shared" si="9"/>
        <v>0</v>
      </c>
      <c r="F52" s="105">
        <f t="shared" si="9"/>
        <v>0</v>
      </c>
      <c r="G52" s="71"/>
    </row>
    <row r="53" spans="1:7" s="72" customFormat="1" ht="30" customHeight="1" x14ac:dyDescent="0.25">
      <c r="A53" s="369" t="str">
        <f>CONCATENATE("Note: In this table to report ITC relating to F.Y. ",+'Basic Data'!B8," ONLY. To reduce ITC relating to Earlier F.Y. from this table, if already included.")</f>
        <v>Note: In this table to report ITC relating to F.Y. 2020-2021 ONLY. To reduce ITC relating to Earlier F.Y. from this table, if already included.</v>
      </c>
      <c r="B53" s="370"/>
      <c r="C53" s="370"/>
      <c r="D53" s="370"/>
      <c r="E53" s="370"/>
      <c r="F53" s="371"/>
      <c r="G53" s="71"/>
    </row>
    <row r="54" spans="1:7" ht="15" customHeight="1" x14ac:dyDescent="0.25">
      <c r="A54" s="131"/>
      <c r="B54" s="132"/>
      <c r="C54" s="133"/>
      <c r="D54" s="133"/>
      <c r="E54" s="133"/>
      <c r="F54" s="133"/>
      <c r="G54" s="71"/>
    </row>
    <row r="55" spans="1:7" s="72" customFormat="1" ht="30" customHeight="1" x14ac:dyDescent="0.25">
      <c r="A55" s="392" t="str">
        <f>CONCATENATE("Tabe 4.3 - ITC reversed in Form GSTR-3B (Table No. 4(B)(2)) of previous months during the F.Y. ",+'Basic Data'!B8," (Pertaining to F.Y. ",+'Basic Data'!B8,")")</f>
        <v>Tabe 4.3 - ITC reversed in Form GSTR-3B (Table No. 4(B)(2)) of previous months during the F.Y. 2020-2021 (Pertaining to F.Y. 2020-2021)</v>
      </c>
      <c r="B55" s="393"/>
      <c r="C55" s="393"/>
      <c r="D55" s="393"/>
      <c r="E55" s="393"/>
      <c r="F55" s="394"/>
      <c r="G55" s="71"/>
    </row>
    <row r="56" spans="1:7" s="77" customFormat="1" ht="15" customHeight="1" x14ac:dyDescent="0.25">
      <c r="A56" s="196" t="s">
        <v>187</v>
      </c>
      <c r="B56" s="196"/>
      <c r="C56" s="197" t="s">
        <v>42</v>
      </c>
      <c r="D56" s="197" t="s">
        <v>43</v>
      </c>
      <c r="E56" s="197" t="s">
        <v>44</v>
      </c>
      <c r="F56" s="197" t="s">
        <v>188</v>
      </c>
      <c r="G56" s="71"/>
    </row>
    <row r="57" spans="1:7" ht="15" customHeight="1" thickBot="1" x14ac:dyDescent="0.25">
      <c r="A57" s="200" t="str">
        <f>CONCATENATE("Current Month (",+'Basic Data'!D7,")")</f>
        <v>Current Month (October, 2020)</v>
      </c>
      <c r="B57" s="117"/>
      <c r="C57" s="118">
        <f>+C12</f>
        <v>0</v>
      </c>
      <c r="D57" s="118">
        <f>+D12</f>
        <v>0</v>
      </c>
      <c r="E57" s="118">
        <f>+E12</f>
        <v>0</v>
      </c>
      <c r="F57" s="118">
        <f>+F12</f>
        <v>0</v>
      </c>
      <c r="G57" s="71"/>
    </row>
    <row r="58" spans="1:7" ht="15" customHeight="1" thickTop="1" x14ac:dyDescent="0.2">
      <c r="A58" s="201" t="str">
        <f ca="1">IF(+'Basic Data'!E6=0,"",+'Basic Data'!E6)</f>
        <v>September</v>
      </c>
      <c r="B58" s="115"/>
      <c r="C58" s="116">
        <v>0</v>
      </c>
      <c r="D58" s="116">
        <v>0</v>
      </c>
      <c r="E58" s="116">
        <v>0</v>
      </c>
      <c r="F58" s="116">
        <v>0</v>
      </c>
      <c r="G58" s="71"/>
    </row>
    <row r="59" spans="1:7" ht="15" customHeight="1" x14ac:dyDescent="0.2">
      <c r="A59" s="199" t="str">
        <f ca="1">IF(+'Basic Data'!E7=0,"",+'Basic Data'!E7)</f>
        <v>August</v>
      </c>
      <c r="B59" s="99"/>
      <c r="C59" s="104">
        <v>0</v>
      </c>
      <c r="D59" s="104">
        <v>0</v>
      </c>
      <c r="E59" s="104">
        <v>0</v>
      </c>
      <c r="F59" s="104">
        <v>0</v>
      </c>
      <c r="G59" s="71"/>
    </row>
    <row r="60" spans="1:7" ht="15" customHeight="1" x14ac:dyDescent="0.2">
      <c r="A60" s="199" t="str">
        <f ca="1">IF(+'Basic Data'!E8=0,"",+'Basic Data'!E8)</f>
        <v>July</v>
      </c>
      <c r="B60" s="99"/>
      <c r="C60" s="104">
        <v>0</v>
      </c>
      <c r="D60" s="104">
        <v>0</v>
      </c>
      <c r="E60" s="104">
        <v>0</v>
      </c>
      <c r="F60" s="104">
        <v>0</v>
      </c>
      <c r="G60" s="71"/>
    </row>
    <row r="61" spans="1:7" ht="15" customHeight="1" x14ac:dyDescent="0.2">
      <c r="A61" s="199" t="str">
        <f ca="1">IF(+'Basic Data'!E9=0,"",+'Basic Data'!E9)</f>
        <v>June</v>
      </c>
      <c r="B61" s="99"/>
      <c r="C61" s="104">
        <v>0</v>
      </c>
      <c r="D61" s="104">
        <v>0</v>
      </c>
      <c r="E61" s="104">
        <v>0</v>
      </c>
      <c r="F61" s="104">
        <v>0</v>
      </c>
      <c r="G61" s="71"/>
    </row>
    <row r="62" spans="1:7" ht="15" customHeight="1" x14ac:dyDescent="0.2">
      <c r="A62" s="199" t="str">
        <f ca="1">IF(+'Basic Data'!E10=0,"",+'Basic Data'!E10)</f>
        <v>May</v>
      </c>
      <c r="B62" s="99"/>
      <c r="C62" s="104">
        <v>0</v>
      </c>
      <c r="D62" s="104">
        <v>0</v>
      </c>
      <c r="E62" s="104">
        <v>0</v>
      </c>
      <c r="F62" s="104">
        <v>0</v>
      </c>
      <c r="G62" s="71"/>
    </row>
    <row r="63" spans="1:7" ht="15" customHeight="1" x14ac:dyDescent="0.2">
      <c r="A63" s="199" t="str">
        <f ca="1">IF(+'Basic Data'!E11=0,"",+'Basic Data'!E11)</f>
        <v>April</v>
      </c>
      <c r="B63" s="99"/>
      <c r="C63" s="104">
        <v>0</v>
      </c>
      <c r="D63" s="104">
        <v>0</v>
      </c>
      <c r="E63" s="104">
        <v>0</v>
      </c>
      <c r="F63" s="104">
        <v>0</v>
      </c>
      <c r="G63" s="71"/>
    </row>
    <row r="64" spans="1:7" ht="15" customHeight="1" x14ac:dyDescent="0.2">
      <c r="A64" s="199" t="str">
        <f ca="1">IF(+'Basic Data'!E12=0,"",+'Basic Data'!E12)</f>
        <v/>
      </c>
      <c r="B64" s="99"/>
      <c r="C64" s="104">
        <v>0</v>
      </c>
      <c r="D64" s="104">
        <v>0</v>
      </c>
      <c r="E64" s="104">
        <v>0</v>
      </c>
      <c r="F64" s="104">
        <v>0</v>
      </c>
      <c r="G64" s="71"/>
    </row>
    <row r="65" spans="1:7" ht="15" customHeight="1" x14ac:dyDescent="0.2">
      <c r="A65" s="199" t="str">
        <f ca="1">IF(+'Basic Data'!E13=0,"",+'Basic Data'!E13)</f>
        <v/>
      </c>
      <c r="B65" s="99"/>
      <c r="C65" s="104">
        <v>0</v>
      </c>
      <c r="D65" s="104">
        <v>0</v>
      </c>
      <c r="E65" s="104">
        <v>0</v>
      </c>
      <c r="F65" s="104">
        <v>0</v>
      </c>
      <c r="G65" s="71"/>
    </row>
    <row r="66" spans="1:7" ht="15" customHeight="1" x14ac:dyDescent="0.2">
      <c r="A66" s="199" t="str">
        <f ca="1">IF(+'Basic Data'!E14=0,"",+'Basic Data'!E14)</f>
        <v/>
      </c>
      <c r="B66" s="99"/>
      <c r="C66" s="104">
        <v>0</v>
      </c>
      <c r="D66" s="104">
        <v>0</v>
      </c>
      <c r="E66" s="104">
        <v>0</v>
      </c>
      <c r="F66" s="104">
        <v>0</v>
      </c>
      <c r="G66" s="71"/>
    </row>
    <row r="67" spans="1:7" ht="15" customHeight="1" x14ac:dyDescent="0.2">
      <c r="A67" s="199" t="str">
        <f ca="1">IF(+'Basic Data'!E15=0,"",+'Basic Data'!E15)</f>
        <v/>
      </c>
      <c r="B67" s="99"/>
      <c r="C67" s="104">
        <v>0</v>
      </c>
      <c r="D67" s="104">
        <v>0</v>
      </c>
      <c r="E67" s="104">
        <v>0</v>
      </c>
      <c r="F67" s="104">
        <v>0</v>
      </c>
      <c r="G67" s="71"/>
    </row>
    <row r="68" spans="1:7" ht="15" customHeight="1" x14ac:dyDescent="0.2">
      <c r="A68" s="199" t="str">
        <f ca="1">IF(+'Basic Data'!E16=0,"",+'Basic Data'!E16)</f>
        <v/>
      </c>
      <c r="B68" s="99"/>
      <c r="C68" s="104">
        <v>0</v>
      </c>
      <c r="D68" s="104">
        <v>0</v>
      </c>
      <c r="E68" s="104">
        <v>0</v>
      </c>
      <c r="F68" s="104">
        <v>0</v>
      </c>
      <c r="G68" s="71"/>
    </row>
    <row r="69" spans="1:7" ht="15" customHeight="1" x14ac:dyDescent="0.25">
      <c r="A69" s="82" t="s">
        <v>27</v>
      </c>
      <c r="B69" s="99"/>
      <c r="C69" s="105">
        <f>SUM(C58:C68)</f>
        <v>0</v>
      </c>
      <c r="D69" s="105">
        <f t="shared" ref="D69:F69" si="10">SUM(D58:D68)</f>
        <v>0</v>
      </c>
      <c r="E69" s="105">
        <f t="shared" si="10"/>
        <v>0</v>
      </c>
      <c r="F69" s="105">
        <f t="shared" si="10"/>
        <v>0</v>
      </c>
      <c r="G69" s="71"/>
    </row>
    <row r="70" spans="1:7" s="72" customFormat="1" ht="30" customHeight="1" x14ac:dyDescent="0.25">
      <c r="A70" s="369" t="str">
        <f>CONCATENATE("Note: In this table to report ITC relating to F.Y. ",+'Basic Data'!B8," ONLY. To reduce ITC relating to Earlier F.Y. from this table, if already included.")</f>
        <v>Note: In this table to report ITC relating to F.Y. 2020-2021 ONLY. To reduce ITC relating to Earlier F.Y. from this table, if already included.</v>
      </c>
      <c r="B70" s="370"/>
      <c r="C70" s="370"/>
      <c r="D70" s="370"/>
      <c r="E70" s="370"/>
      <c r="F70" s="371"/>
      <c r="G70" s="71"/>
    </row>
    <row r="71" spans="1:7" ht="15" customHeight="1" x14ac:dyDescent="0.25">
      <c r="A71" s="131"/>
      <c r="B71" s="132"/>
      <c r="C71" s="133"/>
      <c r="D71" s="133"/>
      <c r="E71" s="133"/>
      <c r="F71" s="133"/>
      <c r="G71" s="71"/>
    </row>
  </sheetData>
  <mergeCells count="10">
    <mergeCell ref="D1:F3"/>
    <mergeCell ref="A53:F53"/>
    <mergeCell ref="A70:F70"/>
    <mergeCell ref="A6:F6"/>
    <mergeCell ref="A15:F15"/>
    <mergeCell ref="A20:F20"/>
    <mergeCell ref="A38:F38"/>
    <mergeCell ref="A55:F55"/>
    <mergeCell ref="A35:F35"/>
    <mergeCell ref="A36:F36"/>
  </mergeCells>
  <printOptions horizontalCentered="1"/>
  <pageMargins left="0.75" right="0.25" top="0.5" bottom="0.5" header="0" footer="0"/>
  <pageSetup paperSize="9" pageOrder="overThenDown" orientation="portrait" blackAndWhite="1" r:id="rId1"/>
  <headerFooter>
    <oddFooter>Page &amp;P of &amp;N</oddFooter>
  </headerFooter>
  <rowBreaks count="1" manualBreakCount="1">
    <brk id="37"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Basic Data</vt:lpstr>
      <vt:lpstr>GSTR-3B</vt:lpstr>
      <vt:lpstr>RCM-Others</vt:lpstr>
      <vt:lpstr>Import &amp; Ocean Freight</vt:lpstr>
      <vt:lpstr>Eligible ITC</vt:lpstr>
      <vt:lpstr>Reversal of ITC</vt:lpstr>
      <vt:lpstr>'Basic Data'!Print_Area</vt:lpstr>
      <vt:lpstr>'Eligible ITC'!Print_Area</vt:lpstr>
      <vt:lpstr>'GSTR-3B'!Print_Area</vt:lpstr>
      <vt:lpstr>'Import &amp; Ocean Freight'!Print_Area</vt:lpstr>
      <vt:lpstr>'RCM-Others'!Print_Area</vt:lpstr>
      <vt:lpstr>'Reversal of ITC'!Print_Area</vt:lpstr>
      <vt:lpstr>'Eligible ITC'!Print_Titles</vt:lpstr>
      <vt:lpstr>'GSTR-3B'!Print_Titles</vt:lpstr>
      <vt:lpstr>'Import &amp; Ocean Freight'!Print_Titles</vt:lpstr>
      <vt:lpstr>'Reversal of ITC'!Print_Titles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KUMARAVEL</dc:creator>
  <cp:lastModifiedBy>admin</cp:lastModifiedBy>
  <cp:lastPrinted>2020-10-21T04:06:16Z</cp:lastPrinted>
  <dcterms:created xsi:type="dcterms:W3CDTF">2017-07-18T10:02:59Z</dcterms:created>
  <dcterms:modified xsi:type="dcterms:W3CDTF">2020-10-31T06:12:05Z</dcterms:modified>
</cp:coreProperties>
</file>