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https://d.docs.live.net/6ea70182fcaac57e/Documents/Grad School/EPPS 6323 Knowledge Mining/"/>
    </mc:Choice>
  </mc:AlternateContent>
  <xr:revisionPtr revIDLastSave="49" documentId="8_{B19BE793-696D-423E-B0DD-6C4627A958B1}" xr6:coauthVersionLast="47" xr6:coauthVersionMax="47" xr10:uidLastSave="{7528AD7B-B416-4F7D-BEB1-316F916987AE}"/>
  <bookViews>
    <workbookView minimized="1" xWindow="13185" yWindow="2287" windowWidth="14610" windowHeight="11738" xr2:uid="{9E1D57E3-5E47-408D-9B57-97281ACFAC22}"/>
  </bookViews>
  <sheets>
    <sheet name="savedrec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alcChain>
</file>

<file path=xl/sharedStrings.xml><?xml version="1.0" encoding="utf-8"?>
<sst xmlns="http://schemas.openxmlformats.org/spreadsheetml/2006/main" count="4958" uniqueCount="4041">
  <si>
    <t>Author Full Names</t>
  </si>
  <si>
    <t>Article Title</t>
  </si>
  <si>
    <t>Author Keywords</t>
  </si>
  <si>
    <t>Keywords Plus</t>
  </si>
  <si>
    <t>Abstract</t>
  </si>
  <si>
    <t>Addresses</t>
  </si>
  <si>
    <t>Email Addresses</t>
  </si>
  <si>
    <t>Times Cited, All Databases</t>
  </si>
  <si>
    <t>Publication Date</t>
  </si>
  <si>
    <t>Publication Year</t>
  </si>
  <si>
    <t>DOI</t>
  </si>
  <si>
    <t>DOI Link</t>
  </si>
  <si>
    <t>Research Areas</t>
  </si>
  <si>
    <t/>
  </si>
  <si>
    <t>Xu, Lei; Jiang, Chunxiao; Wang, Jian; Yuan, Jian; Ren, Yong</t>
  </si>
  <si>
    <t>Information Security in Big Data: Privacy and Data Mining</t>
  </si>
  <si>
    <t>Data mining; sensitive information; privacy-preserving data mining; anonymization; provenance; game theory; privacy auction; anti-tracking</t>
  </si>
  <si>
    <t>TRAJECTORY DATA; ANONYMIZATION; ANONYMITY</t>
  </si>
  <si>
    <t>The growing popularity and development of data mining technologies bring serious threat to the security of individual's sensitive information. An emerging research topic in data mining, known as privacy-preserving data mining (PPDM), has been extensively studied in recent years. The basic idea of PPDM is to modify the data in such a way so as to perform data mining algorithms effectively without compromising the security of sensitive information contained in the data. Current studies of PPDM mainly focus on how to reduce the privacy risk brought by data mining operations, while in fact, unwanted disclosure of sensitive information may also happen in the process of data collecting, data publishing, and information (i.e., the data mining results) delivering. In this paper, we view the privacy issues related to data mining from a wider perspective and investigate various approaches that can help to protect sensitive information. In particular, we identify four different types of users involved in data mining applications, namely, data provider, data collector, data miner, and decision maker. For each type of user, we discuss his privacy concerns and the methods that can be adopted to protect sensitive information. We briefly introduce the basics of related research topics, review state-of-the-art approaches, and present some preliminary thoughts on future research directions. Besides exploring the privacy-preserving approaches for each type of user, we also review the game theoretical approaches, which are proposed for analyzing the interactions among different users in a data mining scenario, each of whom has his own valuation on the sensitive information. By differentiating the responsibilities of different users with respect to security of sensitive information, we would like to provide some useful insights into the study of PPDM.</t>
  </si>
  <si>
    <t>[Xu, Lei; Jiang, Chunxiao; Wang, Jian; Yuan, Jian; Ren, Yong] Tsinghua Univ, Dept Elect Engn, Beijing 100084, Peoples R China</t>
  </si>
  <si>
    <t>chx.jiang@gmail.com</t>
  </si>
  <si>
    <t>10.1109/ACCESS.2014.2362522</t>
  </si>
  <si>
    <t>Computer Science; Engineering; Telecommunications</t>
  </si>
  <si>
    <t>Tsai, Chun-Wei; Lai, Chin-Feng; Chiang, Ming-Chao; Yang, Laurence T.</t>
  </si>
  <si>
    <t>Data Mining for Internet of Things: A Survey</t>
  </si>
  <si>
    <t>Internet of Things; data mining</t>
  </si>
  <si>
    <t>WIRELESS SENSOR NETWORKS; SMART; SYSTEM; CHALLENGES; EFFICIENT; CLASSIFICATION; OPPORTUNITIES; OPTIMIZATION; ARCHITECTURE; TECHNOLOGY</t>
  </si>
  <si>
    <t>It sounds like mission impossible to connect everything on the earth together via internet, but Internet of Things (IoT) will dramatically change our life in the foreseeable future, by making many impossibles possible. To many, the massive data generated or captured by IoT are considered having highly useful and valuable information. Data mining will no doubt play a critical role in making this kind of system smart enough to provide more convenient services and environments. This paper begins with a discussion of the IoT. Then, a brief review of the features of data from IoT and data mining for IoT' is given. Finally, changes, potentials, open issues, and future trends of this field are addressed.</t>
  </si>
  <si>
    <t>[Tsai, Chun-Wei] Chia Nan Univ Pharm &amp; Sci, Dept Appl Informat &amp; Multimedia, Tainan 71710, Taiwan; [Lai, Chin-Feng] Natl Chung Cheng Univ, Dept Comp Sci &amp; Informat Engn, Chiayi 62102, Taiwan; [Chiang, Ming-Chao] Natl Sun Yat Sen Univ, Dept Comp Sci &amp; Engn, Kaohsiung 80424, Taiwan; [Yang, Laurence T.] Huazhong Univ Sci &amp; Technol, Sch Comp Sci &amp; Techol, Wuhan, Peoples R China; [Yang, Laurence T.] St Francis Xavier Univ, Dept Comp Sci, Antigonish, NS, Canada</t>
  </si>
  <si>
    <t>cwtsai0807@gmail.com; cinfon@ieee.com; mcchiang@cse.nsysu.edu.tw; ltyang@ieee.org</t>
  </si>
  <si>
    <t>10.1109/SURV.2013.103013.00206</t>
  </si>
  <si>
    <t>Computer Science; Telecommunications</t>
  </si>
  <si>
    <t>Zheng, Yu</t>
  </si>
  <si>
    <t>Trajectory Data Mining: An Overview</t>
  </si>
  <si>
    <t>Algorithms; Measurement; Experimentation; Spatiotemporal data mining; trajectory data mining; trajectory compression; trajectory indexing and retrieval; trajectory pattern mining; trajectory outlier detection; trajectory uncertainty; trajectory classification; urban computing</t>
  </si>
  <si>
    <t>NEAREST-NEIGHBOR QUERIES; GATHERING PATTERNS; PERIODIC PATTERNS; UNCERTAINTY; DISCOVERY; COMPRESSION; RECOMMENDATIONS; FRAMEWORK; BEHAVIOR</t>
  </si>
  <si>
    <t>The advances in location-acquisition and mobile computing techniques have generated massive spatial trajectory data, which represent the mobility of a diversity of moving objects, such as people, vehicles, and animals. Many techniques have been proposed for processing, managing, and mining trajectory data in the past decade, fostering a broad range of applications. In this article, we conduct a systematic survey on the major research into trajectory data mining, providing a panorama of the field as well as the scope of its research topics. Following a road map from the derivation of trajectory data, to trajectory data preprocessing, to trajectory data management, and to a variety of mining tasks (such as trajectory pattern mining, outlier detection, and trajectory classification), the survey explores the connections, correlations, and differences among these existing techniques. This survey also introduces the methods that transform trajectories into other data formats, such as graphs, matrices, and tensors, to which more data mining and machine learning techniques can be applied. Finally, some public trajectory datasets are presented. This survey can help shape the field of trajectory data mining, providing a quick understanding of this field to the community.</t>
  </si>
  <si>
    <t>Microsoft Res, Beijing 100080, Peoples R China</t>
  </si>
  <si>
    <t>yuzheng@microsoft.com</t>
  </si>
  <si>
    <t>MAY</t>
  </si>
  <si>
    <t>10.1145/2743025</t>
  </si>
  <si>
    <t>Computer Science</t>
  </si>
  <si>
    <t>Wu, Xindong; Zhu, Xingquan; Wu, Gong-Qing; Ding, Wei</t>
  </si>
  <si>
    <t>Data Mining with Big Data</t>
  </si>
  <si>
    <t>Big Data; data mining; heterogeneity; autonomous sources; complex and evolving associations</t>
  </si>
  <si>
    <t>ALGORITHMS; KNOWLEDGE; PRIVACY; CLASSIFICATION; MAPREDUCE; BEHAVIOR</t>
  </si>
  <si>
    <t>Big Data concern large-volume, complex, growing data sets with multiple, autonomous sources. With the fast development of networking, data storage, and the data collection capacity, Big Data are now rapidly expanding in all science and engineering domains, including physical, biological and biomedical sciences. This paper presents a HACE theorem that characterizes the features of the Big Data revolution, and proposes a Big Data processing model, from the data mining perspective. This data-driven model involves demand-driven aggregation of information sources, mining and analysis, user interest modeling, and security and privacy considerations. We analyze the challenging issues in the data-driven model and also in the Big Data revolution.</t>
  </si>
  <si>
    <t>[Wu, Xindong; Wu, Gong-Qing] Hefei Univ Technol, Sch Comp Sci &amp; Informat Engn, Hefei, Peoples R China; [Wu, Xindong] Univ Vermont, Dept Comp Sci, Burlington, VT 05405 USA; [Zhu, Xingquan] Florida Atlantic Univ, Dept Comp &amp; Elect Engn &amp; Comp Sci, Boca Raton, FL 33341 USA; [Ding, Wei] Univ Massachusetts, Dept Comp Sci, Boston, MA 02125 USA</t>
  </si>
  <si>
    <t>JAN</t>
  </si>
  <si>
    <t>10.1109/TKDE.2013.109</t>
  </si>
  <si>
    <t>Computer Science; Engineering</t>
  </si>
  <si>
    <t>Atluri, Gowtham; Karpatne, Anuj; Kumar, Vipin</t>
  </si>
  <si>
    <t>Spatio-Temporal Data Mining: A Survey of Problems and Methods</t>
  </si>
  <si>
    <t>Data mining; spatiotemporal data; spatial data; geographic data; time-series; rasters</t>
  </si>
  <si>
    <t>MULTIVARIATE TIME-SERIES; OUTLIER DETECTION; SPATIAL DATA; LAND-COVER; CLUSTER-ANALYSIS; SEQUENTIAL PATTERNS; ANOMALY DETECTION; BRAIN; NETWORKS; CLASSIFICATION</t>
  </si>
  <si>
    <t>Large volumes of spatio-temporal data are increasingly collected and studied in diverse domains, including climate science, social sciences, neuroscience, epidemiology, transportation, mobile health, and Earth sciences. Spatio-temporal data differ from relational data for which computational approaches are developed in the data-mining community for multiple decades in that both spatial and temporal attributes are available in addition to the actual measurements/attributes. The presence of these attributes introduces additional challenges that needs to be dealt with. Approaches for mining spatio-temporal data have been studied for over a decade in the data-mining community. In this article, we present a broad survey of this relatively young field of spatio-temporal data mining. We discuss different types of spatio-temporal data and the relevant data-mining questions that arise in the context of analyzing each of these datasets. Based on the nature of the data-mining problem studied, we classify literature on spatio-temporal data mining into six major categories: clustering, predictive learning, change detection, frequent pattern mining, anomaly detection, and relationship mining. We discuss the various forms of spatio-temporal data-mining problems in each of these categories.</t>
  </si>
  <si>
    <t>[Atluri, Gowtham] Univ Cincinnati, Dept EECS, POB 210030, Cincinnati, OH 45221 USA; [Karpatne, Anuj] Univ Minnesota, Minneapolis, MN 55455 USA; [Kumar, Vipin] Univ Minnesota, Dept Comp Sci &amp; Engn, 5-225C Keller Hall, Minneapolis, MN 55455 USA; [Karpatne, Anuj] Virginia Tech, Dept Comp Sci, 3160Q Torgersen Hall, Blacksburg, VA 24060 USA</t>
  </si>
  <si>
    <t>atlurigm@ucmail.uc.edu; karpatne@vt.edu; kumar001@umn.edu</t>
  </si>
  <si>
    <t>SEP</t>
  </si>
  <si>
    <t>10.1145/3161602</t>
  </si>
  <si>
    <t>Ge, Zhiqiang; Song, Zhihuan; Deng, Steven X.; Huang, Biao</t>
  </si>
  <si>
    <t>Data Mining and Analytics in the Process Industry: The Role of Machine Learning</t>
  </si>
  <si>
    <t>Data mining; data analytics; machine learning; process industry</t>
  </si>
  <si>
    <t>PRINCIPAL COMPONENT ANALYSIS; SUPPORT VECTOR REGRESSION; PARTIAL LEAST-SQUARES; FISHER DISCRIMINANT-ANALYSIS; GAUSSIAN MIXTURE MODEL; MULTIVARIATE LINEAR-REGRESSION; SOFT SENSOR DEVELOPMENT; CANONICAL VARIATE ANALYSIS; MELT INDEX PREDICTION; PROBABILITY DENSITY-ESTIMATION</t>
  </si>
  <si>
    <t>Data mining and analytics have played an important role in knowledge discovery and decision making/supports in the process industry over the past several decades. As a computational engine to data mining and analytics, machine learning serves as basic tools for information extraction, data pattern recognition and predictions. From the perspective of machine learning, this paper provides a review on existing data mining and analytics applications in the process industry over the past several decades. The state-of-the-art of data mining and analytics are reviewed through eight unsupervised learning and ten supervised learning algorithms, as well as the application status of semi-supervised learning algorithms. Several perspectives are highlighted and discussed for future researches on data mining and analytics in the process industry.</t>
  </si>
  <si>
    <t>[Ge, Zhiqiang; Song, Zhihuan] Zhejiang Univ, Coll Control Sci &amp; Engn, State Key Lab Ind Control Technol, Hangzhou 310027, Zhejiang, Peoples R China; [Deng, Steven X.] Univ Duisburg Essen, Inst Automat Control &amp; Complex Syst, D-47057 Duisburg, Germany; [Huang, Biao] Univ Alberta, Dept Chem &amp; Mat Engn, Edmonton, AB T6G 2G6, Canada</t>
  </si>
  <si>
    <t>gezhiqiang@zju.edu.cn</t>
  </si>
  <si>
    <t>10.1109/ACCESS.2017.2756872</t>
  </si>
  <si>
    <t>Ward, Logan; Dunn, Alexander; Faghaninia, Alireza; Zimmermann, Nils E. R.; Bajaj, Saurabh; Wang, Qi; Montoya, Joseph; Chen, Jiming; Bystrom, Kyle; Dylla, Maxwell; Chard, Kyle; Asta, Mark; Persson, Kristin A.; Snyder, G. Jeffrey; Foster, Ian; Jain, Anubhav</t>
  </si>
  <si>
    <t>Matminer: An open source toolkit for materials data mining</t>
  </si>
  <si>
    <t>Data mining; Open source software; Machine learning; Materials informatics</t>
  </si>
  <si>
    <t>MATERIALS SCIENCE; POTENTIALS; PREDICTION; INTERFACE; PLATFORM; SEARCH; DESIGN; PYTHON; ENERGY; MODEL</t>
  </si>
  <si>
    <t>As materials data sets grow in size and scope, the role of data mining and statistical learning methods to analyze these materials data sets and build predictive models is becoming more important. This manuscript introduces matminer, an open-source, Python-based software platform to facilitate data-driven methods of analyzing and predicting materials properties. Matminer provides modules for retrieving large data sets from external databases such as the Materials Project, Citrination, Materials Data Facility, and Materials Platform for Data Science. It also provides implementations for an extensive library of feature extraction routines developed by the materials community, with 47 featurization classes that can generate thousands of individual descriptors and combine them into mathematical functions. Finally, matminer provides a visualization module for producing interactive, shareable plots. These functions are designed in a way that integrates closely with machine learning and data analysis packages already developed and in use by the Python data science community. We explain the structure and logic of matminer, provide a description of its various modules, and showcase several examples of how matminer can be used to collect data, reproduce data mining studies reported in the literature, and test new methodologies.</t>
  </si>
  <si>
    <t>[Ward, Logan; Chard, Kyle; Foster, Ian] Univ Chicago, Computat Inst, Chicago, IL 60637 USA; [Ward, Logan; Chard, Kyle; Foster, Ian] Argonne Natl Lab, Data Sci &amp; Learning Div, Argonne, IL 60439 USA; [Dunn, Alexander; Faghaninia, Alireza; Zimmermann, Nils E. R.; Bajaj, Saurabh; Wang, Qi; Montoya, Joseph; Persson, Kristin A.; Jain, Anubhav] Lawrence Berkeley Natl Lab, Energy Technol Area, 1 Cyclotron Rd, Berkeley, CA 94720 USA; [Dunn, Alexander; Bystrom, Kyle; Asta, Mark] Univ Calif Berkeley, Dept Mat Sci &amp; Engn, Berkeley, CA 94720 USA; [Bajaj, Saurabh] Citrine Informat, Redwood City, CA 94063 USA; [Chen, Jiming] Univ Illinois, Dept Chem Engn, Urbana, IL 61801 USA; [Dylla, Maxwell; Snyder, G. Jeffrey] Northwestern Univ, Dept Mat Sci &amp; Engn, Evanston, IL 60208 USA</t>
  </si>
  <si>
    <t>loganw@uchicago.edu; AJain@lbl.gov</t>
  </si>
  <si>
    <t>10.1016/j.commatsci.2018.05.018</t>
  </si>
  <si>
    <t>Materials Science</t>
  </si>
  <si>
    <t>Ye, Yanfang; Li, Tao; Adjeroh, Donald; Iyengar, S. Sitharama</t>
  </si>
  <si>
    <t>A Survey on Malware Detection Using Data Mining Techniques</t>
  </si>
  <si>
    <t>Survey; malware detection; data mining</t>
  </si>
  <si>
    <t>FEATURE-SELECTION; MUTUAL INFORMATION; CLASSIFICATION; MODEL</t>
  </si>
  <si>
    <t>In the Internet age, malware (such as viruses, trojans, ransomware, and bots) has posed serious and evolving security threats to Internet users. To protect legitimate users from these threats, anti-malware software products from different companies, including Comodo, Kaspersky, Kingsoft, and Symantec, provide the major defense against malware. Unfortunately, driven by the economic benefits, the number of new malware samples has explosively increased: anti-malware vendors are now confronted with millions of potential malware samples per year. In order to keep on combating the increase in malware samples, there is an urgent need to develop intelligent methods for effective and efficient malware detection from the real and large daily sample collection. In this article, we first provide a brief overview on malware as well as the anti-malware industry, and present the industrial needs on malware detection. We then survey intelligent malware detection methods. In these methods, the process of detection is usually divided into two stages: feature extraction and classification/clustering. The performance of such intelligent malware detection approaches critically depend on the extracted features and the methods for classification/clustering. We provide a comprehensive investigation on both the feature extraction and the classification/clustering techniques. We also discuss the additional issues and the challenges of malware detection using data mining techniques and finally forecast the trends of malware development.</t>
  </si>
  <si>
    <t>[Ye, Yanfang; Adjeroh, Donald] West Virginia Univ, Lane Dept Comp Sci &amp; Elect Engn, Morgantown, WV 26506 USA; [Li, Tao; Iyengar, S. Sitharama] Florida Int Univ, Sch Comp &amp; Informat Sci, Miami, FL 33199 USA; [Li, Tao] Nanjing Univ Posts &amp; Telecommun, Sch Comp Sci, BDSIP Lab, Nanjing 210023, Jiangsu, Peoples R China</t>
  </si>
  <si>
    <t>yanfang.ye@mail.wvu.edu; taoli@cis.fiu.edu; donald.adjeroh@mail.wvu.edu; iyengar@cis.fiu.edu</t>
  </si>
  <si>
    <t>OCT</t>
  </si>
  <si>
    <t>10.1145/3073559</t>
  </si>
  <si>
    <t>Shu, Xiaoling; Ye, Yiwan</t>
  </si>
  <si>
    <t>Knowledge Discovery: Methods from data mining and machine learning</t>
  </si>
  <si>
    <t>Knowledge discovery; data mining; machine learning; causal discovery; predition; big data</t>
  </si>
  <si>
    <t>SOCIAL-SCIENCE; PROPENSITY SCORE; PREDICTION; REVOLUTION</t>
  </si>
  <si>
    <t>The interdisciplinary field of knowledge discovery and data mining emerged from a necessity of big data requiring new analytical methods beyond the traditional statistical approaches to discover new knowledge from the data mine. This emergent approach is a dialectic research process that is both deductive and inductive. The data mining approach automatically or semi-automatically considers a larger number of joint, interactive, and independent predictors to address causal heterogeneity and improve prediction. Instead of challenging the conventional model-building approach, it plays an important complementary role in improving model good-ness of fit, revealing valid and significant hidden patterns in data, identifying nonlinear and non -additive effects, providing insights into data developments, methods, and theory, and enriching scientific discovery. Machine learning builds models and algorithms by learning and improving from data when the explicit model structure is unclear and algorithms with good performance are difficult to attain. The most recent development is to incorporate this new paradigm of predictive modeling with the classical approach of parameter estimation regressions to produce improved models that combine explanation and prediction.</t>
  </si>
  <si>
    <t>[Shu, Xiaoling; Ye, Yiwan] Univ Calif Davis, Davis, CA 95616 USA</t>
  </si>
  <si>
    <t>xshu@ucdavis.edu</t>
  </si>
  <si>
    <t>FEB</t>
  </si>
  <si>
    <t>10.1016/j.ssresearch.2022.102817</t>
  </si>
  <si>
    <t>Sociology</t>
  </si>
  <si>
    <t>Amin, Mohammad Shafenoor; Chiam, Yin Kia; Varathan, Kasturi Dewi</t>
  </si>
  <si>
    <t>Identification of significant features and data mining techniques in predicting heart disease</t>
  </si>
  <si>
    <t>Data mining; Prediction model; Classification algorithms; Feature selection; Heart disease prediction</t>
  </si>
  <si>
    <t>Cardiovascular disease is one of the biggest cause for morbidity and mortality among the population of the world. Prediction of cardiovascular disease is regarded as one of the most important subject in the section of clinical data analysis. The amount of data in the healthcare industry is huge. Data mining turns the large collection of raw healthcare data into information that can help to make informed decision and prediction. There are some existing studies that applied data mining techniques in heart disease prediction. Nonetheless, studies that have given attention towards the significant features that play a vital role in predicting cardiovascular disease are limited. It is crucial to select the correct combination of significant features that can improve the performance of the prediction models. This research aims to identify significant features and data mining techniques that can improve the accuracy of predicting cardiovascular disease. Prediction models were developed using different combination of features, and seven classification techniques: k-NN, Decision Tree, Naive Bayes, Logistic Regression (LR), Support Vector Machine (SVM), Neural Network and Vote (a hybrid technique with Naive Bayes and Logistic Regression). Experiment results show that the heart disease prediction model developed using the identified significant features and the best-performing data mining technique (i.e. Vote) achieves an accuracy of 87.4% in heart disease prediction.</t>
  </si>
  <si>
    <t>[Amin, Mohammad Shafenoor; Chiam, Yin Kia] Univ Malaya, Fac Comp Sci &amp; Informat Technol, Dept Software Engn, Kuala Lumpur 50603, Malaysia; [Varathan, Kasturi Dewi] Univ Malaya, Fac Comp Sci &amp; Informat Technol, Dept Informat Syst, Kuala Lumpur 50603, Malaysia; [Amin, Mohammad Shafenoor] BRAC Univ, 66 Mohakhali, Dhaka 1212, Bangladesh</t>
  </si>
  <si>
    <t>yinkia@um.edu.my</t>
  </si>
  <si>
    <t>MAR</t>
  </si>
  <si>
    <t>10.1016/j.tele.2018.11.007</t>
  </si>
  <si>
    <t>Information Science &amp; Library Science</t>
  </si>
  <si>
    <t>Wang, Senzhang; Cao, Jiannong; Yu, Philip S.</t>
  </si>
  <si>
    <t>Deep Learning for Spatio-Temporal Data Mining: A Survey</t>
  </si>
  <si>
    <t>Machine learning; Data mining; Trajectory; Data models; Task analysis; Meteorology; Analytical models; Deep learning; spatio-temporal data; data mining</t>
  </si>
  <si>
    <t>CONVOLUTIONAL NEURAL-NETWORK; FEATURE-EXTRACTION; FLOW PREDICTION; DEMAND; MODEL; ATTENTION; FMRI; CLASSIFICATION; REPRESENTATION; DECOMPOSITION</t>
  </si>
  <si>
    <t>With the fast development of various positioning techniques such as Global Position System (GPS), mobile devices and remote sensing, spatio-temporal data has become increasingly available nowadays. Mining valuable knowledge from spatio-temporal data is critically important to many real-world applications including human mobility understanding, smart transportation, urban planning, public safety, health care and environmental management. As the number, volume and resolution of spatio-temporal data increase rapidly, traditional data mining methods, especially statistics-based methods for dealing with such data are becoming overwhelmed. Recently deep learning models such as recurrent neural network (RNN) and convolutional neural network (CNN) have achieved remarkable success in many domains due to the powerful ability in automatic feature representation learning, and are also widely applied in various spatio-temporal data mining (STDM) tasks such as predictive learning, anomaly detection and classification. In this paper, we provide a comprehensive review of recent progress in applying deep learning techniques for STDM. We first categorize the spatio-temporal data into five different types, and then briefly introduce the deep learning models that are widely used in STDM. Next, we classify existing literature based on the types of spatio-temporal data, the data mining tasks, and the deep learning models, followed by the applications of deep learning for STDM in different domains including transportation, on-demand service, climate &amp; weather analysis, human mobility, location-based social network, crime analysis, and neuroscience. Finally, we conclude the limitations of current research and point out future research directions.</t>
  </si>
  <si>
    <t>[Wang, Senzhang] Nanjing Univ Aeronaut &amp; Astronaut, Coll Comp Sci &amp; Technol, Nanjing 210016, Jiangsu, Peoples R China; [Wang, Senzhang; Cao, Jiannong] Hong Kong Polytech Univ, Dept Comp, Hong Kong, Peoples R China; [Yu, Philip S.] Univ Illinois, Dept Comp Sci, Chicago, IL 60607 USA</t>
  </si>
  <si>
    <t>szwang@nuaa.edu.cn; jiannong.cao@polyu.edu.hk; psyu@uic.edu</t>
  </si>
  <si>
    <t>AUG 1</t>
  </si>
  <si>
    <t>10.1109/TKDE.2020.3025580</t>
  </si>
  <si>
    <t>Kavakiotis, Ioannis; Tsave, Olga; Salifoglou, Athanasios; Maglaveras, Nicos; Vlahavas, Ioannis; Chouvarda, Ioanna</t>
  </si>
  <si>
    <t>Machine Learning and Data Mining Methods in Diabetes Research</t>
  </si>
  <si>
    <t>Machine learning; Data mining; Diabetes mellitus; Diabetic complications; Disease prediction models; Biomarker(s) identification</t>
  </si>
  <si>
    <t>PREDICTIVE MODELS; RISK-ASSESSMENT; RETINOPATHY; MELLITUS; DISEASE; DIAGNOSIS; CLASSIFICATION; OPTIMIZATION; ASSOCIATION; EXTRACTION</t>
  </si>
  <si>
    <t>The remarkable advances in biotechnology and health sciences have led to a significant production of data, such as high throughput genetic data and clinical information, generated from large Electronic Health Records (EHRs). To this end, application of machine learning and data mining methods in biosciences is presently, more than ever before, vital and indispensable in efforts to transform intelligently all available information into valuable knowledge. Diabetes mellitus (DM) is defined as a group of metabolic disorders exerting significant pressure on human health worldwide. Extensive research in all aspects of diabetes (diagnosis, etiopathophysiology, therapy, etc.) has led to the generation of huge amounts of data. The aim of the present study is to conduct a systematic review of the applications of machine learning, data mining techniques and tools in the field of diabetes research with respect to a) Prediction and Diagnosis, b) Diabetic Complications, c) Genetic Background and Environment, and e) Health Care and Management with the first category appearing to be the most popular. A wide range of machine learning algorithms were employed. In general, 85% of those used were characterized by supervised learning approaches and 15% by unsupervised ones, and more specifically, association rules. Support vector machines (SVM) arise as the most successful and widely used algorithm. Concerning the type of data, clinical datasets were mainly used. The title applications in the selected articles project the usefulness of extracting valuable knowledge leading to new hypotheses targeting deeper understanding and further investigation in DM. (C) 2017 The Authors. Published by Elsevier B.V.</t>
  </si>
  <si>
    <t>[Kavakiotis, Ioannis; Vlahavas, Ioannis] Aristotle Univ Thessaloniki, Dept Informat, Thessaloniki 54124, Greece; [Kavakiotis, Ioannis; Maglaveras, Nicos; Chouvarda, Ioanna] CERTH, Inst Appl Biosci, Thessaloniki, Greece; [Tsave, Olga; Salifoglou, Athanasios] Aristotle Univ Thessaloniki, Inorgan Chem Lab, Dept Chem Engn, Thessaloniki 54124, Greece; [Maglaveras, Nicos; Chouvarda, Ioanna] Aristotle Univ Thessaloniki, Lab Comp &amp; Med Informat, Sch Med, Thessaloniki 54124, Greece</t>
  </si>
  <si>
    <t>ikavak@csd.auth.gr</t>
  </si>
  <si>
    <t>10.1016/j.csbj.2016.12.005</t>
  </si>
  <si>
    <t>Biochemistry &amp; Molecular Biology; Biotechnology &amp; Applied Microbiology</t>
  </si>
  <si>
    <t>Buczak, Anna L.; Guven, Erhan</t>
  </si>
  <si>
    <t>A Survey of Data Mining and Machine Learning Methods for Cyber Security Intrusion Detection</t>
  </si>
  <si>
    <t>Cyber analytics; data mining; machine learning</t>
  </si>
  <si>
    <t>SYSTEMS; MODEL</t>
  </si>
  <si>
    <t>This survey paper describes a focused literature survey of machine learning (ML) and data mining (DM) methods for cyber analytics in support of intrusion detection. Short tutorial descriptions of each ML/DM method are provided. Based on the number of citations or the relevance of an emerging method, papers representing each method were identified, read, and summarized. Because data are so important in ML/DM approaches, some well-known cyber data sets used in ML/DM are described. The complexity of ML/DM algorithms is addressed, discussion of challenges for using ML/DM for cyber security is presented, and some recommendations on when to use a given method are provided.</t>
  </si>
  <si>
    <t>[Buczak, Anna L.; Guven, Erhan] Johns Hopkins Univ, Appl Phys Lab, Johns Hopkins Rd, Laurel, MD 20723 USA</t>
  </si>
  <si>
    <t>anna.buczak@jhuapl.edu</t>
  </si>
  <si>
    <t>10.1109/COMST.2015.2494502</t>
  </si>
  <si>
    <t>D'Oca, Simona; Hong, Tianzhen</t>
  </si>
  <si>
    <t>Occupancy schedules learning process through a data mining framework</t>
  </si>
  <si>
    <t>Occupant behavior; Data mining; Occupancy schedule; Behavioral pattern; Office building; Building simulation</t>
  </si>
  <si>
    <t>PATTERNS; SIMULATION; MODEL</t>
  </si>
  <si>
    <t>Building occupancy is a paramount factor in building energy simulations. Specifically, lighting, plug loads, HVAC equipment utilization, fresh air requirements and internal heat gain or loss greatly depends on the level of occupancy within a building. Developing the appropriate methodologies to describe and reproduce the intricate network responsible for human-building interactions are needed. Extrapolation of patterns from big data streams is a powerful analysis technique which will allow for a better understanding of energy usage in buildings. A three-step data mining framework is applied to discover occupancy patterns in office spaces. First, a data set of 16 offices with 10 min interval occupancy data, over a two year period is mined through a decision tree model which predicts the occupancy presence. Then a rule induction algorithm is used to learn a pruned set of rules on the results from the decision tree model. Finally, a cluster analysis is employed in order to obtain consistent patterns of occupancy schedules. The identified occupancy rules and schedules are representative as four archetypal working profiles that can be used as input to current building energy modeling programs, such as EnergyPlus or IDA-ICE, to investigate impact of occupant presence on design, operation and energy use in office buildings. (C) 2014 Elsevier B.V. All rights reserved.</t>
  </si>
  <si>
    <t>[D'Oca, Simona; Hong, Tianzhen] Univ Calif Berkeley, Lawrence Berkeley Natl Lab, Berkeley, CA 94720 USA; [D'Oca, Simona] Politecn Torino, I-10129 Turin, Italy</t>
  </si>
  <si>
    <t>thong@lbl.gov</t>
  </si>
  <si>
    <t>FEB 1</t>
  </si>
  <si>
    <t>10.1016/j.enbuild.2014.11.065</t>
  </si>
  <si>
    <t>Construction &amp; Building Technology; Energy &amp; Fuels; Engineering</t>
  </si>
  <si>
    <t>Oki, Shinya; Ohta, Tazro; Shioi, Go; Hatanaka, Hideki; Ogasawara, Osamu; Okuda, Yoshihiro; Kawaji, Hideya; Nakaki, Ryo; Sese, Jun; Meno, Chikara</t>
  </si>
  <si>
    <t>ChIP-Atlas: a data-mining suite powered by full integration of public ChIP-seq data</t>
  </si>
  <si>
    <t>ChIP-seq; data mining; DNase-seq; enhancer; transcription factor</t>
  </si>
  <si>
    <t>READ ALIGNMENT; DNA ELEMENTS; GENOME; IDENTIFICATION; ENCYCLOPEDIA; FIBROBLASTS; CHROMATIN; BROWSER</t>
  </si>
  <si>
    <t>We have fully integrated public chromatin chromatin immunoprecipitation sequencing (ChIP-seq) and DNase-seq data (n &gt; 70,000) derived from six representative model organisms (human, mouse, rat, fruit fly, nematode, and budding yeast), and have devised a data-mining platform-designated ChIP-Atlas (). ChIP-Atlas is able to show alignment and peak-call results for all public ChIP-seq and DNase-seq data archived in the NCBI Sequence Read Archive (SRA), which encompasses data derived from GEO, ArrayExpress, DDBJ, ENCODE, Roadmap Epigenomics, and the scientific literature. All peak-call data are integrated to visualize multiple histone modifications and binding sites of transcriptional regulators (TRs) at given genomic loci. The integrated data can be further analyzed to show TR-gene and TR-TR interactions, as well as to examine enrichment of protein binding for given multiple genomic coordinates or gene names. ChIP-Atlas is superior to other platforms in terms of data number and functionality for data mining across thousands of ChIP-seq experiments, and it provides insight into gene regulatory networks and epigenetic mechanisms.</t>
  </si>
  <si>
    <t>[Oki, Shinya; Meno, Chikara] Kyushu Univ, Dept Dev Biol, Grad Sch Med Sci, Fukuoka, Fukuoka, Japan; [Ohta, Tazro] Res Org Informat &amp; Syst, Database Ctr Life Sci, Joint Support Ctr Data Sci Res, Mishima, Shizuoka, Japan; [Shioi, Go] RIKEN Ctr Life Sci Technol, Genet Engn Team, Kobe, Hyogo, Japan; [Hatanaka, Hideki] Japan Sci &amp; Technol Agcy, Natl Biosci Database Ctr, Tokyo, Japan; [Ogasawara, Osamu; Okuda, Yoshihiro] Natl Inst Genet, DNA Data Bank Japan, Mishima, Shizuoka, Japan; [Kawaji, Hideya] RIKEN Ctr Integrat Med Sci, Prevent Med &amp; Appl Genom Unit, Yokohama, Kanagawa, Japan; [Kawaji, Hideya] RIKEN Prevent Med &amp; Diag Innovat Program, Saitama, Japan; [Nakaki, Ryo] Univ Tokyo, Genome Sci Div, Res Ctr Adv Sci &amp; Technol, Tokyo, Japan; [Nakaki, Ryo] Rhelixa Inc, Tokyo, Japan; [Sese, Jun] Natl Inst Adv Ind Sci &amp; Technol, Artificial Intelligence Res Ctr, Tokyo, Japan; [Sese, Jun] Humanome Lab Inc, Tokyo, Japan</t>
  </si>
  <si>
    <t>soki@dev.med.kyushu-u.ac.jp; meno@dev.med.kyushu-u.ac.jp</t>
  </si>
  <si>
    <t>DEC</t>
  </si>
  <si>
    <t>10.15252/embr.201846255</t>
  </si>
  <si>
    <t>Biochemistry &amp; Molecular Biology; Cell Biology</t>
  </si>
  <si>
    <t>Tian, Zhe; Lu, Zhonghui; Lu, Yakai; Zhang, Qiang; Lin, Xinyi; Niu, Jide</t>
  </si>
  <si>
    <t>An unsupervised data mining-based framework for evaluation and optimization of operation strategy of HVAC system</t>
  </si>
  <si>
    <t>HVAC; Unsupervised data mining; Operation strategy; Evaluation baseline; Operation optimization</t>
  </si>
  <si>
    <t>KNOWLEDGE DISCOVERY; PERFORMANCE; ENHANCEMENT; INTEGRATION</t>
  </si>
  <si>
    <t>The evaluation and optimization of existing operation strategies are significant for energy -saving in heating, ventilation, and air conditioning (HVAC) systems. The personalized characteristics of HVAC systems, however, pose a challenge in developing the baseline. This paper proposes an unsupervised data mining -based framework for the evaluation and optimization of HVAC system operation strategies. The framework involves several steps: firstly, data preprocessing is performed to clean and reduce the raw data. Then, an improved clustering method is used to divide the external conditions of system operation, followed by an association rule algorithm to mine the evaluation baseline for operation strategies. Finally, the low -energy efficiency operating strategies can be identified and optimized using the baseline. Validity of the proposed framework is confirmed by practical cases and data. The results indicate that the mined operation evaluation baseline effectively identifies low -energy efficiency operating strategies that can be improved, resulting in energy savings of 6.9 %. Notably, optimizing the operation number of chillers and water pumps has the best energy -saving potential. Furthermore, compared to model -based operation evaluation methods, this data -driven approach offers advantages such as low computational costs and quick execution.</t>
  </si>
  <si>
    <t>[Tian, Zhe; Lu, Zhonghui; Zhang, Qiang; Lin, Xinyi; Niu, Jide] Tianjin Univ, Sch Environm Sci &amp; Engn, Tianjin Key Lab Bldg Environm &amp; Energy, Tianjin 300072, Peoples R China; [Lu, Yakai] Hebei Univ Technol, Sch Energy &amp; Environm Engn, Tianjin 300401, Peoples R China</t>
  </si>
  <si>
    <t>luyakai@hebut.edu.cn</t>
  </si>
  <si>
    <t>MAR 15</t>
  </si>
  <si>
    <t>10.1016/j.energy.2023.130043</t>
  </si>
  <si>
    <t>Thermodynamics; Energy &amp; Fuels</t>
  </si>
  <si>
    <t>Shu, Yamin; He, Xucheng; Liu, Yanxin; Wu, Pan; Zhang, Qilin</t>
  </si>
  <si>
    <t>A Real-World Disproportionality Analysis of Olaparib: Data Mining of the Public Version of FDA Adverse Event Reporting System</t>
  </si>
  <si>
    <t>olaparib; PARP inhibitor; pharmacovigilance; data mining; FAERS</t>
  </si>
  <si>
    <t>RELAPSED OVARIAN-CANCER; PARP INHIBITORS; BRCA1/2 MUTATION; METAANALYSIS; RISK; TOXICITIES</t>
  </si>
  <si>
    <t>Background: Olaparib, the world's first poly ADP-ribose polymerase (PARP) inhibitor (PARPi), has been approved for treatment of ovarian cancer, breast cancer, pancreatic cancer and prostate cancer by FDA. The current study was to assess olaparib-related adverse events (AEs) of real-world through data mining of the US Food and Drug Administration Adverse Event Reporting System (FAERS). Methods: Disproportionality analyses, including the reporting odds ratio (ROR), the proportional reporting ratio (PRR), the Bayesian confidence propagation neural network (BCPNN) and the multi-item gamma Poisson shrinker (MGPS) algorithms were employed to quantify the signals of olaparib-associated AEs. Results: Out of 8,450,009 reports collected from the FAERS database, 6402 reports of olaparib-associated AEs were identified. A total of 118 significant disproportionality preferred terms (PTs) conforming to the four algorithms simultaneously were retained. The most common AEs included anemia, thrombocytopenia, nausea, decreased appetite, blood creatinine increased and dermatomyositis, which were corresponding to those reported in the specification and clinical trials. Unexpected significant AEs as interstitial lung disease, Pneumocystis jirovecii pneumonia, folate deficiency, renal impairment and intestinal obstruction might also occur. The median onset time of olaparib-related AEs was 61 days (interquartile range [IQR] 14-182 days), and most of the cases occurred within the first 1 month after olaparib initiation. Conclusion: Results of our study were consistent with clinical observations, and we also found potential new and unexpected AEs signals for olaparib, suggesting prospective clinical studies were needed to confirm these results and illustrate their relationship. Our results could provide valuable evidence for further safety studies of olaparib.</t>
  </si>
  <si>
    <t>[Shu, Yamin] Huazhong Univ Sci &amp; Technol, Tongji Hosp, Tongji Med Coll, Dept Pharm, Wuhan, Peoples R China; [He, Xucheng] Pengzhou Second Peoples Hosp, Dept Pharm, Pengzhou, Peoples R China; [Liu, Yanxin] Pengzhou Peoples Hosp, Dept Pharm, Pengzhou, Peoples R China; [Wu, Pan] Qionglai Maternal &amp; Child Hlth &amp; Family Planning, Dept Pharm, Qionglai, Peoples R China; [Zhang, Qilin] Huazhong Univ Sci &amp; Technol, Union Hosp, Tongji Med Coll, Dept Pharm, 1277 Jiefang Ave, Wuhan 430022, Peoples R China</t>
  </si>
  <si>
    <t>qilinzhang88@163.com</t>
  </si>
  <si>
    <t>10.2147/CLEP.S365513</t>
  </si>
  <si>
    <t>Public, Environmental &amp; Occupational Health</t>
  </si>
  <si>
    <t>Zou, Wan; Sun, Yuqiang; Zhou, Yimin; Lu, Qinghao; Nie, Yan; Sun, Tianfu; Peng, Lei</t>
  </si>
  <si>
    <t>Limited Sensing and Deep Data Mining: A New Exploration of Developing City-Wide Parking Guidance Systems</t>
  </si>
  <si>
    <t>Urban areas; Sensors; Automobiles; Real-time systems; Data mining; Roads</t>
  </si>
  <si>
    <t>PREDICTION</t>
  </si>
  <si>
    <t>With the increasing automobiles in China, the parking difficulty has gradually spread over the city. Developing city-wide parking guidance systems (CPGS) has become urgent to many local governments of China nowadays. However, there haven't been any effective systems available yet, because the economic investments on sensors and the time costs of negotiation with proprietors of parking lots are unaffordable from city-wide perspective. The lack of parking data is the most critical problem in development of CPGS. In this paper, we propose a new lightweight technical solution to implement CPGS by strengthening data mining and utilization under the current conditions. We start with mining the public information of parking lots, to quantify the service capability and pick out some of the most important as the samples. Next, we build a RGAN to generate data for those parking lots without data, patching them based on the samples with the similar surroundings. The technology of data generation will help us rebuild the city-wide parking data at low costs, both time and money. Finally, we design a model of recommendation based on the real-time driving data to implement intelligent parking guidance, featuring active recommendation and automatic adjustment with vehicle moving. The solution makes the best use of the existing data while reducing the reliance on sensors significantly. And we develop an experimental system in Shenzhen, achieving the rather satisfying guidance effect in practice. Hence, it's a novel and effective exploration of CPGS, breaking through the dilemma of heavy dependence on sensors.</t>
  </si>
  <si>
    <t>[Zou, Wan; Sun, Yuqiang; Zhou, Yimin; Lu, Qinghao; Nie, Yan; Sun, Tianfu; Peng, Lei] Chinese Acad Sci, Shenzhen Inst Adv Technol, Shenzhen 518055, Guangdong, Peoples R China; [Lu, Qinghao] Guilin Univ Elect Technol, Guangxi Key Lab Wireless Broadband Commun &amp; Signa, Guilin 541004, Guangxi, Peoples R China; [Nie, Yan] Univ Sci &amp; Technol China, Sch Software Engn, Hefei 230026, Anhui, Peoples R China; [Sun, Tianfu; Peng, Lei] Autonomous Driving Technol, Shenzhen 518055, Guangdong, Peoples R China</t>
  </si>
  <si>
    <t>wan.zou@siat.ac.cn; yq.sun@siat.ac.cn; ym.zhou@siat.ac.cn; qh.lu@siat.ac.cn; yan.nie@siat.ac.cn; tf.sun@siat.ac.cn; lei.peng@siat.ac.cn</t>
  </si>
  <si>
    <t>10.1109/MITS.2020.2970185</t>
  </si>
  <si>
    <t>Engineering; Transportation</t>
  </si>
  <si>
    <t>Ishaq, Abid; Sadiq, Saima; Umer, Muhammad; Ullah, Saleem; Mirjalili, Seyedali; Rupapara, Vaibhav; Nappi, Michele</t>
  </si>
  <si>
    <t>Improving the Prediction of Heart Failure Patients' Survival Using SMOTE and Effective Data Mining Techniques</t>
  </si>
  <si>
    <t>Heart; Data mining; Predictive models; Machine learning algorithms; Support vector machines; Medical diagnostic imaging; Boosting; Data mining; heart disease classification; machine learning; cardiovascular disease; feature selection; SMOTE</t>
  </si>
  <si>
    <t>CLASSIFICATION; DISEASE; COMPLEXITY; DIAGNOSIS; NETWORKS; SYSTEM</t>
  </si>
  <si>
    <t>Cardiovascular disease is a substantial cause of mortality and morbidity in the world. In clinical data analytics, it is a great challenge to predict heart disease survivor. Data mining transforms huge amounts of raw data generated by the health industry into useful information that can help in making informed decisions. Various studies proved that significant features play a key role in improving performance of machine learning models. This study analyzes the heart failure survivors from the dataset of 299 patients admitted in hospital. The aim is to find significant features and effective data mining techniques that can boost the accuracy of cardiovascular patient's survivor prediction. To predict patient's survival, this study employs nine classification models: Decision Tree (DT), Adaptive boosting classifier (AdaBoost), Logistic Regression (LR), Stochastic Gradient classifier (SGD), Random Forest (RF), Gradient Boosting classifier (GBM), Extra Tree Classifier (ETC), Gaussian Naive Bayes classifier (G-NB) and Support Vector Machine (SVM). The imbalance class problem is handled by Synthetic Minority Oversampling Technique (SMOTE). Furthermore, machine learning models are trained on the highest ranked features selected by RF. The results are compared with those provided by machine learning algorithms using full set of features. Experimental results demonstrate that ETC outperforms other models and achieves 0.9262 accuracy value with SMOTE in prediction of heart patient's survival.</t>
  </si>
  <si>
    <t>[Ishaq, Abid; Sadiq, Saima; Umer, Muhammad; Ullah, Saleem] Khwaja Fareed Univ Engn &amp; Informat Technol, Dept Comp Sci, Rahim Yar Khan 64200, Pakistan; [Mirjalili, Seyedali] Torrens Univ Australia, Ctr Artificial Intelligence Res &amp; Optimizat, Brisbane, Qld 4006, Australia; [Mirjalili, Seyedali] Yonsei Univ, Yonsei Frontier Lab, Seoul 03722, South Korea; [Umer, Muhammad] Islamia Univ Bahawalpur, Dept Comp Sci &amp; Informat Technol, Bahawalpur 63100, Pakistan; [Mirjalili, Seyedali] King Abdulaziz Univ, Jeddah 21589, Saudi Arabia; [Rupapara, Vaibhav] Florida Int Univ, Sch Comp &amp; Informat Sci, Miami, FL 33199 USA; [Nappi, Michele] Univ Salerno, Dept Comp Sci, I-84084 Fisciano, Italy</t>
  </si>
  <si>
    <t>vaibhav.rupapara.sept@gmail.com; mnappi@unisa.it</t>
  </si>
  <si>
    <t>10.1109/ACCESS.2021.3064084</t>
  </si>
  <si>
    <t>Hong, Haoyuan; Tsangaratos, Paraskevas; Ilia, Ioanna; Liu, Junzhi; Zhu, A-Xing; Chen, Wei</t>
  </si>
  <si>
    <t>Application of fuzzy weight of evidence and data mining techniques in construction of flood susceptibility map of Poyang County, China</t>
  </si>
  <si>
    <t>Flood susceptibility; Fuzzy WofE; Data mining methods; China</t>
  </si>
  <si>
    <t>SUPPORT VECTOR MACHINE; ARTIFICIAL-INTELLIGENCE APPROACH; LANDSLIDE SUSCEPTIBILITY; SPATIAL PREDICTION; LOGISTIC-REGRESSION; DECISION-MAKING; FREQUENCY RATIO; RANDOM-FOREST; STATISTICAL-MODELS; NEURAL-NETWORKS</t>
  </si>
  <si>
    <t>In China, floods are considered as the most frequent natural disaster responsible for severe economic losses and serious damages recorded in agriculture and urban infrastructure. Based on the international experience prevention of flood events may not be completely possible, however identifying susceptible and vulnerable areas through prediction models is considered as a more visible task with flood susceptibility mapping being an essential tool for flood mitigation strategies and disaster preparedness. In this context, the present study proposes a novel approach to construct a flood susceptibility map in the Poyang County, JiangXi Province, China by implementing fuzzy weight of evidence (fuzzy-WofE) and data mining methods. The novelty of the presented approach is the usage of fuzzy-WofE that had a twofold purpose. Firstly, to create an initial flood susceptibility map in order to identify non-flood areas and secondly to weight the importance of flood related variables which influence flooding. Logistic Regression (LR), Random Forest (RF) and Support Vector Machines (SVM) were implemented considering eleven flood related variables, namely: lithology, soil cover, elevation, slope angle, aspect, topographic wetness index, stream power index, sediment transport index, plan curvature, profile curvature and distance from river network. The efficiency of this new approach was evaluated using area under curve (AUC) which measured the prediction and success rates. According to the outcomes of the performed analysis, the fuzzy WofE-SVM model was the model with the highest predictive performance (AUC value, 0.9865) which also appeared to be statistical significant different from the other predictive models, fuzzy WofERF (AUC value, 0.9756) and fuzzy WofE-LR (AUC value, 0.9652). The proposed methodology and the produced flood susceptibility map could assist researchers and local governments in flood mitigation strategies. (C) 2017 Elsevier B.V. All rights reserved.</t>
  </si>
  <si>
    <t>[Hong, Haoyuan; Liu, Junzhi; Zhu, A-Xing] Nanjing Normal Univ, Minist Educ, Key Lab Virtual Geog Environm, Nanjing 210023, Jiangsu, Peoples R China; [Hong, Haoyuan; Liu, Junzhi; Zhu, A-Xing] Jiangsu Ctr Collaborat Innovat Geog Informat Reso, Nanjing 210023, Jiangsu, Peoples R China; [Hong, Haoyuan; Liu, Junzhi; Zhu, A-Xing] State Key Lab Cultivat Base Geog Environm Evolut, Nanjing 210023, Jiangsu, Peoples R China; [Tsangaratos, Paraskevas; Ilia, Ioanna] Natl Tech Univ Athens, Sch Min &amp; Met Engn, Dept Geol Sci, Lab Engn Geol &amp; Hydrogeol, Zografou Campus Heroon Polytech 9, Zografos 15780, Greece; [Chen, Wei] Xian Univ Sci &amp; Technol, Coll Geol &amp; Environm, Xian 710054, Shaanxi, Peoples R China</t>
  </si>
  <si>
    <t>ptsag@metal.ntua.gr; liujunzhi@njnu.edu</t>
  </si>
  <si>
    <t>JUN 1</t>
  </si>
  <si>
    <t>10.1016/j.scitotenv.2017.12.256</t>
  </si>
  <si>
    <t>Environmental Sciences &amp; Ecology</t>
  </si>
  <si>
    <t>Wang, Shaorui; Lu, Tianguang; Hao, Ran; Li, Jing; Guo, Yu; He, Xueqian; Han, Xueshan</t>
  </si>
  <si>
    <t>An Identification Method for Anomaly Types of Active Distribution Network Based on Data Mining</t>
  </si>
  <si>
    <t>Data mining; Clustering algorithms; Reliability; Training; Distribution networks; Load modeling; Data models; Active distribution network; anomaly identification; data mining; distributed generator; linear regression</t>
  </si>
  <si>
    <t>FAULT-DETECTION; CLASSIFICATION; TRANSFORM; ALGORITHM; LOCATION; MACHINE; MODEL</t>
  </si>
  <si>
    <t>With the increasing penetration of distributed generators (DGs) and the growing demand for reliable power sources, it has become imperative to promptly identify anomalies in active distribution networks (ADNs). Additionally, anomaly identification is also crucial to assisting in targeting maintenance to handle failures after the action of relay protections. This study presents a highly accurate and rapidly responsive approach to identifying anomalies in ADNs. The proposed method uses three layers of intricately interconnected modules. In the first module, an iterative clustering layer is devised to process the original data. In the second module, an association rule layer is designed to identify hidden patterns based on the types of anomalies and the post-fault voltage. In the third module, a regression training layer is employed to train accurate identification models. The case study utilizes data samples collected by an IEEE 33-bus system with distributed generations as well as post-fault data from a practical distribution network. The results of comparative tests demonstrate that the proposed data-mining structure achieves reliable performance with high identification accuracy and short reaction times, indicating its ability to be applied to the state awareness system of ADNs.</t>
  </si>
  <si>
    <t>[Wang, Shaorui; Lu, Tianguang; Li, Jing; Guo, Yu; He, Xueqian; Han, Xueshan] Shandong Univ, Sch Elect Engn, Jinan 250061, Peoples R China; [Lu, Tianguang] Harvard Univ, Sch Engn &amp; Appl Sci, Cambridge, MA 02138 USA; [Lu, Tianguang] Harvard Univ, Harvard China Project, Cambridge, MA 02138 USA; [Hao, Ran] State Grid Corp China, Natl Power Dispatching &amp; Control Ctr, Beijing 100000, Peoples R China</t>
  </si>
  <si>
    <t>202114591@mail.sdu.edu.cn; tlu@sdu.edu.cn; hao-ran@sgcc.com.cn; 202114558@mail.sdu.edu.cn; 746859975@qq.com; 202114553@mail.sdu.edu.cn; xshan@sdu.edu.cn</t>
  </si>
  <si>
    <t>JUL</t>
  </si>
  <si>
    <t>10.1109/TPWRS.2023.3288043</t>
  </si>
  <si>
    <t>Engineering</t>
  </si>
  <si>
    <t>Zhao, Jie; Lasternas, Bertrand; Lam, Khee Poh; Yun, Ray; Loftness, Vivian</t>
  </si>
  <si>
    <t>Occupant behavior and schedule modeling for building energy simulation through office appliance power consumption data mining</t>
  </si>
  <si>
    <t>Occupant behavior; Occupancy schedule; Data mining; Plug load; Office appliance; Energy simulation; EnergyPlus; Climate zone; Decision tree; Linear regression</t>
  </si>
  <si>
    <t>COMFORT MANAGEMENT; REGRESSION</t>
  </si>
  <si>
    <t>The occupants' health, comfort, and productivity are important objectives for green building design and operation. However, occupant behavior also has passive impact on the building indoor environment by generating heat, CO2, and other disturbances. This study develops an indirect practical data mining approach using office appliance power consumption data to learn the occupant passive behavior. The method is tested in a medium office building. The average percentage of correctly classified individual behavior instances is 90.29%. The average correlation coefficient between the predicted group schedule and the ground truth is 0.94. The experimental result also shows a fairly consistent group occupancy schedule, while capturing the diversified individual behavior in using office appliances. Compared to the occupancy schedule used in the Department of Energy prototype medium office building models, the learned schedule has a 36.67-50.53% lower occupancy rate for different weekdays. The heating, ventilation, and air conditioning (HVAC) energy consumption impact of this discrepancy is investigated by simulating the prototype EnergyPlus models across 17 different climate zones. The simulation result shows that the occupancy schedules' impact on the building HVAC energy consumption has large variations for the buildings under different climate conditions. (C) 2014 Elsevier B.V. All rights reserved.</t>
  </si>
  <si>
    <t>[Zhao, Jie; Lasternas, Bertrand; Lam, Khee Poh; Yun, Ray; Loftness, Vivian] Carnegie Mellon Univ, Ctr Bldg Performance &amp; Diagnost, Sch Architecture, Pittsburgh, PA 15213 USA</t>
  </si>
  <si>
    <t>jayzhao@cmu.edu</t>
  </si>
  <si>
    <t>10.1016/j.enbuild.2014.07.033</t>
  </si>
  <si>
    <t>Wang, Qianlong; Guo, Yifan; Yu, Lixing; Li, Pan</t>
  </si>
  <si>
    <t>Earthquake Prediction Based on Spatio-Temporal Data Mining: An LSTM Network Approach</t>
  </si>
  <si>
    <t>Earthquakes; Correlation; Neural networks; Machine learning; Prediction algorithms; Data mining; Support vector machines; Earthquake prediction; spatio-temporal data mining; LSTM</t>
  </si>
  <si>
    <t>NEURAL-NETWORKS; TIME; MODEL</t>
  </si>
  <si>
    <t>Earthquake prediction is a very important problem in seismology, the success of which can potentially save many human lives. Various kinds of technologies have been proposed to address this problem, such as mathematical analysis, machine learning algorithms like decision trees and support vector machines, and precursors signal study. Unfortunately, they usually do not have very good results due to the seemingly dynamic and unpredictable nature of earthquakes. In contrast, we notice that earthquakes are spatially and temporally correlated because of the crust movement. Therefore, earthquake prediction for a particular location should not be conducted only based on the history data in that location, but according to the history data in a larger area. In this paper, we employ a deep learning technique called long short-term memory (LSTM) networks to learn the spatio-temporal relationship among earthquakes in different locations and make predictions by taking advantage of that relationship. Simulation results show that the LSTM network with two-dimensional input developed in this paper is able to discover and exploit the spatio-temporal correlations among earthquakes to make better predictions than before.</t>
  </si>
  <si>
    <t>[Wang, Qianlong; Guo, Yifan; Yu, Lixing; Li, Pan] Case Western Reserve Univ, Dept Elect Engn &amp; Comp Sci, Cleveland, OH 44106 USA</t>
  </si>
  <si>
    <t>qxw204@case.edu; yxg383@case.edu; lxy257@case.edu; lipan@case.edu</t>
  </si>
  <si>
    <t>JAN-MAR</t>
  </si>
  <si>
    <t>10.1109/TETC.2017.2699169</t>
  </si>
  <si>
    <t>Fan, Cheng; Xiao, Fu; Wang, Shengwei</t>
  </si>
  <si>
    <t>Development of prediction models for next-day building energy consumption and peak power demand using data Mining techniques</t>
  </si>
  <si>
    <t>Building energy prediction; Data mining; Feature extraction; Clustering analysis; Recursive feature elimination; Ensemble model</t>
  </si>
  <si>
    <t>NEURAL-NETWORK</t>
  </si>
  <si>
    <t>This paper presents a data mining (DM) based approach to developing ensemble models for predicting next-day energy consumption and peak power demand, with the aim of improving the prediction accuracy. This approach mainly consists of three steps. Firstly, outlier detection, which merges feature extraction, clustering analysis, and the generalized extreme studentized deviate (GESD), is performed to remove the abnormal daily energy consumption profiles. Secondly, the recursive feature elimination (RFE), an embedded variable selection method, is applied to select the optimal inputs to the base prediction models developed separately using eight popular predictive algorithms. The parameters of each model are then obtained through leave-group-out cross validation (LGOCV). Finally, the ensemble model is developed and the weights of the eight predictive models are optimized using genetic algorithm (GA). The approach is adopted to analyze the large energy consumption data of the tallest building in Hong Kong. The prediction accuracies of the ensemble models measured by mean absolute percentage error (MAPE) are 2.32% and 2.85% for the next-day energy consumption and peak power demand respectively, which are evidently higher than those of individual base models. The results also show that the outlier detection method is effective in identifying the abnormal daily energy consumption profiles. The RFE process can significantly reduce the computation load while enhancing the model performance. The ensemble models are valuable for developing strategies of fault detection and diagnosis, operation optimization and interactions between buildings and smart grid. (c) 2014 Elsevier Ltd. All rights reserved.</t>
  </si>
  <si>
    <t>[Fan, Cheng; Xiao, Fu; Wang, Shengwei] Hong Kong Polytech Univ, Dept Bldg Serv Engn, Kowloon, Hong Kong, Peoples R China</t>
  </si>
  <si>
    <t>linda.xiao@polyu.edu.hk</t>
  </si>
  <si>
    <t>AUG 15</t>
  </si>
  <si>
    <t>10.1016/j.apenergy.2014.04.016</t>
  </si>
  <si>
    <t>Energy &amp; Fuels; Engineering</t>
  </si>
  <si>
    <t>Pan, Yue; Zhang, Limao</t>
  </si>
  <si>
    <t>A BIM-data mining integrated digital twin framework for advanced project management</t>
  </si>
  <si>
    <t>Digital twin; Building information modeling (BIM); Process mining; Time series analysis</t>
  </si>
  <si>
    <t>INFORMATION MODELING BIM; INTERNET; IOT</t>
  </si>
  <si>
    <t>With the focus of smart construction project management, this paper presents a closed-loop digital twin framework under the integration of Building Information Modeling (BIM), Internet of Things (IoT), and data mining (DM) techniques. To be specific, IoT connects the physical and cyber world to capture real-time data for modeling and analyzing, and data mining methods incorporated in the virtual model aim to discover hidden knowledge in collected data. The proposed digital twin has been verified in a practical BIM-based project. Based on large inspection data from IoT devices, the 4D visualization and task-centered or worker-centered process model are built as the virtual model to simulate both the task execution and worker cooperation. Then, the highfidelity virtual model is investigated by process mining and time series analysis. Results show that possible bottlenecks in the current process can be foreseen using the fuzzy miner, while the number of finished tasks in the next phase can be predicted by the multivariate autoregressive integrated moving average (ARIMAX) model. Consequently, tactic decision-making can realize to not only prevent possible failure in advance, but also arrange work and staffing reasonably to make the process adapt to changeable conditions. In short, the significance of this paper is to build a data-driven digital twin framework integrating with BIM, IoT, and data mining for advanced project management, which can facilitate data communication and exploration to better understand, predict, and optimize the physical construction operations. In future works, more complex cases with multiple data streams will be used to test the developed framework, and more detailed interpretations with the actual observations of construction activities will be given.</t>
  </si>
  <si>
    <t>[Pan, Yue; Zhang, Limao] Nanyang Technol Univ, Sch Civil &amp; Environm Engn, 50 Nanyang Ave, Singapore 639798, Singapore</t>
  </si>
  <si>
    <t>pany0010@e.ntu.edu.sg; limao.zhang@ntu.edu.sg</t>
  </si>
  <si>
    <t>APR</t>
  </si>
  <si>
    <t>10.1016/j.autcon.2021.103564</t>
  </si>
  <si>
    <t>Construction &amp; Building Technology; Engineering</t>
  </si>
  <si>
    <t>Hoelscher, David L.; Bouteldja, Nassim; Joodaki, Mehdi; Russo, Maria L.; Lan, Yu-Chia; Sadr, Alireza Vafaei; Cheng, Mingbo; Tesar, Vladimir; Stillfried, Saskia V.; Klinkhammer, Barbara M.; Barratt, Jonathan; Floege, Juergen; Roberts, Ian S. D.; Coppo, Rosanna; Costa, Ivan G.; Buelow, Roman D.; Boor, Peter</t>
  </si>
  <si>
    <t>Next-Generation Morphometry for pathomics-data mining in histopathology</t>
  </si>
  <si>
    <t>OXFORD CLASSIFICATION; IGA NEPHROPATHY; KIDNEY; RATIONALE; BIOPSIES; LESIONS</t>
  </si>
  <si>
    <t>Pathology diagnostics relies on the assessment of morphology by trained experts, which remains subjective and qualitative. Here we developed a framework for large-scale histomorphometry (FLASH) performing deep learning-based semantic segmentation and subsequent large-scale extraction of interpretable, quantitative, morphometric features in non-tumour kidney histology. We use two internal and three external, multi-centre cohorts to analyse over 1000 kidney biopsies and nephrectomies. By associating morphometric features with clinical parameters, we confirm previous concepts and reveal unexpected relations. We show that the extracted features are independent predictors of long-term clinical outcomes in IgA-nephropathy. We introduce single-structure morphometric analysis by applying techniques from single-cell transcriptomics, identifying distinct glomerular populations and morphometric phenotypes along a trajectory of disease progression. Our study provides a concept for Next-generation Morphometry (NGM), enabling comprehensive quantitative pathology data mining, i.e., pathomics. Pathology diagnostics still rely on tissue morphology assessment by trained experts. Here, the authors perform deep-learning-based segmentation followed by large-scale feature extraction of histological images, i.e., next-generation morphometry, to enable outcome-relevant and disease-specific pathomics analysis of non-tumor kidney pathology.</t>
  </si>
  <si>
    <t>[Hoelscher, David L.; Bouteldja, Nassim; Lan, Yu-Chia; Sadr, Alireza Vafaei; Stillfried, Saskia V.; Klinkhammer, Barbara M.; Buelow, Roman D.; Boor, Peter] RWTH Aachen Univ Clin, Inst Pathol, Aachen, Germany; [Joodaki, Mehdi; Cheng, Mingbo; Costa, Ivan G.] RWTH Aachen Univ Clin, Inst Computat Genom, Aachen, Germany; [Russo, Maria L.; Coppo, Rosanna] Fdn Ric Molinette, Turin, Italy; [Tesar, Vladimir] Charles Univ Prague, Fac Med 1, Dept Nephrol, Prague, Czech Republic; [Tesar, Vladimir] Gen Univ Hosp, Charles Univ, Prague, Czech Republic; [Barratt, Jonathan] Univ Hosp Leicester Natl Hlth Serv Trust, John Walls Renal Unit, Leicester, England; [Barratt, Jonathan] Univ Leicester, Dept Cardiovasc Sci, Leicester, England; [Floege, Juergen; Boor, Peter] RWTH Aachen Univ Clin, Dept Nephrol &amp; Immunol, Aachen, Germany; [Roberts, Ian S. D.] Oxford Univ Hosp Natl Hlth Serv Fdn Trust, Dept Cellular Pathol, Oxford, England; [Coppo, Rosanna] Regina Margher Childrens Univ Hosp, Turin, Italy</t>
  </si>
  <si>
    <t>pboor@ukaachen.de</t>
  </si>
  <si>
    <t>JAN 28</t>
  </si>
  <si>
    <t>10.1038/s41467-023-36173-0</t>
  </si>
  <si>
    <t>Science &amp; Technology - Other Topics</t>
  </si>
  <si>
    <t>Mishra, Debi Prasad; Samantaray, Subhransu Ranjan; Joos, Geza</t>
  </si>
  <si>
    <t>A Combined Wavelet and Data-Mining Based Intelligent Protection Scheme for Microgrid</t>
  </si>
  <si>
    <t>Consortium for Electric Reliability Technology Solutions microgrid; change in energy; data-mining; decision tree (DT); microgrid protection; wavelet entropy; wavelet transform</t>
  </si>
  <si>
    <t>FAULT-DETECTION; STRATEGY; ENTROPY; SYSTEM</t>
  </si>
  <si>
    <t>This paper presents an intelligent protection scheme for microgrid using combined wavelet transform and decision tree. The process starts at retrieving current signals at the relaying point and preprocessing through wavelet transform to derive effective features such as change in energy, entropy, and standard deviation using wavelet coefficients. Once the features are extracted against faulted and unfaulted situations for each-phase, the data set is built to train the decision tree (DT), which is validated on the unseen data set for fault detection in the microgrid. Further, the fault classification task is carried out by including the wavelet based features derived from sequence components along with the features derived from the current signals. The new data set is used to build the DT for fault detection and classification. Both the DTs are extensively tested on a large data set of 3860 samples and the test results indicate that the proposed relaying scheme can effectively protect the microgrid against faulty situations, including wide variations in operating conditions.</t>
  </si>
  <si>
    <t>[Mishra, Debi Prasad; Joos, Geza] McGill Univ, Dept Elect &amp; Comp Engn, Montreal, PQ H3A 2A7, Canada; [Samantaray, Subhransu Ranjan] Indian Inst Technol Bhubaneswar, Sch Elect Sci, Bhubaneswar 751013, Orissa, India</t>
  </si>
  <si>
    <t>debi.mishra@mail.mcgill.ca; sbh_samant@yahoo.co.in; geza.joos@mcgill.ca</t>
  </si>
  <si>
    <t>10.1109/TSG.2015.2487501</t>
  </si>
  <si>
    <t>Liu, Chi; Cui, Yaoming; Li, Xiangzhen; Yao, Minjie</t>
  </si>
  <si>
    <t>microeco: an R package for data mining in microbial community ecology</t>
  </si>
  <si>
    <t>co-occurrence network; differential abundance test; diversity; environmental factors; functional profile; microbial community</t>
  </si>
  <si>
    <t>A large amount of sequencing data is produced in microbial community ecology studies using the high-throughput sequencing technique, especially amplicon-sequencing-based community data. After conducting the initial bioinformatic analysis of amplicon sequencing data, performing the subsequent statistics and data mining based on the operational taxonomic unit and taxonomic assignment tables is still complicated and time-consuming. To address this problem, we present an integrated R package-'microeco' as an analysis pipeline for treating microbial community and environmental data. This package was developed based on the R6 class system and combines a series of commonly used and advanced approaches in microbial community ecology research. The package includes classes for data preprocessing, taxa abundance plotting, venn diagram, alpha diversity analysis, beta diversity analysis, differential abundance test and indicator taxon analysis, environmental data analysis, null model analysis, network analysis and functional analysis. Each class is designed to provide a set of approaches that can be easily accessible to users. Compared with other R packages in the microbial ecology field, the microeco package is fast, flexible and modularized to use and provides powerful and convenient tools for researchers. The microeco package can be installed from CRAN (The Comprehensive R Archive Network) or github (https://github.com/ChiLiubio/microeco).</t>
  </si>
  <si>
    <t>[Liu, Chi; Yao, Minjie] Fujian Agr &amp; Forestry Univ, Fujian Prov Univ, Coll Resources &amp; Environm, Engn Res Ctr Soil Remediat, 15 Shangxiadian Rd, Fuzhou 350002, Peoples R China; [Liu, Chi; Li, Xiangzhen] Chinese Acad Sci, Key Lab Environm &amp; Appl Microbiol, 9,Sect 4,Renmin South Rd, Chengdu 610041, Peoples R China; [Liu, Chi; Li, Xiangzhen] Chinese Acad Sci, Chengdu Inst Biol, Environm Microbiol Key Lab Sichuan Prov, 9,Sect 4,Renmin South Rd, Chengdu 610041, Peoples R China; [Cui, Yaoming] Henan Univ Technol, Coll Biol Engn, 100 Lotus St, Zhengzhou 450001, Peoples R China</t>
  </si>
  <si>
    <t>yaomj@fafu.edu.cn</t>
  </si>
  <si>
    <t>10.1093/femsec/fiaa255</t>
  </si>
  <si>
    <t>Microbiology</t>
  </si>
  <si>
    <t>Shafiq, Survey Muhammad; Tian, Zhihong; Bashir, Ali Kashif; Jolfaei, Alireza; Yu, Xiangzhan</t>
  </si>
  <si>
    <t>Data mining and machine learning methods for sustainable smart cities traffic classification: A survey</t>
  </si>
  <si>
    <t>Sustainable smart cities; Security; Traffic; Classification; Data marling; Machine learning; A survey</t>
  </si>
  <si>
    <t>EARLY-STAGE; FEATURE-SELECTION; PERFORMANCE EVALUATION; NEURAL-NETWORKS; INTERNET; IDENTIFICATION; FUTURE; SYSTEM; ISSUES; IOT</t>
  </si>
  <si>
    <t>This survey paper describes the significant literature survey of Sustainable Smart Cities (SSC), Machine Learning (ML), Data Mining (DM), datasets, feature extraction and selection for network traffic classification. Considering relevance and most cited methods and datasets of features were identified, read and summarized. As data and data features are essential in Internet traffic classification using machine learning techniques, some well-known and most used datasets with details statistical features are described. Different classification techniques for SSC network traffic classification are presented with more information. The complexity of data set, features extraction and machine learning methods are addressed. In the end, challenges and recommendations for SSC network traffic classification with the dataset of features are presented.</t>
  </si>
  <si>
    <t>[Shafiq, Survey Muhammad; Tian, Zhihong] GuangZhou Univ, Dept Cyberspace, Inst Adv Technol, Guangzhou 510006, Peoples R China; [Bashir, Ali Kashif] Manchester Metropolitan Univ, Dept Comp &amp; Math, Manchester, Lancs, England; [Jolfaei, Alireza] Macquarie Univ, Dept Comp, Sydney, NSW 2113, Australia; [Yu, Xiangzhan] Harbin Inst Technol, Sch Comp Sci &amp; Technol, Harbin, Peoples R China</t>
  </si>
  <si>
    <t>srsshafiq@gmail.com; tianzhihong@gzhu.edu.cn; dr.alikashif.b@ieee.org; alireza.jolfaei@mq.edu.au; yxz@hit.edu.cn</t>
  </si>
  <si>
    <t>10.1016/j.scs.2020.102177</t>
  </si>
  <si>
    <t>Construction &amp; Building Technology; Science &amp; Technology - Other Topics; Energy &amp; Fuels</t>
  </si>
  <si>
    <t>Nguyen, Giang; Dlugolinsky, Stefan; Bobak, Martin; Viet Tran; Lopez Garcia, Alvaro; Heredia, Ignacio; Malik, Peter; Hluchy, Ladislav</t>
  </si>
  <si>
    <t>Machine Learning and Deep Learning frameworks and libraries for large-scale data mining: a survey</t>
  </si>
  <si>
    <t>Machine Learning; Deep Learning; Large-scale data mining; Artificial Intelligence software; Parallel processing; Intensive computing; Graphics processing unit (GPU)</t>
  </si>
  <si>
    <t>NEURAL-NETWORKS; SOFTWARE</t>
  </si>
  <si>
    <t>The combined impact of new computing resources and techniques with an increasing avalanche of large datasets, is transforming many research areas and may lead to technological breakthroughs that can be used by billions of people. In the recent years, Machine Learning and especially its subfield Deep Learning have seen impressive advances. Techniques developed within these two fields are now able to analyze and learn from huge amounts of real world examples in a disparate formats. While the number of Machine Learning algorithms is extensive and growing, their implementations through frameworks and libraries is also extensive and growing too. The software development in this field is fast paced with a large number of open-source software coming from the academy, industry, start-ups or wider open-source communities. This survey presents a recent time-slide comprehensive overview with comparisons as well as trends in development and usage of cutting-edge Artificial Intelligence software. It also provides an overview of massive parallelism support that is capable of scaling computation effectively and efficiently in the era of Big Data.</t>
  </si>
  <si>
    <t>[Nguyen, Giang; Dlugolinsky, Stefan; Bobak, Martin; Viet Tran; Malik, Peter; Hluchy, Ladislav] IISAS, Dubravska Cesta 9, Bratislava 84507, Slovakia; [Lopez Garcia, Alvaro; Heredia, Ignacio] Inst Fis Cantabria IFCA CSIC, Ed Juan Jorda,Avda Castros S-N, Santander 39005, Spain</t>
  </si>
  <si>
    <t>giang.ui@savba.sk; stefan.dlugolinsky@savba.sk; martin.bobak@savba.sk; viet.tran@savba.sk; aloga@ifca.unican.es; iheredia@ifca.unican.es; p.malik@savba.sk; hluchy.ui@savba.sk</t>
  </si>
  <si>
    <t>JUN</t>
  </si>
  <si>
    <t>10.1007/s10462-018-09679-z</t>
  </si>
  <si>
    <t>Taghizadeh-Mehrjardi, R.; Nabiollahi, K.; Kerry, R.</t>
  </si>
  <si>
    <t>Digital mapping of soil organic carbon at multiple depths using different data mining techniques in Baneh region, Iran</t>
  </si>
  <si>
    <t>Artificial neural network; Support vector regression; k-nearest neighbor; Random forest; Regression tree model; Genetic programming</t>
  </si>
  <si>
    <t>ARTIFICIAL NEURAL-NETWORKS; SPATIAL-DISTRIBUTION; CLASSIFICATION; FORESTS; STOCKS</t>
  </si>
  <si>
    <t>This study aimed to map SOC lateral, and vertical variations down to 1 m depth in a semi-arid region in Kurdistan Province, Iran. Six data mining techniques namely; artificial neural networks, support vector regression, k-nearest neighbor, random forests, regression tree models, and genetic programming were combined with equal-area smoothing splines to develop, evaluate and compare their effectiveness in achieving this aim. Using the conditioned Latin hypercube sampling method, 188 soil profiles in the study area were sampled and soil organic carbon content (SOC) measured. Eighteen ancillary data variables derived from a digital elevation model and Landsat 8 images were used to represent predictive soil forming factors in this study area. Findings showed that normalized difference vegetation index and wetness index were the most useful ancillary data for SOC mapping in the upper (0-15 cm) and bottom (60-100 cm) of soil profiles, respectively. According to 5-fold cross validation, artificial neural networks (ANN) showed the highest performance for prediction of SOC in the four standard depths compared to all other data mining techniques. ANNs resulted in the lowest root mean square error and highest Lin's concordance coefficient which ranged from 0.07 to 020 log (kg/m(3)) and 0.68 to 0.41, respectively, with the first value in each range being for the top of the profile and second for the bottom. Furthermore, ANNs increased performance of spatial prediction compared to the other data mining algorithms by up to 36, 23, 21 and 13% for each soil depth, respectively, starting from the top of the profile. Overall, results showed that prediction of subsurface SOC variation needs improvement and the challenge remains to find appropriate covariates that can explain it. (C) 2015 Elsevier B.V. All rights reserved.</t>
  </si>
  <si>
    <t>[Taghizadeh-Mehrjardi, R.] Ardakan Univ, Fac Agr &amp; Nat Resources, Ardakan, Iran; [Nabiollahi, K.] Univ Kurdistan, Fac Agr, Sanandaj, Iran; [Kerry, R.] Brigham Young Univ, Dept Geog, Provo, UT 84602 USA</t>
  </si>
  <si>
    <t>rtaghizadeh@ardakan.ac.ir</t>
  </si>
  <si>
    <t>10.1016/j.geoderma.2015.12.003</t>
  </si>
  <si>
    <t>Agriculture</t>
  </si>
  <si>
    <t>Geng, Ruibin; Bose, Indranil; Chen, Xi</t>
  </si>
  <si>
    <t>Prediction of financial distress: An empirical study of listed Chinese companies using data mining</t>
  </si>
  <si>
    <t>Chinese companies; Financial distress; Financial indicators; Neural network; Majority voting</t>
  </si>
  <si>
    <t>BUSINESS FAILURE PREDICTION; COMBINING MULTIPLE CLASSIFIERS; BANKRUPTCY PREDICTION; NEURAL-NETWORKS; ROUGH SET; RATIOS; CLASSIFICATION; MODEL</t>
  </si>
  <si>
    <t>The deterioration in profitability of listed companies not only threatens the interests of the enterprise and internal staff, but also makes investors face significant financial loss. It is important to establish an effective early warning system for prediction of financial crisis for better corporate governance. This paper studies the phenomenon of financial distress for 107 Chinese companies that received the label 'special treatment' from 2001 to 2008 by the Shanghai Stock Exchange and the Shenzhen Stock Exchange. We use data mining techniques to build financial distress warning models based on 31 financial indicators and three different time windows by comparing these 107 firms to a control group of firms. We observe that the performance of neural networks is more accurate than other classifiers, such as decision trees and support vector machines, as well as an ensemble of multiple classifiers combined using majority voting. An important contribution of the paper is to discover that financial indicators, such as net profit margin of total assets, return on total assets, earnings per share, and cash flow per share, play an important role in prediction of deterioration in profitability. This paper provides a suitable method for prediction of financial distress for listed companies in China. (C) 2014 Elsevier B.V. All rights reserved.</t>
  </si>
  <si>
    <t>[Geng, Ruibin; Chen, Xi] Zhejiang Univ, Sch Management, Hangzhou 310058, Zhejiang, Peoples R China; [Bose, Indranil] Indian Inst Management Calcutta, Kolkata 700104, W Bengal, India</t>
  </si>
  <si>
    <t>grace.bin1207@gmail.com; indranil_bose@yahoo.com; chen_xi@zju.edu.cn</t>
  </si>
  <si>
    <t>FEB 16</t>
  </si>
  <si>
    <t>10.1016/j.ejor.2014.08.016</t>
  </si>
  <si>
    <t>Business &amp; Economics; Operations Research &amp; Management Science</t>
  </si>
  <si>
    <t>Ayyoubzadeh, Seyed Mohammad; Ayyoubzadeh, Seyed Mehdi; Zahedi, Hoda; Ahmadi, Mahnaz; Kalhori, Sharareh R. Niakan</t>
  </si>
  <si>
    <t>Predicting COVID-19 Incidence Through Analysis of Google Trends Data in Iran: Data Mining and Deep Learning Pilot Study</t>
  </si>
  <si>
    <t>coronavirus; COVID-19; prediction; incidence; Google Trends; linear regression; LSTM; pandemic; outbreak; public health</t>
  </si>
  <si>
    <t>Background: The recent global outbreak of coronavirus disease (COVID-19) is affecting many countries worldwide. Iran is one of the top 10 most affected countries. Search engines provide useful data from populations, and these data might be useful to analyze epidemics. Utilizing data mining methods on electronic resources'data might provide a better insight into the COVID-19 outbreak to manage the health crisis in each country and worldwide. Objective: This study aimed to predict the incidence of COVID-19 in Iran. Methods: Data were obtained from the Google Trends website. Linear regression and long short-term memory (LSTM) models were used to estimate the number of positive COVID-19 cases. All models were evaluated using 10-fold cross-validation, and root mean square error (RMSE) was used as the performance metric. Results: The linear regression model predicted the incidence with an RMSE of 7.562 (SD 6.492). The most effective factors besides previous day incidence included the search frequency of handwashing, hand sanitizer, and antiseptic topics. The RMSE of the LSTM model was 27.187 (SD 20.705). Conclusions: Data mining algorithms can be employed to predict trends of outbreaks. This prediction might support policymakers and health care managers to plan and allocate health care resources accordingly.</t>
  </si>
  <si>
    <t>[Ayyoubzadeh, Seyed Mohammad; Kalhori, Sharareh R. Niakan] Univ Tehran Med Sci, Sch Allied Med Sci, Dept Hlth Informat Management, 3rd Floor,17 Farredanesh Alley,Ghods St, Tehran, Iran; [Ayyoubzadeh, Seyed Mehdi] McMaster Univ, Dept Elect &amp; Comp Engn, Hamilton, ON, Canada; [Zahedi, Hoda] Iran Univ Med Sci, Sch Hlth Management &amp; Informat Sci, Tehran, Iran; [Ahmadi, Mahnaz] Shahid Beheshti Univ Med Sci, Sch Pharm, Dept Pharmaceut, Tehran, Iran</t>
  </si>
  <si>
    <t>niakan2@gmail.com</t>
  </si>
  <si>
    <t>APR-JUN</t>
  </si>
  <si>
    <t>10.2196/18828</t>
  </si>
  <si>
    <t>Liu, Yuan; Xu, Xiaoli; Yang, Jingfei; Zhang, Yuwei; He, Mengjiao; Liao, Wenzhi; Wang, Na; Liu, Pengcheng</t>
  </si>
  <si>
    <t>New exploration of signal detection of Regional Risks from the perspective of data mining: a pharmacovigilance analysis based on spontaneous reporting data in Zhenjiang, China</t>
  </si>
  <si>
    <t>Pharmacovigilance; signal detection; data mining; drug safety; standardized MedDRA query</t>
  </si>
  <si>
    <t>ADVERSE DRUG-REACTIONS; DISPROPORTIONALITY; SYSTEMS</t>
  </si>
  <si>
    <t>BackgroundThis study aimed to adopt the conventional signal detection methods to explore a new way of risk identification and to mine important drug risks from the perspective of big data based on Zhenjiang Adverse Event Reporting System (ZAERS).Research design and methodsData were extracted from ZAERS database between 2012 and 2022. The risks of all the reported drug event combinations were identified at the preferred term level and the standardized MedDRA query level using disproportionality analysis. Then, we conducted signal assessment according to the descriptions of drug labels.ResultsIn total 41,473 ADE were reported and there were 12 risky signals. Signal assessment indicates the suspected causal associations in clindamycin-taste and smell disorders, valsartan-hepatic enzyme increased and valsartan-edema peripheral; the specific manifestations of allergic reactions triggered by clindamycin, cefotaxime, cefazodime, ShexiangZhuanggu plaster, ShexiangZhuifeng plaster, and Yanhuning need to be refined in drug labels. In addition, the drug labels of NiuHuangShangQing tablet/capsule, Fuyanxiao capsule, and BiYanLing tablet should be improved.ConclusionsIn this study, we attempted a new way to find potential drug risks using small spontaneous reporting data. Our findings also suggested the need for more precise identification of allergic risks and the improvement of traditional Chinese medicine labels.</t>
  </si>
  <si>
    <t>[Liu, Yuan] Food &amp; Drug Supervis &amp; Monitoring Ctr Zhenjiang, Zhenjiang, Jiangsu, Peoples R China; [Xu, Xiaoli; Yang, Jingfei; Zhang, Yuwei; He, Mengjiao; Liao, Wenzhi; Liu, Pengcheng] China Pharmaceut Univ, Sch Int Business, 639 Long Mian Ave, Nanjing, Jiangsu, Peoples R China; [Wang, Na] Zhenjiang First Peoples Hosp, Dept Pharm, Zhenjiang, Jiangsu, Peoples R China</t>
  </si>
  <si>
    <t>liupcmail@163.com</t>
  </si>
  <si>
    <t>JUL 2</t>
  </si>
  <si>
    <t>10.1080/14740338.2023.2288143</t>
  </si>
  <si>
    <t>Pharmacology &amp; Pharmacy</t>
  </si>
  <si>
    <t>Zou, Zhaonan; Ohta, Tazro; Oki, Shinya</t>
  </si>
  <si>
    <t>ChIP-Atlas 3.0: a data-mining suite to explore chromosome architecture together with large-scale regulome data</t>
  </si>
  <si>
    <t>REGIONS; MOUSE</t>
  </si>
  <si>
    <t>ChIP-Atlas (https://chip-atlas.org/) presents a suite of data-mining tools for analyzing epigenomic landscapes, powered by the comprehensive integration of over 376 000 public ChIP-seq, ATAC-seq, DNase-seq and Bisulfite-seq experiments from six representative model organisms. To unravel the intricacies of chromatin architecture that mediates the regulome-initiated generation of transcriptional and phenotypic diversity within cells, we report ChIP-Atlas 3.0 that enhances clarity by incorporating additional tracks for genomic and epigenomic features within a newly consolidated 'annotation track' section. The tracks include chromosomal conformation (Hi-C and eQTL datasets), transcriptional regulatory elements (ChromHMM and FANTOM5 enhancers), and genomic variants associated with diseases and phenotypes (GWAS SNPs and ClinVar variants). These annotation tracks are easily accessible alongside other experimental tracks, facilitating better elucidation of chromatin architecture underlying the diversification of transcriptional and phenotypic traits. Furthermore, 'Diff Analysis,' a new online tool, compares the query epigenome data to identify differentially bound, accessible, and methylated regions using ChIP-seq, ATAC-seq and DNase-seq, and Bisulfite-seq datasets, respectively. The integration of annotation tracks and the Diff Analysis tool, coupled with continuous data expansion, renders ChIP-Atlas 3.0 a robust resource for mining the landscape of transcriptional regulatory mechanisms, thereby offering valuable perspectives, particularly for genetic disease research and drug discovery. Graphical Abstract</t>
  </si>
  <si>
    <t>[Zou, Zhaonan; Oki, Shinya] Kumamoto Univ, Inst Resource Dev &amp; Anal, 2-2-1 Honjo,Chuo Ku, Kumamoto 8600811, Japan; [Zou, Zhaonan; Oki, Shinya] Kyoto Univ, Grad Sch Med, Dept Drug Discovery Med, 53 Shogoin Kawahara Cho,Sakyo Ku, Kyoto 6068507, Japan; [Ohta, Tazro] Chiba Univ, Inst Adv Acad Res, 1-33 Yayoi Cho,Inage Ku, Chiba 2638522, Japan; [Ohta, Tazro] Chiba Univ, Grad Sch Med, Dept Artificial Intelligence Med, 1-33 Yayoi Cho,Inage Ku, Chiba 2638522, Japan; [Ohta, Tazro] Database Ctr Life Sci, Res Org Informat &amp; Syst, Joint Support Ctr Data Sci Res, Yata 1111, Mishima, Shizuoka 4118540, Japan</t>
  </si>
  <si>
    <t>okishinya@kumamoto-u.ac.jp</t>
  </si>
  <si>
    <t>MAY 16</t>
  </si>
  <si>
    <t>10.1093/nar/gkae358</t>
  </si>
  <si>
    <t>Biochemistry &amp; Molecular Biology</t>
  </si>
  <si>
    <t>Osorio, Daniel; Rondon-Villarreal, Paola; Torres, Rodrigo</t>
  </si>
  <si>
    <t>Peptides: A Package for Data Mining of Antimicrobial Peptides</t>
  </si>
  <si>
    <t>AMINO-ACID; INDEX</t>
  </si>
  <si>
    <t>Antimicrobial peptides (AMP) are a promising source of antibiotics with a broad spectrum activity against bacteria and low incidence of developing resistance. The mechanism by which an AMP executes its function depends on a set of computable physicochemical properties from the amino acid sequence. The Peptides package was designed to allow the quick and easy computation of ten structural characteristics own of the antimicrobial peptides, with the aim of generating data to increase the accuracy in classification and design of new amino acid sequences. Moreover, the options to read and plot XVG output files from GROMACS molecular dynamics package are included.</t>
  </si>
  <si>
    <t>[Osorio, Daniel] Univ Ind Santander, Fac Ciencias, Escuela Biol, Santander, Colombia; [Rondon-Villarreal, Paola] Univ Ind Santander, Escuela Ingn Elect Elect &amp; Telecomunicac, Santander, Colombia; [Torres, Rodrigo] Univ Ind Santander, Fac Ciencias, Escuela Quim, Santander, Colombia</t>
  </si>
  <si>
    <t>daniel.osorio@correo.uis.edu.co; paitorv@gmail.com; rtorres@uis.edu.co</t>
  </si>
  <si>
    <t>Computer Science; Mathematics</t>
  </si>
  <si>
    <t>Fink, Matthias A.; Bischoff, Arved; Fink, Christoph A.; Moll, Martin; Kroschke, Jonas; Dulz, Luca; Heussel, Claus Peter; Kauczor, Hans-Ulrich; Weber, Tim F.</t>
  </si>
  <si>
    <t>Potential of ChatGPT and GPT-4 for Data Mining of Free-Text CT Reports on Lung Cancer</t>
  </si>
  <si>
    <t>Background: The latest large language models (LLMs) solve unseen problems via user-defined text prompts without the need for retraining, offering potentially more efficient information extraction from free-text medical records than manual annotation. Purpose: To compare the performance of the LLMs ChatGPT and GPT-4 in data mining and labeling oncologic phenotypes from free-text CT reports on lung cancer by using user-defined prompts. Materials and Methods: This retrospective study included patients who underwent lung cancer follow-up CT between September 2021 and March 2023. A subset of 25 reports was reserved for prompt engineering to instruct the LLMs in extracting lesion diameters, labeling metastatic disease, and assessing oncologic progression. This output was fed into a rule-based natural language processing pipeline to match ground truth annotations from four radiologists and derive performance metrics. The oncologic reasoning of LLMs was rated on a five-point Likert scale for factual correctness and accuracy. The occurrence of confabulations was recorded. Statistical analyses included Wilcoxon signed rank and McNemar tests. Results: On 424 CT reports from 424 patients (mean age, 65 years +/- 11 [SD]; 265 male), GPT-4 outperformed ChatGPT in extracting lesion parameters (98.6% vs 84.0%, P &lt;.001), resulting in 96% correctly mined reports (vs 67% for ChatGPT, P &lt;.001). GPT-4 achieved higher accuracy in identification of metastatic disease (98.1% [95% CI: 97.7, 98.5] vs 90.3% [95% CI: 89.4, 91.0]) and higher performance in generating correct labels for oncologic progression (F1 score, 0.96 [95% CI: 0.94, 0.98] vs 0.91 [95% CI: 0.89, 0.94]) (both P &lt;.001). In oncologic reasoning, GPT-4 had higher Likert scale scores for factual correctness (4.3 vs 3.9) and accuracy (4.4 vs 3.3), with a lower rate of confabulation (1.7% vs 13.7%) than ChatGPT (all P &lt;.001). Conclusion: When using user-defined prompts, GPT-4 outperformed ChatGPT in extracting oncologic phenotypes from free-text CT reports on lung cancer and demonstrated better oncologic reasoning with fewer confabulations. (c) RSNA, 2023</t>
  </si>
  <si>
    <t>[Fink, Matthias A.; Bischoff, Arved; Moll, Martin; Kroschke, Jonas; Dulz, Luca; Heussel, Claus Peter; Kauczor, Hans-Ulrich; Weber, Tim F.] Univ Hosp Heidelberg, Clin Diagnost &amp; Intervent Radiol, Neuenheimer Feld 420, D-69120 Heidelberg, Germany; [Fink, Christoph A.] Univ Hosp Heidelberg, Dept Radiat Oncol, Neuenheimer Feld 420, D-69120 Heidelberg, Germany; [Fink, Matthias A.; Bischoff, Arved; Dulz, Luca; Heussel, Claus Peter; Kauczor, Hans-Ulrich; Weber, Tim F.] Translat Lung Res Ctr Heidelberg, Heidelberg, Germany; [Fink, Matthias A.; Bischoff, Arved; Dulz, Luca; Heussel, Claus Peter; Kauczor, Hans-Ulrich; Weber, Tim F.] German Ctr Lung Res, Heidelberg, Germany; [Heussel, Claus Peter] Heidelberg Univ, Dept Diagnost &amp; Intervent Radiol Nucl Med, Heidelberg Thorac Clin, Heidelberg, Germany</t>
  </si>
  <si>
    <t>matthias.fink@uni-heidelberg.de</t>
  </si>
  <si>
    <t>10.1148/radiol.231362</t>
  </si>
  <si>
    <t>Radiology, Nuclear Medicine &amp; Medical Imaging</t>
  </si>
  <si>
    <t>Chao, Zhiming; Dang, Yabin; Pan, Yue; Wang, Feiyang; Wang, Meng; Zhang, Jiao; Yang, Chuanxin</t>
  </si>
  <si>
    <t>Prediction of the shale gas permeability: A data mining approach</t>
  </si>
  <si>
    <t>Shale; Permeability; Moisture saturation</t>
  </si>
  <si>
    <t>MIND EVOLUTIONARY ALGORITHM; NEURAL-NETWORK; ROCK</t>
  </si>
  <si>
    <t>One of the most important parameters affecting shale gas extraction is the gas permeability of shale. Because there are many influencing factors and the mechanism of interaction is complex, it is difficult to accurately predict the gas permeability of shale. In this paper, a new machine learning model is proposed by combining Mind Evolutionary Algorithm (MEA) and Adaptive Boosting Algorithm-Back Propagation Artificial Neural Network (ADA-BPANN), which predicted the gas permeability of cement mortar with different moisture contents under different stress conditions based on the results of 616 laboratory gas permeability experiments. This is the first time that a combination of MEA and ADA-BPANN algorithms has been used to predict shale gas permeability. Compared to the traditional machine learning algorithms such as Particle Swarm Optimization Algorithm (PSO) and Genetic Algorithm (GA) optimized ADA-BPANN. The excellent performance of MEA optimized ADA-BPANN has been verified. This novel algorithm has higher prediction accuracy, shorter training time, and can avoid problems such as local optimization and overfitting. Secondly, the sensitivity of the parameters is analysed by using the novel model, and the results show that the parameter with the greatest influence on gas permeability is relative moisture content, followed by confining pressure, seepage pressure and confining pressure loading/unloading stage. The present research shows that the MEA optimized ADABPANN model has great potential for estimating the stress-dependent gas permeability of shale with different moisture contents. It is very helpful for the shale gas exploitation.(c) 2023 Elsevier Ltd. All rights reserved.</t>
  </si>
  <si>
    <t>[Chao, Zhiming; Dang, Yabin; Yang, Chuanxin] Shanghai Maritime Univ, Shanghai 200135, Peoples R China; [Chao, Zhiming; Wang, Meng] Sichuan Univ, Key Lab Sichuan Prov, Failure Mech &amp; Engn Disaster Prevent, Chengdu 610065, Peoples R China; [Pan, Yue] Shanghai Jiao Tong Univ, Dept Civil Engn, Shanghai Key Lab Digital Maintenance Bldg &amp; Infras, 800 Dongchuan Rd, Shanghai 200240, Peoples R China; [Wang, Feiyang] Univ Shanghai Sci &amp; Technol, Dept Civil Engn, Shanghai 200093, Peoples R China; [Wang, Meng] Sichuan Univ, Key Lab Deep Earth Sci &amp; Engn, Minist Educ, Chengdu 610065, Peoples R China; [Zhang, Jiao] Shanghai Urban Construct Vocat Coll, Sch Municipal &amp; Ecol Engn, Shanghai 200432, Peoples R China</t>
  </si>
  <si>
    <t>zmchao@shmtu.edu.cn; 1431959221@qq.com; 316586640@qq.com</t>
  </si>
  <si>
    <t>10.1016/j.gete.2023.100435</t>
  </si>
  <si>
    <t>Energy &amp; Fuels; Engineering; Geology</t>
  </si>
  <si>
    <t>Zou, Zhaonan; Ohta, Tazro; Miura, Fumihito; Oki, Shinya</t>
  </si>
  <si>
    <t>ChIP-Atlas 2021 update: a data-mining suite for exploring epigenomic landscapes by fully integrating ChIP-seq, ATAC-seq and Bisulfite-seq data</t>
  </si>
  <si>
    <t>OPEN CHROMATIN; DNA; ELEMENTS</t>
  </si>
  <si>
    <t>ChIP-Atlas (https://chip-atlas.org ) is a web service providing both GUI- and API-based data-mining tools to reveal the architecture of the transcription regulatory landscape. ChIP-Atlas is powered by comprehensively integrating all data sets from high-throughput ChIP-seq and DNase-seq, a method for profiling chromatin regions accessible to DNase. In this update, we further collected all the ATAC-seq and whole-genome bisulfite-seq data for six model organisms (human, mouse, rat, fruit fly, nematode, and budding yeast) with the latest genome assemblies. These together with ChIP-seq data can be visualized with the Peak Browser tool and a genome browser to explore the epigenomic landscape of a query genomic locus, such as its chromatin accessibility, DNA methylation status, and protein- genome interactions. This epigenomic landscape can also be characterized for multiple genes and genomic loci by querying with the Enrichment Analysis tool, which, for example, revealed that inflammatory bowel disease-associated SNPs are the most significantly hypo-methylated in neutrophils. Therefore, ChIP-Atlas provides a panoramic view of the whole epigenomic landscape. All datasets are free to download via either a simple button on the web page or an API. [GRAPHICS] .</t>
  </si>
  <si>
    <t>[Zou, Zhaonan; Oki, Shinya] Kyoto Univ, Dept Drug Discovery Med, Grad Sch Med, Sakyo Ku, 53 Shogoin Kawahara Cho, Kyoto 6068507, Japan; [Zou, Zhaonan] Kyoto Univ, Grad Program Med Innovat, Sakyo Ku, Yoshida Konoe Cho, Kyoto 6068501, Japan; [Zou, Zhaonan] Kyoto Univ, Grad Div, Sakyo Ku, Yoshida Nihonmatsu Cho, Kyoto 6068501, Japan; [Ohta, Tazro] Res Org Informat &amp; Syst, Joint Support Ctr Data Sci Res, Database Ctr Life Sci, Yata 1111, Mishima, Shizuoka 4118540, Japan; [Miura, Fumihito] Kyushu Univ, Dept Biochem, Grad Sch Med Sci, Higashi Ku, 3-1-1 Maidashi, Fukuoka 8128582, Japan; [Oki, Shinya] Japan Sci &amp; Technol Agcy, Precursory Res Embryon Sci &amp; Technol, 4-1-8 Honcho, Kawaguchi, Saitama 3320012, Japan</t>
  </si>
  <si>
    <t>oki.shinya.3w@kyoto-u.ac.jp</t>
  </si>
  <si>
    <t>JUL 5</t>
  </si>
  <si>
    <t>10.1093/nar/gkac199</t>
  </si>
  <si>
    <t>Chen, Wei; Zhang, Shuai; Li, Renwei; Shahabi, Himan</t>
  </si>
  <si>
    <t>Performance evaluation of the GIS-based data mining techniques of best-first decision tree, random forest, and naive Bayes tree for landslide susceptibility modeling</t>
  </si>
  <si>
    <t>Landslide; Best-first decision tree; Random forest; naive Bayes tree; China</t>
  </si>
  <si>
    <t>MACHINE-LEARNING TECHNIQUES; KERNEL LOGISTIC-REGRESSION; ARTIFICIAL NEURAL-NETWORKS; SUPPORT VECTOR MACHINES; INFERENCE SYSTEM ANFIS; SPATIAL PREDICTION; MULTICRITERIA DECISION; DISCRIMINANT-ANALYSIS; HYBRID INTEGRATION; NATURAL HAZARDS</t>
  </si>
  <si>
    <t>The main aim of the present study is to explore and compare three state-of-the art data mining techniques, best-first decision tree, randomforest, and naive Bayes tree, for landslide susceptibility assessment in the Longhai area of China. First, a landslide inventory map with 93 landslide locations was randomly divided, with 70% of the area used for training landslide models and 30% used for the validation process. A spatial database of 14 conditioning factors was constructed under a geographic information system environment. Subsequently, the ReliefF method was employed to assess the prediction capability of the conditioning factors in landslide models. Multicollinearity of these factors was verified using the variance inflation factor, tolerance, and Pearson's correlation coefficient. Finally, the three resulting models were evaluated and compared using the area under the receiver operating characteristic (AUROC) curve, standard error, 95% confidence interval, accuracy, precision, recall, and F-measure. The random forest model showed the AUROC values (0.869), smallest standard error (0.025), narrowest 95% confidence interval (0.819-0.918), highest accuracy value (0.774), highest precision (0.662), and highest F-measure (0.662) for the training dataset. Thus, the random forest model is a promising technique that could be used for landslide susceptibility mapping. (c) 2018 Elsevier B.V. All rights reserved.</t>
  </si>
  <si>
    <t>[Chen, Wei; Zhang, Shuai; Li, Renwei] Xian Univ Sci &amp; Technol, Coll Geol &amp; Environm, Xian 710054, Shaanxi, Peoples R China; [Shahabi, Himan] Univ Kurdistan, Fac Nat Resources, Dept Geomorphol, Sanandaj, Iran</t>
  </si>
  <si>
    <t>chenwei.0930@163.com</t>
  </si>
  <si>
    <t>DEC 10</t>
  </si>
  <si>
    <t>10.1016/j.scitotenv.2018.06.389</t>
  </si>
  <si>
    <t>Chen, Wei; Panahi, Mahdi; Pourghasemi, Hamid Reza</t>
  </si>
  <si>
    <t>Performance evaluation of GIS-based new ensemble data mining techniques of adaptive neuro-fuzzy inference system (ANFIS) with genetic algorithm (GA), differential evolution (DE), and particle swarm optimization (PSO) for landslide spatial modelling</t>
  </si>
  <si>
    <t>Landslide susceptibility; ANFIS; Genetic algorithm; Differential evolution; Particle swarm optimization; Hanyuan County</t>
  </si>
  <si>
    <t>ANALYTICAL HIERARCHY PROCESS; SUPPORT VECTOR MACHINE; LOGISTIC-REGRESSION; FREQUENCY RATIO; DECISION TREE; CERTAINTY FACTOR; SUSCEPTIBILITY ASSESSMENT; MULTICRITERIA DECISION; STATISTICAL INDEX; ENTROPY</t>
  </si>
  <si>
    <t>This paper presents GIS-based new ensemble data mining techniques that involve an adaptive neuro-fuzzy inference system (ANGIS) with genetic algorithm, differential evolution, and particle swarm optimization for landslide spatial modelling. This research was tested in Hanyuan County, which is a landslide-prone area in Sichuan Province, China. Different continuous and categorical landslide conditioning factors according to a literature review and data availability were selected, and their maps were digitized in a GIS environment. These layers are the slope angle, slope aspect, altitude, plan curvature, profile curvature, topographic wetness index, distance to faults, distance to rivers, distance to roads, lithology, normalized difference vegetation index and land use. According to historical information of individual landslide events, interpretation of the aerial photographs, and field surveys supported by the Sichuan Land Resources Bureau of China, 225 landslides were identified in the study area. The landslide locations were divided into two subsets, namely, training and validating (70/30), based on a random selection scheme. In this research, a probability certainty factor (PCF) model was used for the evaluation of the relationship between the landslides and conditioning factors. In the next step, three data mining techniques combined with the ANFIS model, including ANFIS-genetic algorithm (ANFIS-GA), ANFIS-differential evolution (ANFIS-DE), and ANFIS-particle swarm optimization (ANFIS-PSO), were used for the landslide spatial modelling and its zonation. Finally, the landslide susceptibility maps produced by the mentioned models were evaluated by the ROC curve. The results showed that the area under the curve (AUC) of all of the models was &gt; 0.75. At the same time, the highest AUC value was for the ANFIS-DE model (0.844), followed by ANGIS-GA (0.821), and ANFIS-PSO (0.780). In general, the proposed ensemble data mining techniques can be applied for land use planning and management of landslide susceptibility and hazard in the study area and in other areas.</t>
  </si>
  <si>
    <t>[Chen, Wei] Xian Univ Sci &amp; Technol, Coll Geol &amp; Environm, Xian 710054, Shaanxi, Peoples R China; [Panahi, Mahdi] Islamic Azad Univ, North Tehran Branch, Young Researchers &amp; Elites Club, Dept Geophys, Tehran, Iran; [Pourghasemi, Hamid Reza] Shiraz Univ, Coll Agr, Dept Nat Resources &amp; Environm Engn, Shiraz, Iran</t>
  </si>
  <si>
    <t>hr.pourghasemi@shirazu.ac.ir</t>
  </si>
  <si>
    <t>10.1016/j.catena.2017.05.034</t>
  </si>
  <si>
    <t>Geology; Agriculture; Water Resources</t>
  </si>
  <si>
    <t>Wu, Shaofei; Wang, Mingqing; Zou, Yuntao</t>
  </si>
  <si>
    <t>Research on internet information mining based on agent algorithm</t>
  </si>
  <si>
    <t>Agent algorithm; Intelligence; Data mining</t>
  </si>
  <si>
    <t>With the rapid development of information technology, especially network technology, people's ability to collect, store and transmit data are increasing. The data have exploded in an explosive manner. In sharp contrast, the ability to make valuable data for decision making is very poor. In this paper, data mining is the most basic problem. In order to overcome the shortcomings of the traditional clustering algorithm for k-means clustering, it is difficult to determine the initial clustering center and the k-means algorithm is improved. When determining the initial K-, the convergence factor is improved and the global optimum is achieved, so as to realize the determination of clustering center. By using improved k-means algorithm to approximate the criminal data, the validity of this method is verified. (C) 2018 Elsevier B.V. All rights reserved.</t>
  </si>
  <si>
    <t>[Wu, Shaofei] Wuhan Inst Technol, Hubei Prov Key Lab Intelligent Robots, Wuhan, Hubei, Peoples R China; [Wu, Shaofei] Wuhan Inst Technol, Sch Comp Sci &amp; Engn, Wuhan, Hubei, Peoples R China; [Wang, Mingqing] Wuhan InCarCloud Technol Pte Ltd, Wuhan, Hubei, Peoples R China; [Zou, Yuntao] Wuhan Winphone Technol Co Ltd, Wuhan, Hubei, Peoples R China</t>
  </si>
  <si>
    <t>wasbfc@yeah.net</t>
  </si>
  <si>
    <t>10.1016/j.future.2018.04.040</t>
  </si>
  <si>
    <t>Bach Hoai Nguyen; Xue, Bing; Zhang, Mengjie</t>
  </si>
  <si>
    <t>A survey on swarm intelligence approaches to feature selection in data mining</t>
  </si>
  <si>
    <t>Feature selection; Swarm intelligence; Particle swarm optimization; Ant colony optimization; Classification</t>
  </si>
  <si>
    <t>ANT COLONY OPTIMIZATION; ARTIFICIAL BEE COLONY; FEATURE SUBSET-SELECTION; CUCKOO SEARCH ALGORITHM; SUPPORT VECTOR MACHINES; MUTUAL INFORMATION; GENETIC ALGORITHM; HYBRID APPROACH; LOCAL SEARCH; BINARY PSO</t>
  </si>
  <si>
    <t>One of the major problems in Big Data is a large number of features or dimensions, which causes the issue of the curse of dimensionality when applying machine learning, especially classification algorithms. Feature selection is an important technique which selects small and informative feature subsets to improve the learning performance. Feature selection is not an easy task due to its large and complex search space. Recently, swarm intelligence techniques have gained much attention from the feature selection community because of their simplicity and potential global search ability. However, there has been no comprehensive surveys on swarm intelligence for feature selection in classification which is the most widely investigated area in feature selection. Only a few short surveys is this area are still lack of in-depth discussions on the state-of-the-art methods, and the strengths and limitations of existing methods, particularly in terms of the representation and search mechanisms, which are two key components in adapting swarm intelligence to address feature selection problems. This paper presents a comprehensive survey on the state-of-the-art works applying swarm intelligence to achieve feature selection in classification, with a focus on the representation and search mechanisms. The expectation is to present an overview of different kinds of state-of-the-art approaches together with their advantages and disadvantages, encourage researchers to investigate more advanced methods, provide practitioners guidances for choosing the appropriate methods to be used in real-world scenarios, and discuss potential limitations and issues for future research.</t>
  </si>
  <si>
    <t>[Bach Hoai Nguyen; Xue, Bing; Zhang, Mengjie] Victoria Univ Wellington, Sch Engn &amp; Comp Sci, POB 600, Wellington 6140, New Zealand</t>
  </si>
  <si>
    <t>Hoai.Bach.Nguyen@ecs.vuw.ac.nz; Bing.Xue@ecs.vuw.ac.nz; Mengjie.Zhang@ecs.vuw.ac.nz</t>
  </si>
  <si>
    <t>10.1016/j.swevo.2020.100663</t>
  </si>
  <si>
    <t>Hong, Haoyuan; Pourghasemi, Hamid Reza; Pourtaghi, Zohre Sadat</t>
  </si>
  <si>
    <t>Landslide susceptibility assessment in Lianhua County (China): A comparison between a random forest data mining technique and bivariate and multivariate statistical models</t>
  </si>
  <si>
    <t>Landslide susceptibility mapping; Evidential belief function; Frequency ratio; Logistic regression; Random forest; Lianhua County</t>
  </si>
  <si>
    <t>ANALYTICAL HIERARCHY PROCESS; EVIDENTIAL BELIEF FUNCTION; EARTHQUAKE-TRIGGERED LANDSLIDES; LOGISTIC-REGRESSION MODEL; SUPPORT VECTOR MACHINE; HOA BINH PROVINCE; 3 GORGES AREA; FREQUENCY RATIO; WENCHUAN EARTHQUAKE; SPATIAL PREDICTION</t>
  </si>
  <si>
    <t>Landslides are an important natural hazard that causes a great amount of damage around the world every year, especially during the rainy season. The Lianhua area is located in the middle of China's southern mountainous area, west of Jiangxi Province, and is known to be an area prone to landslides. The aim of this study was to evaluate and compare landslide susceptibility maps produced using the random forest (RF) data mining technique with those produced by bivariate (evidential belief function and frequency ratio) and multivariate (logistic regression) statistical models for Lianhua County, China. First, a landslide inventory map was prepared using aerial photograph interpretation, satellite images, and extensive field surveys. In total, 163 landslide events were recognized in the study area, with 114 landslides (70%) used for training and 49 landslides (30%) used for validation. Next, the landslide conditioning factors-including the slope angle, altitude, slope aspect, topographic wetness index (TWI), slope-length (LS), plan curvature, profile curvature, distance to rivers, distance to faults, distance to roads, annual precipitation, land use, normalized difference vegetation index (NDVI), and lithology-were derived from the spatial database. Finally, the landslide susceptibility maps of Lianhua County were generated in ArcGIS 10.1 based on the random forest (RF), evidential belief function (EBF), frequency ratio (FR), and logistic regression (LR) approaches and were validated using a receiver operating characteristic (ROC) curve. The ROC plot assessment results showed that for landslide susceptibility maps produced using the EBF, FR, LR, and RF models, the area under the curve (AUC) values were 0.8122, 0.8134, 0.7751, and 0.7172, respectively. Therefore, we can conclude that all four models have an AUC of more than 0.70 and can be used in landslide susceptibility mapping in the study area; meanwhile, the EBF and FR models had the best performance for Lianhua County, China. Thus, the resultant susceptibility maps will be useful for land use planning and hazard mitigation aims. (C) 2016 Elsevier B.V. All rights reserved.</t>
  </si>
  <si>
    <t>[Hong, Haoyuan] Jiangxi Meteorol Bur, Jiangxi Prov Meteorol Observ, 109 ShengfuBeier Rd, Nanchang 330046, Peoples R China; [Pourghasemi, Hamid Reza] Shiraz Univ, Coll Agr, Dept Nat Resources &amp; Environm Engn, Shiraz, Iran; [Pourtaghi, Zohre Sadat] Yazd Univ, Coll Nat Resources, Dept Environm Management Engn, Yazd, Iran</t>
  </si>
  <si>
    <t>APR 15</t>
  </si>
  <si>
    <t>10.1016/j.geomorph.2016.02.012</t>
  </si>
  <si>
    <t>Physical Geography; Geology</t>
  </si>
  <si>
    <t>Shi, Chuan; Li, Yitong; Zhang, Jiawei; Sun, Yizhou; Yu, Philip S.</t>
  </si>
  <si>
    <t>A Survey of Heterogeneous Information Network Analysis</t>
  </si>
  <si>
    <t>Heterogeneous information network; data mining; semi-structural data; meta path</t>
  </si>
  <si>
    <t>K SIMILARITY SEARCH; LINK-PREDICTION; RECOMMENDATION; TRUTH</t>
  </si>
  <si>
    <t>Most real systems consist of a large number of interacting, multi-typed components, while most contemporary researches model them as homogeneous information networks, without distinguishing different types of objects and links in the networks. Recently, more and more researchers begin to consider these interconnected, multi-typed data as heterogeneous information networks, and develop structural analysis approaches by leveraging the rich semantic meaning of structural types of objects and links in the networks. Compared to widely studied homogeneous information network, the heterogeneous information network contains richer structure and semantic information, which provides plenty of opportunities as well as a lot of challenges for data mining. In this paper, we provide a survey of heterogeneous information network analysis. We will introduce basic concepts of heterogeneous information network analysis, examine its developments on different data mining tasks, discuss some advanced topics, and point out some future research directions.</t>
  </si>
  <si>
    <t>[Shi, Chuan; Li, Yitong] Beijing Univ Posts &amp; Telecommun, Beijing Key Lab Intelligent Telecommun Software &amp;, Beijing 100876, Peoples R China; [Zhang, Jiawei; Yu, Philip S.] Univ Illinois, Dept Comp Sci, Chicago, IL 60607 USA; [Sun, Yizhou] Univ Calif Los Angeles, Dept Comp Sci, Los Angeles, CA 90095 USA</t>
  </si>
  <si>
    <t>shichuan@bupt.edu.cn; liyitong@bupt.edu.cn; jwzhanggy@gmail.com; yzsun@cs.ucla.edu; psyu@uic.edu</t>
  </si>
  <si>
    <t>JAN 1</t>
  </si>
  <si>
    <t>10.1109/TKDE.2016.2598561</t>
  </si>
  <si>
    <t>Cai, Jie; Luo, Jiawei; Wang, Shulin; Yang, Sheng</t>
  </si>
  <si>
    <t>Feature selection in machine learning: A new perspective</t>
  </si>
  <si>
    <t>Feature selection; Dimensionality reduction; Machine learning; Data mining</t>
  </si>
  <si>
    <t>SUPERVISED FEATURE-SELECTION; PARTICLE SWARM OPTIMIZATION; FEATURE SUBSET-SELECTION; MUTUAL INFORMATION; ROUGH SET; IMAGE RECOGNITION; FILTER METHOD; BINARY PSO; CLASSIFICATION; RELEVANCE</t>
  </si>
  <si>
    <t>High-dimensional data analysis is a challenge for researchers and engineers in the fields of machine learning and data mining. Feature selection provides an effective way to solve this problem by removing irrelevant and redundant data, which can reduce computation time, improve learning accuracy, and facilitate a better understanding for the learning model or data. In this study, we discuss several frequentlyused evaluation measures for feature selection, and then survey supervised, unsupervised, and semisupervised feature selection methods, which are widely applied in machine learning problems, such as classification and clustering. Lastly, future challenges about feature selection are discussed.</t>
  </si>
  <si>
    <t>[Cai, Jie; Luo, Jiawei; Wang, Shulin; Yang, Sheng] Hunan Univ, Coll Comp Sci &amp; Elect Engn, Changsha, Hunan, Peoples R China</t>
  </si>
  <si>
    <t>yangsh0506@sina.com</t>
  </si>
  <si>
    <t>JUL 26</t>
  </si>
  <si>
    <t>10.1016/j.neucom.2017.11.077</t>
  </si>
  <si>
    <t>Bello-Orgaz, Gema; Jung, Jason J.; Camacho, David</t>
  </si>
  <si>
    <t>Social big data: Recent achievements and new challenges</t>
  </si>
  <si>
    <t>Big data; Data mining; Social media; Social networks; Social-based frameworks and applications</t>
  </si>
  <si>
    <t>INFORMATION DIFFUSION; COMMUNITY STRUCTURE; PUBLIC-HEALTH; TIME; VISUALIZATION; INTELLIGENCE; REAL; FRAMEWORK; TWITTER; WEB</t>
  </si>
  <si>
    <t>Big data has become an important issue for a large number of research areas such as data mining, machine learning, computational intelligence, information fusion, the semantic Web, and social networks. The rise of different big data frameworks such as Apache Hadoop and, more recently, Spark, for massive data processing based on the MapReduce paradigm has allowed for the efficient utilisation of data mining methods and machine learning algorithms in different domains. A number of libraries such as Mahout and SparkMLib have been designed to develop new efficient applications based on machine learning algorithms. The combination of big data technologies and traditional machine learning algorithms has generated new and interesting challenges in other areas as social media and social networks. These new challenges are focused mainly on problems such as data processing, data storage, data representation, and how data can be used for pattern mining, analysing user behaviours, and visualizing and tracking data, among others. In this paper, we present a revision of the new methodologies that is designed to allow for efficient data mining and information fusion from social media and of the new applications and frameworks that are currently appearing under the umbrella of the social networks, social media and big data paradigms. (C) 2015 Elsevier B.V. All rights reserved.</t>
  </si>
  <si>
    <t>[Bello-Orgaz, Gema; Camacho, David] Univ Autonoma Madrid, Dept Comp Sci, E-28049 Madrid, Spain; [Jung, Jason J.] Chung Ang Univ, Dept Comp Engn, Seoul 156756, South Korea</t>
  </si>
  <si>
    <t>gema.bello@uam.es; j2jung@gmail.com; david.camacho@uam.es</t>
  </si>
  <si>
    <t>10.1016/j.inffus.2015.08.005</t>
  </si>
  <si>
    <t>Yang, Hui; Luo, Yamei; Ren, Xiaolei; Wu, Ming; He, Xiaolin; Peng, Bowen; Deng, Kejun; Yan, Dan; Tang, Hua; Lin, Hao</t>
  </si>
  <si>
    <t>Risk Prediction of Diabetes: Big data mining with fusion of multifarious physical examination indicators</t>
  </si>
  <si>
    <t>TYPE-2; WEIGHT; COMPLICATIONS; SCORE</t>
  </si>
  <si>
    <t>Diabetes is a global epidemic. Long-term exposure to hyperglycemia can cause chronic damage to various tissues. Thus, early diagnosis of diabetes is crucial. In this study, we designed a computational system to predict diabetes risk by fusing multifarious types of physical examination data. We collected 1,507,563 physical examination data of healthy people and diabetes patients, as well as 387,076 physical examination data from the follow-up records from 2011 to 2017 of diabetes patients in Luzhou City in China. Three types of physical examination indexes were statistically analyzed: demographics, vital signs, and laboratory values. To distinguish diabetes patients from healthy people, a model based on eXtreme Gradient Boosting (XGBoost) was developed, which could produce an area under the receiver operating characteristic curve (AUC) of 0.8768. Moreover, to improve the convenience and flexibility of the model in clinical and real-life scenarios, a diabetes risk scorecard was established based on logistic regression, which could evaluate human health. Lastly, we statistically analyzed the data from the follow-up records to identify the key factors influencing patient control of their conditions. To improve the diabetes cascade screening and personal lifestyle management, an online diabetes risk assessment system was established, which can be freely accessed at http://lin-group.cn/server/DRSC/index.html. This system is expected to provide guidance for human health management.</t>
  </si>
  <si>
    <t>[Yang, Hui; Deng, Kejun; Lin, Hao] Univ Elect Sci &amp; Technol China, Sch Life Sci &amp; Technol, Ctr Informat Biol, Chengdu 610054, Peoples R China; [Luo, Yamei] Southwest Med Univ, Sch Med Informat &amp; Engn, Luzhou 646000, Peoples R China; [Ren, Xiaolei; Wu, Ming; He, Xiaolin] Heima Digital Technol Ltd, Luzhou 646000, Peoples R China; [Ren, Xiaolei] Chuanjiang Sci &amp; Technol Res Inst Ltd, Luzhou 646000, Peoples R China; [Peng, Bowen] Hlth Commiss Sichuan Prov, Div Int Cooperat, Chengdu 610041, Peoples R China; [Yan, Dan] Captial Med Univ, Beijing Friendship Hosp, Beijing 100050, Peoples R China; [Tang, Hua] Southwest Med Univ, Sch Basic Med Sci, Luzhou 646000, Peoples R China; [Tang, Hua] Cent Nervous Syst Drug Key Lab Sichuan Prov, Luzhou 646000, Peoples R China</t>
  </si>
  <si>
    <t>huatang@swmu.edu.cn; hlin@uestc.edu.cn</t>
  </si>
  <si>
    <t>NOV</t>
  </si>
  <si>
    <t>10.1016/j.inffus.2021.02.015</t>
  </si>
  <si>
    <t>Ramon Saura, Jose</t>
  </si>
  <si>
    <t>Using Data Sciences in Digital Marketing: Framework, methods, and performance metrics</t>
  </si>
  <si>
    <t>Data Sciences; Digital Marketing; Knowledge discovery; Literature review; Data Mining</t>
  </si>
  <si>
    <t>KNOWLEDGE; MODEL; CHALLENGES; ANALYTICS; PRODUCT; POWER; GAP</t>
  </si>
  <si>
    <t>In the last decade, the use of Data Sciences, which facilitate decision-making and extraction of actionable insights and knowledge from large datasets in the digital marketing environment, has remarkably increased. However, despite these advances, relevant evidence on the measures to improve the management of Data Sciences in digital marketing remains scarce. To bridge this gap in the literature, the present study aims to review (i) methods of analysis, (ii) uses, and (iii) performance metrics based on Data Sciences as used in digital marketing techniques and strategies. To this end, a comprehensive literature review of major scientific contributions made so far in this research area is undertaken. The results present a holistic overview of the main applications of Data Sciences to digital marketing and generate insights related to the creation of innovative Data Mining and knowledge discovery techniques. Important theoretical implications are discussed, and a list of topics is offered for further research in this field. The review concludes with formulating recommendations on the development of digital marketing strategies for businesses, marketers, and non-technical researchers and with an outline of directions of further research on innovative Data Mining and knowledge discovery applications. (C) 2020 Journal of Innovation &amp; Knowledge. Published by Elsevier Espana, S.L.U.</t>
  </si>
  <si>
    <t>[Ramon Saura, Jose] Rey Juan Carlos Univ, Dept Business Econ, Madrid, Spain</t>
  </si>
  <si>
    <t>joseramon.saura@urjc.es</t>
  </si>
  <si>
    <t>10.1016/j.jik.2020.08.001</t>
  </si>
  <si>
    <t>Business &amp; Economics</t>
  </si>
  <si>
    <t>Li, Guanliang; Chen, Chengjie; Chen, Peike; Meyers, Blake C.; Xia, Rui</t>
  </si>
  <si>
    <t>sRNAminer: A multifunctional toolkit for next-generation sequencing small RNA data mining in plants</t>
  </si>
  <si>
    <t>sRNAminer; sRNA analysis; miRNA; PhasiRNA; hc-siRNA; IGV-sRNA</t>
  </si>
  <si>
    <t>SMALL INTERFERING RNAS; DNA METHYLATION; PREDICTION; BIOGENESIS; RESOURCES; DATABASES; PHASIRNAS; SECONDARY; PATHWAY; ROLES</t>
  </si>
  <si>
    <t>Small RNAs (sRNAs), found extensively in plants, play an essential role in plant growth and development. Although various sRNA analysis tools have been developed for plants, the use of most of them depends on programming and command-line environments, which is a challenge for many wet-lab biologists. Furthermore, current sRNA analysis tools mostly focus on the analysis of certain type of sRNAs and are resource-intensive, normally demanding an immense amount of time and effort to learn the use of numerous tools or scripts and assemble them into a workable pipeline to get the final results. Here, we present sRNAminer, a powerful stand-alone toolkit with a user-friendly interface that integrates all common functions for the analysis of three major types of plant sRNAs: microRNAs (miRNAs), phased small interfering RNAs (phasiRNAs), and heterochromatic siRNAs (hc-siRNAs). We constructed a curated or golden set of MIRNA and PHAS loci, which was used to assess the performance of sRNAminer in comparison to other existing tools. The results showed that sRNAminer outperformed these tools in multiple aspects, highlighting its functionality. In addition, to enable an efficient evaluation of sRNA annotation results, we developed Integrative Genomics Viewer (IGV)-sRNA, a modified genome browser optimized from IGV and we incorporated it as a functional module in sRNAminer. IGV-sRNA can display a wealth of sRNA-specific features, enabling a more comprehensive understanding of sRNA data. sRNAminer and IGV-sRNA are both platform-independent software that can be run under all operating systems. They are now freely available at https://github.com/kli28/sRNAminer and https://gitee.com/CJchen/IG V-sRNA. (c) 2023 Science China Press. Published by Elsevier B.V. and Science China Press. All rights reserved.</t>
  </si>
  <si>
    <t>[Li, Guanliang; Chen, Chengjie; Chen, Peike; Xia, Rui] South China Agr Univ, Coll Hort, State Key Lab Conservat &amp; Utilizat Subtrop Agrobio, Guangzhou 510640, Peoples R China; [Li, Guanliang; Chen, Chengjie; Chen, Peike; Xia, Rui] South China Agr Univ, Guangdong Lab Lingnan Modern Agr, Guangzhou 510640, Peoples R China; [Li, Guanliang; Chen, Chengjie; Chen, Peike; Xia, Rui] South China Agr Univ, Key Lab Biol &amp; Germplasm Enhancement Hort Crops So, Minist Agr &amp; Rural Affairs, Guangzhou 510640, Peoples R China; [Meyers, Blake C.] Donald Danforth Plant Sci Ctr, St Louis, MO 63132 USA; [Meyers, Blake C.] Univ Missouri, Div Plant Sci &amp; Technol, Columbia, MO 65211 USA</t>
  </si>
  <si>
    <t>ccj@scau.edu.cn; rxia@scau.edu.cn</t>
  </si>
  <si>
    <t>MAR 30</t>
  </si>
  <si>
    <t>10.1016/j.scib.2023.12.049</t>
  </si>
  <si>
    <t>Chen, Chengjie; Wu, Ya; Li, Jiawei; Wang, Xiao; Zeng, Zaohai; Xu, Jing; Liu, Yuanlong; Feng, Junting; Chen, Hao; He, Yehua; Xia, Rui</t>
  </si>
  <si>
    <t>TBtools-II: A one for all, all for onebioinformatics platform for biological big-data mining</t>
  </si>
  <si>
    <t>TBtools-II; plugin; biological big data; BSA-seq</t>
  </si>
  <si>
    <t>SEQUENCE; ALIGNMENT</t>
  </si>
  <si>
    <t>Since the official release of the stand-alone bioinformatics toolkit TBtools in 2020, its superior functionality in data analysis has been demonstrated by its widespread adoption by many thousands of users and references in more than 5000 academic articles. Now, TBtools is a commonly used tool in biological laboratories. Over the past 3 years, thanks to invaluable feedback and suggestions from numerous users, we have optimized and expanded the functionality of the toolkit, leading to the development of an upgraded version-TBtools-II. In this upgrade, we have incorporated over 100 new features, such as those for comparative genomics analysis, phylogenetic analysis, and data visualization. Meanwhile, to better meet the increasing needs of personalized data analysis, we have launched the plugin mode, which enables users to develop their own plugins and manage their selection, installation, and removal according to individual needs. To date, the plugin store has amassed over 50 plugins, with more than half of them being independently developed and contributed by TBtools users. These plugins offer a range of data analysis options including co-expression network analysis, single-cell data analysis, and bulked segregant analysis sequencing data analysis. Overall, TBtools is now transforming from a stand-alone software to a compre-hensive bioinformatics platform of a vibrant and cooperative community in which users are also developers and contributors. By promoting the theme one for all, all for one, we believe that TBtools-II will greatly benefit more biological researchers in this big-data era.</t>
  </si>
  <si>
    <t>[Chen, Chengjie; Wu, Ya; Zeng, Zaohai; Xu, Jing; Liu, Yuanlong; He, Yehua; Xia, Rui] South China Agr Univ, Coll Hort, State Key Lab Conservat &amp; Utilizat Subtrop Agrobio, Guangzhou 510640, Guangdong, Peoples R China; [Chen, Chengjie; Zeng, Zaohai; Xu, Jing; Liu, Yuanlong; Xia, Rui] South China Agr Univ, Key Lab Biol &amp; Germplasm Enhancement Hort Crops So, Minist Agr &amp; Rural Affair, Guangzhou 510640, Guangdong, Peoples R China; [Chen, Chengjie; Zeng, Zaohai; Xu, Jing; Liu, Yuanlong; Xia, Rui] South China Agr Univ, Guangdong Lab Lingnan Modern Agr, Guangzhou 510640, Guangdong, Peoples R China; [Li, Jiawei] Jinan Univ, Guangdong Hongkong Macau Inst CNS Regenerat, Guangdong Key Lab Nonhuman Primate Res, Guangzhou 510632, Guangdong, Peoples R China; [Wang, Xiao] Henan Univ, Sch Life Sci, State Key Lab Crop Stress Adaptat &amp; Improvement, Henan Joint Int Lab Crop MultiOm Res, Kaifeng 475004, Peoples R China; [Feng, Junting] Chinese Acad Trop Agr Sci, Sanya Res Inst, Inst Trop Biosci &amp; Biotechnol, Key Lab Genet Improvement Bananas, Haikou 571101, Hainan, Peoples R China; [Chen, Hao] Hunan Agr Univ, Coll Agron, Changsha 410128, Peoples R China</t>
  </si>
  <si>
    <t>NOV 6</t>
  </si>
  <si>
    <t>10.1016/j.molp.2023.09.010</t>
  </si>
  <si>
    <t>Biochemistry &amp; Molecular Biology; Plant Sciences</t>
  </si>
  <si>
    <t>Xue, Bing; Zhang, Mengjie; Browne, Will N.; Yao, Xin</t>
  </si>
  <si>
    <t>A Survey on Evolutionary Computation Approaches to Feature Selection</t>
  </si>
  <si>
    <t>Classification; data mining; evolutionary computation; feature selection; machine learning</t>
  </si>
  <si>
    <t>PARTICLE SWARM OPTIMIZATION; ANT COLONY OPTIMIZATION; FEATURE SUBSET-SELECTION; UNSUPERVISED FEATURE-SELECTION; MULTIOBJECTIVE FEATURE-SELECTION; GENETIC ALGORITHM; DIFFERENTIAL EVOLUTION; MUTUAL INFORMATION; COOPERATIVE COEVOLUTION; NEURAL-NETWORKS</t>
  </si>
  <si>
    <t>Feature selection is an important task in data mining and machine learning to reduce the dimensionality of the data and increase the performance of an algorithm, such as a classification algorithm. However, feature selection is a challenging task due mainly to the large search space. A variety of methods have been applied to solve feature selection problems, where evolutionary computation (EC) techniques have recently gained much attention and shown some success. However, there are no comprehensive guidelines on the strengths and weaknesses of alternative approaches. This leads to a disjointed and fragmented field with ultimately lost opportunities for improving performance and successful applications. This paper presents a comprehensive survey of the state-of-the-art work on EC for feature selection, which identifies the contributions of these different algorithms. In addition, current issues and challenges are also discussed to identify promising areas for future research.</t>
  </si>
  <si>
    <t>[Xue, Bing; Zhang, Mengjie; Browne, Will N.] Victoria Univ Wellington, Evolutionary Computat Res Grp, Wellington 6140, New Zealand; [Yao, Xin] Univ Birmingham, Sch Comp Sci, Nat Computat Grp, Birmingham B15 2TT, W Midlands, England</t>
  </si>
  <si>
    <t>bing.xue@ecs.vuw.ac.nz</t>
  </si>
  <si>
    <t>AUG</t>
  </si>
  <si>
    <t>10.1109/TEVC.2015.2504420</t>
  </si>
  <si>
    <t>Hoang Anh Dau; Bagnall, Anthony; Kamgar, Kaveh; Yeh, Chin-Chia Michael; Zhu, Yan; Gharghabi, Shaghayegh; Ratanamahatana, Chotirat Ann; Keogh, Eamonn</t>
  </si>
  <si>
    <t>The UCR Time Series Archive</t>
  </si>
  <si>
    <t>Data mining; time series classification; UCR time series archive</t>
  </si>
  <si>
    <t>STATISTICAL COMPARISONS; CLASSIFICATION; CLASSIFIERS</t>
  </si>
  <si>
    <t>The UCR time series archive - introduced in 2002, has become an important resource in the time series data mining community, with at least one thousand published papers making use of at least one data set from the archive. The original incarnation of the archive had sixteen data sets but since that time, it has gone through periodic expansions. The last expansion took place in the summer of 2015 when the archive grew from 45 to 85 data sets. This paper introduces and will focus on the new data expansion from 85 to 128 data sets. Beyond expanding this valuable resource, this paper offers pragmatic advice to anyone who may wish to evaluate a new algorithm on the archive. Finally, this paper makes a novel and yet actionable claim: of the hundreds of papers that show an improvement over the standard baseline (1-nearest neighbor classification), a fraction might be mis-attributing the reasons for their improvement. Moreover, the improvements claimed by these papers might have been achievable with a much simpler modification, requiring just a few lines of code.</t>
  </si>
  <si>
    <t>[Hoang Anh Dau; Kamgar, Kaveh; Yeh, Chin-Chia Michael; Zhu, Yan; Gharghabi, Shaghayegh; Keogh, Eamonn] Univ Calif Riverside, Dept Comp Sci &amp; Engn, Riverside, CA 92521 USA; [Bagnall, Anthony] Univ East Anglia, Sch Comp Sci, Norwich NR4 7TJ, Norfolk, England; [Ratanamahatana, Chotirat Ann] Chulalongkorn Univ, Dept Comp Engn, Bangkok 10330, Thailand</t>
  </si>
  <si>
    <t>hdau001@ucr.edu; ajb@uea.ac.uk; kkamg001@ucr.edu; myeh003@ucr.edu; yzhu015@ucr.edu; sghar003@ucr.edu; chotirat.r@chula.ac.th; eamonn@cs.ucr.edu</t>
  </si>
  <si>
    <t>10.1109/JAS.2019.1911747</t>
  </si>
  <si>
    <t>Automation &amp; Control Systems</t>
  </si>
  <si>
    <t>Ilardi, Elizabeth A.; Vitaku, Edon; Njardarson, Jon T.</t>
  </si>
  <si>
    <t>Data-Mining for Sulfur and Fluorine: An Evaluation of Pharmaceuticals To Reveal Opportunities for Drug Design and Discovery</t>
  </si>
  <si>
    <t>BIOLOGICAL-ACTIVITY; CHEMISTRY; AGENTS</t>
  </si>
  <si>
    <t>Among carbon, hydrogen, oxygen, and nitrogen, sulfur and fluorine are both leading constituents of the pharmaceuticals that comprise our medicinal history. In efforts to stimulate the minds of both the general public and expert scientist, statistics were collected from the trends associated with therapeutics spanning 12 disease categories (a total of 1969 drugs) from our new graphical montage compilation: disease focused pharmaceuticals posters. Each poster is a vibrant display of a collection of pharmaceuticals (including structural image, Food and Drug Administration (FDA) approval date, international nonproprietary name (INN), initial market name, and a color-coded subclass of function) organized chronologically and classified according to an association with a particular clinical indication. Specifically, the evolution and structural diversity of sulfur and the popular integration of fluorine into drugs introduced over the past 50 years are evaluated. The presented qualitative conclusions in this article aim to promote innovative insights into drug development.</t>
  </si>
  <si>
    <t>[Ilardi, Elizabeth A.; Vitaku, Edon; Njardarson, Jon T.] Univ Arizona, Dept Chem &amp; Biochem, Tucson, AZ 85721 USA</t>
  </si>
  <si>
    <t>njardars@email.arizona.edu</t>
  </si>
  <si>
    <t>APR 10</t>
  </si>
  <si>
    <t>10.1021/jm401375q</t>
  </si>
  <si>
    <t>Shu, Yamin; He, Xucheng; Wu, Pan; Liu, Yanxin; Ding, Yufeng; Zhang, Qilin</t>
  </si>
  <si>
    <t>Gastrointestinal adverse events associated with semaglutide: A pharmacovigilance study based on FDA adverse event reporting system</t>
  </si>
  <si>
    <t>data mining; FAERS; gastrointestinal adverse events; pharmacovigilance; semaglutide</t>
  </si>
  <si>
    <t>PEPTIDE-1 RECEPTOR AGONISTS; TYPE-2; EFFICACY; SAFETY; PANCREATITIS; LIRAGLUTIDE; METFORMIN; OVERWEIGHT; PLACEBO; OBESITY</t>
  </si>
  <si>
    <t>Background: Semaglutide was approved for treatment of type 2 diabetes mellitus (T2DM) and chronic weight management in obesity or overweight adults. However, real-world data regarding its long-term gastrointestinal safety and tolerability in large sample population are incomplete. We evaluated semaglutide-associated gastrointestinal safety signals by data mining of the FDA pharmacovigilance database. Methods: Reporting odds ratio (ROR) was employed to quantify the signals of semaglutide-related gastrointestinal adverse events (AEs) from 2018 to 2022. Serious and non-serious cases were compared by Mann-Whitney U test or Chi-squared (chi(2)) test, and signals were prioritized using a rating scale. Results: We identified 5,442 cases of semaglutide-associated gastrointestinal AEs, with 45 signals detected, ranging from a ROR025 of 1.01 (hypoaesthesia oral) to 42.03 (eructation), among which 17 AEs were identified as new and unexpected signals. Patient age (p &lt; 0.001) and body weight (p = 0.006) rather than sex (p = 0.251) might be associated with an increased risk of gastrointestinal AEs severity. Notably, the association between semaglutide and gastrointestinal disorders remained when stratified by age, body weight, sex and reporter type. One strong, 22 moderate and 22 weak clinical priority signals were defined. The median time-to-onset (TTO) for strong clinical priority signal was 23 days, while for moderate and weak, they were 6 and 7 days, respectively. All of the disproportionality signals had early failure type features, suggesting that the risk of gastrointestinal AEs occurrence gradually decreased over time. Conclusion: Our study provided a deeper and broader understanding of semaglutide's gastrointestinal safety profiles, which would help healthcare professionals to mitigate the risk of gastrointestinal AEs in clinical practice.</t>
  </si>
  <si>
    <t>[Shu, Yamin; Ding, Yufeng] Huazhong Univ Sci &amp; Technol, Tongji Hosp, Tongji Med Coll, Dept Pharm, Wuhan, Peoples R China; [He, Xucheng] Pengzhou Second Peoples Hosp, Dept Pharm, Pengzhou, Peoples R China; [Wu, Pan] Chengfei Hosp, Dept Pharm, Chengdu, Peoples R China; [Liu, Yanxin] Pengzhou Peoples Hosp, Dept Pharm, Pengzhou, Peoples R China; [Zhang, Qilin] Huazhong Univ Sci &amp; Technol, Union Hosp, Tongji Med Coll, Dept Pharm, Wuhan, Peoples R China</t>
  </si>
  <si>
    <t>OCT 20</t>
  </si>
  <si>
    <t>10.3389/fpubh.2022.996179</t>
  </si>
  <si>
    <t>Zheng, Bichen; Yoon, Sang Won; Lam, Sarah S.</t>
  </si>
  <si>
    <t>Breast cancer diagnosis based on feature extraction using a hybrid of K-means and support vector machine algorithms</t>
  </si>
  <si>
    <t>Data mining; K-means; Support vector machine; Cancer diagnosis</t>
  </si>
  <si>
    <t>FEATURE-SELECTION</t>
  </si>
  <si>
    <t>With the development of clinical technologies, different tumor features have been collected for breast cancer diagnosis. Filtering all the pertinent feature information to support the clinical disease diagnosis is a challenging and time consuming task. The objective of this research is to diagnose breast cancer based on the extracted tumor features. Feature extraction and selection are critical to the quality of classifiers founded through data mining methods. To extract useful information and diagnose the tumor, a hybrid of K-means and support vector machine (K-SVM) algorithms is developed. The K-means algorithm is utilized to recognize the hidden patterns of the benign and malignant tumors separately. The membership of each tumor to these patterns is calculated and treated as a new feature in the training model. Then, a support vector machine (SVM) is used to obtain the new classifier to differentiate the incoming tumors. Based on 10-fold cross validation, the proposed methodology improves the accuracy to 97.38%, when tested on the Wisconsin Diagnostic Breast Cancer (WDBC) data set from the University of California - Irvine machine learning repository. Six abstract tumor features are extracted from the 32 original features for the training phase. The results not only illustrate the capability of the proposed approach on breast cancer diagnosis, but also shows time savings during the training phase. Physicians can also benefit from the mined abstract tumor features by better understanding the properties of different types of tumors. (C) 2013 Elsevier Ltd. All rights reserved.</t>
  </si>
  <si>
    <t>[Zheng, Bichen; Yoon, Sang Won; Lam, Sarah S.] SUNY Binghamton, Dept Syst Sci &amp; Ind Engn, Binghamton, NY 13902 USA</t>
  </si>
  <si>
    <t>yoons@binghamton.edu</t>
  </si>
  <si>
    <t>10.1016/j.eswa.2013.08.044</t>
  </si>
  <si>
    <t>Computer Science; Engineering; Operations Research &amp; Management Science</t>
  </si>
  <si>
    <t>Zhao, Bendong; Lu, Huanzhang; Chen, Shangfeng; Liu, Junliang; Wu, Dongya</t>
  </si>
  <si>
    <t>Convolutional neural networks for time series classification</t>
  </si>
  <si>
    <t>time series; multivariate time series; classification; convolutional neural network (CNN); data mining</t>
  </si>
  <si>
    <t>REPRESENTATION</t>
  </si>
  <si>
    <t>Time series classification is an important task in time series data mining, and has attracted great interests and tremendous efforts during last decades. However, it remains a challenging problem due to the nature of time series data: high dimensionality, large in data size and updating continuously. The deep learning techniques are explored to improve the performance of traditional feature-based approaches. Specifically, a novel convolutional neural network (CNN) framework is proposed for time series classification. Different from other feature-based classification approaches, CNN can discover and extract the suitable internal structure to generate deep features of the input time series automatically by using convolution and pooling operations. Two groups of experiments are conducted on simulated data sets and eight groups of experiments are conducted on real-world data sets from different application domains. The final experimental results show that the proposed method outperforms state-of-the-art methods for time series classification in terms of the classification accuracy and noise tolerance.</t>
  </si>
  <si>
    <t>[Zhao, Bendong; Lu, Huanzhang; Chen, Shangfeng; Liu, Junliang; Wu, Dongya] Natl Univ Def Technol, Coll Elect Sci &amp; Engn, Changsha 410073, Hunan, Peoples R China</t>
  </si>
  <si>
    <t>zhaobendong_nudt@163.com; luhz@nudtedu.cn; cactus510@sina.com; liujunliang_1988@163.com; wudongya1226@163.com</t>
  </si>
  <si>
    <t>10.21629/JSEE.2017.01.18</t>
  </si>
  <si>
    <t>Automation &amp; Control Systems; Engineering; Operations Research &amp; Management Science</t>
  </si>
  <si>
    <t>Duie Tien Bui; Khosravi, Khabat; Tiefenbacher, John; Nguyen, Hoang; Kazakis, Nerantzis</t>
  </si>
  <si>
    <t>Improving prediction of water quality indices using novel hybrid machine -learning algorithms</t>
  </si>
  <si>
    <t>Water quality index; Prediction; Data mining; Novel hybrid algorithms</t>
  </si>
  <si>
    <t>SCATTER PLOT; MODELS; RIVER; SUPPORT; STREAMFLOW; INFERENCE</t>
  </si>
  <si>
    <t>River water quality assessment is one of the most important tasks to enhance water resources management plans. A water quality index (WQI) considers several water quality variables simultaneously. Traditionally WQI calculations consume time and are often fraught with errors during derivations of sub-indices. In this study, 4 standalone (random forest (RF), M5P, random tree (RT), and reduced error pruning tree (REPT)) and 12 hybrid data-mining algorithms (combinations of standalones with bagging (BA), CV parameter selection (CVPS) and randomizable filtered classification (RFC)) were used to create Iran WQI (IRWQI(sc)) predictions. Six years (2012 to 2018) ofmonthly data fromtwowater quality monitoring stationswithin the Talar catchmentwere compiled. Using Pearson correlation coefficients, 10 different input combinations were constructed. The data were divided into two groups (ratio 70:30) for model building (training dataset) andmodel validation (testing dataset) using a 10-fold cross-validation technique. The models were evaluated using several statistical and visual evaluation metrics. Result show that fecal coliform (FC) and total solids (TS) had the greatest and least effect on the prediction of IRWQIsc. The best input combinations varied among the algorithms; generally variables with very lowcorrelations displayed weaker performance. Hybrid algorithms improved the prediction power of several of the standalone models, but not all. Hybrid BA-RT outperformed the other models (R-2 = 0.941, RMSE = 2.71, MAE = 1.87, NSE = 0.941, PBIAS = 0.500). PBIAS indicated that all algorithms, with the exceptions of RT, BART and CVPS-REPT, overestimated WQI values. (C) 2020 Elsevier B.V. All rights reserved.</t>
  </si>
  <si>
    <t>[Duie Tien Bui] Ton Duc Thang Univ, Geog Informat Sci Res Grp, Ho Chi Minh City, Vietnam; [Duie Tien Bui] Ton Duc Thang Univ, Fac Environm &amp; Labour Safety, Ho Chi Minh City, Vietnam; [Khosravi, Khabat] Univ Guelph, Sch Engn, Guelph, ON, Canada; [Tiefenbacher, John] Texas State Univ, Dept Geog, San Marcos, TX 78666 USA; [Nguyen, Hoang] Duy Tan Univ, Inst Res &amp; Dev, Da Nang 550000, Vietnam; [Kazakis, Nerantzis] Aristotle Univ Thessaloniki, Dept Geol, Lab Engn Geol &amp; Hydrogeol, Thessaloniki 54124, Greece</t>
  </si>
  <si>
    <t>buitiendieu@tdtu.edu.vn; kkhosrav@uoguelph.ca; tief@txstate.edu; nguyenhoang23@duytan.edu.vn; kazakis@geo.auth.gr</t>
  </si>
  <si>
    <t>JUN 15</t>
  </si>
  <si>
    <t>10.1016/j.scitotenv.2020.137612</t>
  </si>
  <si>
    <t>Li, Jia; Li, Jiangwei; Wang, Chenxu; Verbeek, Fons J.; Schultz, Tanja; Liu, Hui</t>
  </si>
  <si>
    <t>MS2OD: outlier detection using minimum spanning tree and medoid selection</t>
  </si>
  <si>
    <t>outlier detection; data mining; medical data; machine learning; clustering; minimum spanning tree; medoid selection</t>
  </si>
  <si>
    <t>MINING OUTLIERS</t>
  </si>
  <si>
    <t>As an essential task in data mining, outlier detection identifies abnormal patterns in numerous applications, among which clustering-based outlier detection is one of the most popular methods for its effectiveness in detecting cluster-related outliers, especially in medical applications. This article presents an advanced method to extract cluster-based outliers by employing a scaled minimum spanning tree (MST) data structure and a new medoid selection method: 1. we compute a scaled MST and iteratively cut the current longest edge to obtain clusters; 2. we apply a new medoid selection method, considering the noise effect to improve the quality of cluster-based outlier identification. The experimental results on real-world data, including extensive medical corpora and other semantically meaningful datasets, demonstrate the wide applicability and outperforming metrics of the proposed method.</t>
  </si>
  <si>
    <t>[Li, Jia; Wang, Chenxu] Xi An Jiao Tong Univ, Sch Software Engn, Xian, Peoples R China; [Li, Jia; Verbeek, Fons J.] Leiden Univ, Leiden Inst Adv Comp Sci, Leiden, Netherlands; [Li, Jiangwei] Xi An Jiao Tong Univ, Affiliated Hosp 2, Xian, Peoples R China; [Wang, Chenxu] Jiaotong Univ, MOE Key Lab Intelligent Network &amp; Network Secur, Xian 710049, Peoples R China; [Schultz, Tanja; Liu, Hui] Univ Bremen, Cognit Syst lab, D-28359 Bremen, Germany; [Liu, Hui] Nanjing Univ Informat Sci &amp; Technol, Inst Artificial Intelligence Med, Sch Artificial Intelligence, Nanjing 210044, Peoples R China</t>
  </si>
  <si>
    <t>f.j.verbeek@liacs.leidenuniv.nl; hui.liu@uni-bremen.de</t>
  </si>
  <si>
    <t>MAR 1</t>
  </si>
  <si>
    <t>10.1088/2632-2153/ad2492</t>
  </si>
  <si>
    <t>Computer Science; Science &amp; Technology - Other Topics</t>
  </si>
  <si>
    <t>Lipkovich, Ilya; Dmitrienko, Alex; D'Agostino, Ralph B., Sr.</t>
  </si>
  <si>
    <t>Tutorial in biostatistics: data-driven subgroup identification and analysis in clinical trials</t>
  </si>
  <si>
    <t>clinical trials; exploratory subgroup analysis; biomarker analysis; data mining; multiplicity control</t>
  </si>
  <si>
    <t>OPTIMAL TREATMENT REGIMES; PERSONALIZED MEDICINE; VARIABLE SELECTION; POTENTIAL OUTCOMES; REGRESSION; SIGNATURE; LASSO; TREES; REGULARIZATION; HETEROGENEITY</t>
  </si>
  <si>
    <t>It is well known that both the direction and magnitude of the treatment effect in clinical trials are often affected by baseline patient characteristics (generally referred to as biomarkers). Characterization of treatment effect heterogeneity plays a central role in the field of personalized medicine and facilitates the development of tailored therapies. This tutorial focuses on a general class of problems arising in data-driven subgroup analysis, namely, identification of biomarkers with strong predictive properties and patient subgroups with desirable characteristics such as improved benefit and/or safety. Limitations of ad-hoc approaches to biomarker exploration and subgroup identification in clinical trials are discussed, and the ad-hoc approaches are contrasted with principled approaches to exploratory subgroup analysis based on recent advances in machine learning and data mining. A general framework for evaluating predictive biomarkers and identification of associated subgroups is introduced. The tutorial provides a review of a broad class of statistical methods used in subgroup discovery, including global outcome modeling methods, global treatment effect modeling methods, optimal treatment regimes, and local modeling methods. Commonly used subgroup identification methods are illustrated using two case studies based on clinical trials with binary and survival endpoints. Copyright (C) 2016 John Wiley &amp; Sons, Ltd.</t>
  </si>
  <si>
    <t>[Lipkovich, Ilya] Quintiles Inc, 4820 Emperor Blvd, Durham, NC 27703 USA; [Dmitrienko, Alex] Mediana Inc, Overland Pk, KS USA; [D'Agostino, Ralph B., Sr.] Boston Univ, Boston, MA 02215 USA</t>
  </si>
  <si>
    <t>ilya.lipkovich@quintiles.com</t>
  </si>
  <si>
    <t>JAN 15</t>
  </si>
  <si>
    <t>10.1002/sim.7064</t>
  </si>
  <si>
    <t>Mathematical &amp; Computational Biology; Public, Environmental &amp; Occupational Health; Medical Informatics; Research &amp; Experimental Medicine; Mathematics</t>
  </si>
  <si>
    <t>Chou, Jui-Sheng; Bui, Dac-Khuong</t>
  </si>
  <si>
    <t>Modeling heating and cooling loads by artificial intelligence for energy-efficient building design</t>
  </si>
  <si>
    <t>Cooling load; Heating load; Energy performance; Energy-efficient building; Artificial intelligence; Data mining</t>
  </si>
  <si>
    <t>NEURAL-NETWORK; POWER DEMAND; PREDICTION; CONSUMPTION; SIMULATION; PERFORMANCE; OCCUPANCY; MACHINE</t>
  </si>
  <si>
    <t>The energy performance of buildings was estimated using various data mining techniques, including support vector regression (SVR), artificial neural network (ANN), classification and regression tree, chi-, squared automatic interaction detector, general linear regression, and ensemble inference model. The prediction models were constructed using 768 experimental datasets from the literature with 8 input parameters and 2 output parameters (cooling load (CL) and heating load (HL)). Comparison results showed that the ensemble approach (SVR +ANN) and SVR were the best models for predicting CL and HL, respectively, with mean absolute percentage errors below 4%. Compared to previous works, the ensemble model and SVR model further obtained at least 39.0% to 65.9% lower root mean square errors, respectively, for CL and HL prediction. This study confirms the efficiency, effectiveness, and accuracy of the proposed approach when predicting CL and HL in building design stage. The analytical results support the feasibility of using the proposed techniques to facilitate early designs of energy conserving buildings. (C) 2014 Elsevier B.V. All rights reserved.</t>
  </si>
  <si>
    <t>[Chou, Jui-Sheng; Bui, Dac-Khuong] Natl Taiwan Univ Sci &amp; Technol, Dept Civil &amp; Construct Engn, Taipei 106, Taiwan</t>
  </si>
  <si>
    <t>jschou@mail.ntust.edu.tw; M10205810@mail.ntust.edu.tw</t>
  </si>
  <si>
    <t>10.1016/j.enbuild.2014.07.036</t>
  </si>
  <si>
    <t>Wang, Long; Zhang, Zijun; Long, Huan; Xu, Jia; Liu, Ruihua</t>
  </si>
  <si>
    <t>Wind Turbine Gearbox Failure Identification With Deep Neural Networks</t>
  </si>
  <si>
    <t>Condition monitoring; data mining; deep neural network (DNN); lubricant pressure; wind turbine gearbox</t>
  </si>
  <si>
    <t>FAULT-DIAGNOSIS; PLANETARY GEARBOX; MAINTENANCE; KERNEL</t>
  </si>
  <si>
    <t>The feasibility of monitoring the health of wind turbine (WT) gearboxes based on the lubricant pressure data in the supervisory control and data acquisition system is investigated in this paper. A deep neural network (DNN)-based framework is developed to monitor conditions of WT gearboxes and identify their impending failures. Six data-mining algorithms, the k-nearest neighbors, least absolute shrinkage and selection operator, ridge regression (Ridge), support vector machines, shallow neural network, as well as DNN, are applied to model the lubricant pressure. A comparative analysis of developed data-driven models is conducted and the DNN model is the most accurate. To prevent the overfitting of the DNN model, a dropout algorithm is applied into the DNN training process. Computational results show that the prediction error will shift before the occurrences of gearbox failures. An exponentially weighted moving average control chart is deployed to derive criteria for detecting the shifts. The effectiveness of the proposed monitoring approach is demonstrated by examining real cases from wind farms in China and bench-marked against the gearbox monitoring based on the oil temperature data.</t>
  </si>
  <si>
    <t>[Wang, Long; Zhang, Zijun; Long, Huan] City Univ Hong Kong, Coll Sci &amp; Engn, Dept Syst Engn &amp; Engn Management, Kowloon, Hong Kong, Peoples R China; [Xu, Jia; Liu, Ruihua] China Longyuan Power Grp Corp Ltd, Ctr Wind Farm Data Anal &amp; Performance Optimizat, Beijing 10034, Peoples R China</t>
  </si>
  <si>
    <t>long.wang@my.cityu.edu.hk; zijzhang@cityu.edu.hk; hlong5-c@my.cityu.edu.hk; xujia@clypg.com.cn; liuruihua@clypg.com.cn</t>
  </si>
  <si>
    <t>10.1109/TII.2016.2607179</t>
  </si>
  <si>
    <t>Automation &amp; Control Systems; Computer Science; Engineering</t>
  </si>
  <si>
    <t>Li, Jianfeng; Miao, Benben; Wang, Shixiang; Dong, Wei; Xu, Houshi; Si, Chenchen; Wang, Wei; Duan, Songqi; Lou, Jiacheng; Bao, Zhiwei; Zeng, Hailuan; Yang, Zengzeng; Cheng, Wenyan; Zhao, Fei; Zeng, Jianming; Liu, Xue-Song; Wu, Renxie; Shen, Yang; Chen, Zhu; Chen, Saijuan; Wang, Mingjie</t>
  </si>
  <si>
    <t>Hiplot: a comprehensive and easy-to-use web service for boosting publication-ready biomedical data visualization</t>
  </si>
  <si>
    <t>web service; data visualization; data mining; risk models; translational medicine</t>
  </si>
  <si>
    <t>EXPLORATION</t>
  </si>
  <si>
    <t>Complex biomedical data generated during clinical, omics and mechanism-based experiments have increasingly been exploited through cloud- and visualization-based data mining techniques. However, the scientific community still lacks an easy-to-use web service for the comprehensive visualization of biomedical data, particularly high-quality and publication-ready graphics that allow easy scaling and updatability according to user demands. Therefore, we propose a community-driven modern web service, Hiplot (https://hiplot.org), with concise and top-quality data visualization applications for the life sciences and biomedical fields. This web service permits users to conveniently and interactively complete a few specialized visualization tasks that previously could only be conducted by senior bioinformatics or biostatistics researchers. It covers most of the daily demands of biomedical researchers with its equipped 240+ biomedical data visualization functions, involving basic statistics, multi-omics, regression, clustering, dimensional reduction, meta-analysis, survival analysis, risk modelling, etc. Moreover, to improve the efficiency in use and development of plugins, we introduced some core advantages on the client-/server-side of the website, such as spreadsheet-based data importing, cross-platform command-line controller (Hctl), multi-user plumber workers, JavaScript Object Notation-based plugin system, easy data/parameters, results and errors reproduction and real-time updates mode. Meanwhile, using demo/real data sets and benchmark tests, we explored statistical parameters, cancer genomic landscapes, disease risk factors and the performance of website based on selected native plugins. The statistics of visits and user numbers could further reflect the potential impact of this web service on relevant fields. Thus, researchers devoted to life and data sciences would benefit from this emerging and free web service.</t>
  </si>
  <si>
    <t>[Li, Jianfeng] Shanghai Jiao Tong Univ, Sch Life Sci &amp; Biotechnol, Shanghai 200025, Peoples R China; [Li, Jianfeng; Chen, Saijuan] Shanghai Jiao Tong Univ, Ruijin Hosp, Sch Med, Natl Res Ctr Translat Med, Shanghai, Peoples R China; [Miao, Benben] Guangdong Ocean Univ, Coll Fisheries, Zhanjiang 200240, Peoples R China; [Wang, Shixiang] Sun Yat Sen Univ, Canc Ctr, Dept Expt Res, Guangzhou, Peoples R China; [Dong, Wei] Sun Yat Sen Univ, Zhongshan Sch Med, Guangzhou, Peoples R China; [Xu, Houshi] Shanghai Gen Hosp, Dept Neurosurg, Shanghai, Peoples R China; [Wang, Wei] Shanxi Med Univ, Hosp 1, Dept Urol, Xian, Peoples R China; [Wang, Wei] Shanxi Med Univ, Hosp 2, Dept Urol, Xian, Peoples R China; [Duan, Songqi] Sichuan Agr Univ, Coll Food Sci, Chengdu, Peoples R China; [Lou, Jiacheng] Dalian Med Univ, Hosp 2, Dalian, Peoples R China; [Bao, Zhiwei] Zhejiang Univ, Affiliated Hosp 1, Sch Med, Hangzhou, Peoples R China; [Zeng, Hailuan] Fudan Univ, Zhongshan Hosp, Dept Endocrinol &amp; Metab, Shanghai, Peoples R China; [Yang, Zengzeng] Qinghai Univ, Acad Anim &amp; Vet Sci, Xining, Peoples R China; [Cheng, Wenyan] Shanghai Jiao Tong Univ, Ruijin Hosp, Shanghai Inst Hematol, State Key Lab Med Genom, Shanghai, Peoples R China; [Zhao, Fei] Univ Chinese Acad Sci, Yijing Zhang Grp, Beijing, Peoples R China; [Zeng, Jianming] Univ Macau, Fac Hlth Sci, Taipa, Macau, Peoples R China; [Liu, Xue-Song] ShanghaiTech Univ, Sch Life Sci &amp; Technol, Shanghai 201210, Peoples R China; [Wu, Renxie] Guangdong Ocean Univ, Coll Fisheries, Zhanjiang 524088, Guangdong, Peoples R China; [Shen, Yang] Shanghai Jiao Tong Univ, Ruijin Hosp, Natl Res Ctr Translat Med Shanghai, Sch Med, Shanghai, Peoples R China; [Chen, Zhu; Chen, Saijuan] Shanghai Jiao Tong Univ, Ruijin Hosp, Sch Med, Shanghai Inst Hematol, Shanghai, Peoples R China; [Chen, Zhu] Shanghai Jiao Tong Univ, Shanghai Ctr Syst Biol, Shanghai, Peoples R China</t>
  </si>
  <si>
    <t>lee_jianfeng@sjtu.edu.cn; liuxs@shanghaitech.edu.cn; wurx@gdou.edu.cn; yang_shen@sjtu.edu.cn; zchen@stn.sh.cn; sjchen@stn.sh.cn; wmj12847@rjh.com.cn</t>
  </si>
  <si>
    <t>JUL 18</t>
  </si>
  <si>
    <t>10.1093/bib/bbac261</t>
  </si>
  <si>
    <t>Biochemistry &amp; Molecular Biology; Mathematical &amp; Computational Biology</t>
  </si>
  <si>
    <t>Yang, Helin; Alphones, Arokiaswami; Xiong, Zehui; Niyato, Dusit; Zhao, Jun; Wu, Kaishun</t>
  </si>
  <si>
    <t>Artificial-Intelligence-Enabled Intelligent 6G Networks</t>
  </si>
  <si>
    <t>6G mobile communication; Sensors; Computer architecture; Data mining; Deep learning; Support vector machines</t>
  </si>
  <si>
    <t>VISION</t>
  </si>
  <si>
    <t>With the rapid development of smart terminals and infrastructures, as well as diversified applications (e.g., virtual and augmented reality, remote surgery and holographic projection) with colorful requirements, current networks (e.g., 4G and upcoming 5G networks) may not be able to completely meet quickly rising traffic demands. Accordingly, efforts from both industry and academia have already been put to the research on 6G networks. Recently, artificial intelligence (Ai) has been utilized as a new paradigm for the design and optimization of 6G networks with a high level of intelligence. Therefore, this article proposes an Ai-enabled intelligent architecture for 6G networks to realize knowledge discovery, smart resource management, automatic network adjustment and intelligent service provisioning, where the architecture is divided into four layers: intelligent sensing layer, data mining and analytics layer, intelligent control layer and smart application layer. We then review and discuss the applications of Ai techniques for 6G networks and elaborate how to employ the Ai techniques to efficiently and effectively optimize the network performance, including Ai-empowered mobile edge computing, intelligent mobility and handover management, and smart spectrum management. We highlight important future research directions and potential solutions for Ai-enabled intelligent 6G networks, including computation efficiency, algorithms robustness, hardware development and energy management.</t>
  </si>
  <si>
    <t>[Yang, Helin; Alphones, Arokiaswami] Nanyang Technol Univ, Sch Elect &amp; Elect Engn, Singapore, Singapore; [Xiong, Zehui; Zhao, Jun] Nanyang Technol Univ, Singapore, Singapore; [Niyato, Dusit] Nanyang Technol Univ, Sch Comp Sci &amp; Engn, Singapore, Singapore; [Wu, Kaishun] Shenzhen Univ, Shenzhen, Peoples R China</t>
  </si>
  <si>
    <t>hyang013@e.ntu.edu.sg; zxiong002@e.ntu.edu.sg; dniyato@ntu.edu.sg</t>
  </si>
  <si>
    <t>NOV-DEC</t>
  </si>
  <si>
    <t>10.1109/MNET.011.2000195</t>
  </si>
  <si>
    <t>Ewees, Ahmed A.; Al-qaness, Mohammed A. A.; Abualigah, Laith; Oliva, Diego; Algamal, Zakariya Yahya; Anter, Ahmed M.; Ali Ibrahim, Rehab; Ghoniem, Rania M.; Abd Elaziz, Mohamed</t>
  </si>
  <si>
    <t>Boosting Arithmetic Optimization Algorithm with Genetic Algorithm Operators for Feature Selection: Case Study on Cox Proportional Hazards Model</t>
  </si>
  <si>
    <t>feature selection; data mining; machine learning; Arithmetic Optimization Algorithm (AOA); genetic algorithm</t>
  </si>
  <si>
    <t>PARTICLE SWARM OPTIMIZATION; TEXT FEATURE-SELECTION; PREDICT SURVIVAL; GA ALGORITHM; WOLF; REDUCTION; SYSTEM; SCHEME</t>
  </si>
  <si>
    <t>Feature selection is a well-known prepossessing procedure, and it is considered a challenging problem in many domains, such as data mining, text mining, medicine, biology, public health, image processing, data clustering, and others. This paper proposes a novel feature selection method, called AOAGA, using an improved metaheuristic optimization method that combines the conventional Arithmetic Optimization Algorithm (AOA) with the Genetic Algorithm (GA) operators. The AOA is a recently proposed optimizer; it has been employed to solve several benchmark and engineering problems and has shown a promising performance. The main aim behind the modification of the AOA is to enhance its search strategies. The conventional version suffers from weaknesses, the local search strategy, and the trade-off between the search strategies. Therefore, the operators of the GA can overcome the shortcomings of the conventional AOA. The proposed AOAGA was evaluated with several well-known benchmark datasets, using several standard evaluation criteria, namely accuracy, number of selected features, and fitness function. Finally, the results were compared with the state-of-the-art techniques to prove the performance of the proposed AOAGA method. Moreover, to further assess the performance of the proposed AOAGA method, two real-world problems containing gene datasets were used. The findings of this paper illustrated that the proposed AOAGA method finds new best solutions for several test cases, and it got promising results compared to other comparative methods published in the literature.</t>
  </si>
  <si>
    <t>[Ewees, Ahmed A.] Damietta Univ, Dept Comp, Dumyat 34517, Egypt; [Al-qaness, Mohammed A. A.] Wuhan Univ, State Key Lab Informat Engn Surveying Mapping &amp; R, Wuhan 430079, Peoples R China; [Abualigah, Laith] Amman Arab Univ, Fac Comp Sci &amp; Informat, Amman 11953, Jordan; [Abualigah, Laith] Univ Sains Malaysia, Sch Comp Sci, Gelugor 11800, Malaysia; [Oliva, Diego] Univ Guadalajara, Dept Comp Sci, Ctr Univ Ciencias Exactas &amp; Ingn CUCEI, Guadalajara 44430, Mexico; [Algamal, Zakariya Yahya] Univ Mosul, Dept Stat &amp; Informat, Mosul 41002, Iraq; [Anter, Ahmed M.] Beni Suef Univ, Fac Comp &amp; Artificial Intelligence, Bani Suwayf 62511, Egypt; [Ali Ibrahim, Rehab; Abd Elaziz, Mohamed] Zagazig Univ, Dept Math, Fac Sci, Zagazig 44519, Egypt; [Ghoniem, Rania M.] Princess Nourah bint Abdulrahman Univ, Coll Comp &amp; Informat Sci, Dept Informat Technol, Riyadh 84428, Saudi Arabia; [Ghoniem, Rania M.] Mansoura Univ, Dept Comp, Mansoura 35516, Egypt; [Abd Elaziz, Mohamed] Ajman Univ, Artificial Intelligence Res Ctr AIRC, POB 346, Ajman, U Arab Emirates; [Abd Elaziz, Mohamed] Tomsk Polytech Univ, Sch Comp Sci &amp; Robot, Tomsk 634050, Russia</t>
  </si>
  <si>
    <t>ewees@du.edu.eg; alqaness@whu.edu.cn; Aligah.2020@gmail.com; diego.oliva@cucei.udg.mx; zakariya.algamal@uomosul.edu.iq; Ahmed_Anter@fcis.bsu.edu.eg; rehab100r@yahoo.com; RMGhoniem@pnu.edu.sa; abd_el_aziz_m@yahoo.com</t>
  </si>
  <si>
    <t>10.3390/math9182321</t>
  </si>
  <si>
    <t>Mathematics</t>
  </si>
  <si>
    <t>Ban, Yuxi; Liu, Xuan; Yin, Zhengtong; Li, Xiaolu; Yin, Lirong; Zheng, Wenfeng</t>
  </si>
  <si>
    <t>Effect of urbanization on aerosol optical depth over Beijing: Land use and surface temperature analysis</t>
  </si>
  <si>
    <t>Haze; Local climate; Remote sensing; Aerosol optical thickness; Grey correlation analysis; Data mining method</t>
  </si>
  <si>
    <t>RADIATIVE-TRANSFER CODE; URBAN HEAT-ISLAND; SOURCE APPORTIONMENT; ATMOSPHERIC CORRECTION; VECTOR VERSION; SATELLITE DATA; PM2.5; HAZE; WINTER; VALIDATION</t>
  </si>
  <si>
    <t>With the progress of the urbanization process, the air pollution problem has become more serious. To improve air quality, it is necessary to study the correlation between haze weather and local climate, as well as the causes of local climate, such as surface temperature, land use, and social development factors. In this paper, we have taken Beijing as the study area, and remote sensing and data mining has been used as study methods. First, the correlation between local haze weather and surface temperature has been discussed. It was found that the studied regional aerosol optical thickness is positively correlated with the regional surface temperature. Second, the correlation analysis of land use and surface temperature showed a significant positive correlation between them. Finally, this paper used grey correlation analysis to analyze the impact of social development factors on air quality. The results showed that among the 16 identified social factors, energy consumption per 10,000-yuan GDP and exhaust emissions contribute the most to the haze composition. Therefore, this study believes that human activities brought about by urbanization affect the formation of haze, and the analysis of formative factors can provide a reference for government departments to formulate relevant policies.</t>
  </si>
  <si>
    <t>[Ban, Yuxi; Zheng, Wenfeng] Univ Elect Sci &amp; Technol China, Sch Automat, Chengdu 610054, Peoples R China; [Liu, Xuan] Univ Elect Sci &amp; Technol China, Sch Publ Affairs &amp; Adm, Chengdu 611731, Peoples R China; [Yin, Zhengtong] Guizhou Univ, Coll Resource &amp; Environm Engn, Guiyang 550025, Peoples R China; [Li, Xiaolu] Southwest Univ, Sch Geog Sci, Chongqing 400715, Peoples R China; [Yin, Lirong] Louisiana State Univ, Dept Geog &amp; Anthropol, Baton Rouge, LA 70803 USA</t>
  </si>
  <si>
    <t>yuxi.ban@std.uestc.edu.cn; liuxuan@uestc.edu.cn; ztyin@gzu.edu.cn; xliswu@swu.edu.cn; lyin5@lsu.edu; winfirms@uestc.edu.cn</t>
  </si>
  <si>
    <t>10.1016/j.uclim.2023.101655</t>
  </si>
  <si>
    <t>Environmental Sciences &amp; Ecology; Meteorology &amp; Atmospheric Sciences</t>
  </si>
  <si>
    <t>Muangprathub, Jirapond; Boonnam, Nathaphon; Kajornkasirat, Siriwan; Lekbangpong, Narongsak; Wanichsombat, Apirat; Nillaor, Pichetwut</t>
  </si>
  <si>
    <t>IoT and agriculture data analysis for smart farm</t>
  </si>
  <si>
    <t>Data mining; Knowledge discovery; Wireless sensor networks; Agriculture data analysis; Smart farm; IoTs</t>
  </si>
  <si>
    <t>WIRELESS SENSOR NETWORK; CROP; SYSTEM</t>
  </si>
  <si>
    <t>In this paper, we propose developing a system optimally watering agricultural crops based on a wireless sensor network. This work aimed to design and develop a control system using node sensors in the crop field with data management via smartphone and a web application. The three components are hardware, web application, and mobile application. The first component was designed and implemented in control box hardware connected to collect data on the crops. Soil moisture sensors are used to monitor the field, connecting to the control box. The second component is a web-based application that was designed and implemented to manipulate the details of crop data and field information. This component applied data mining to analyze the data for predicting suitable temperature, humidity, and soil moisture for optimal future management of crops growth. The final component is mainly used to control crop watering through a mobile application in a smartphone. This allows either automatic or manual control by the user. The automatic control uses data from soil moisture sensors for watering. However, the user can opt for manual control of watering the crops in the functional control mode. The system can send notifications through LINE API for the LINE application. The system was implemented and tested in Makhamtia District, Suratthani Province, Thailand. The results showed the implementation to be useful in agriculture. The moisture content of the soil was maintained appropriately for vegetable growth, reducing costs and increasing agricultural productivity. Moreover, this work represents driving agriculture through digital innovation.</t>
  </si>
  <si>
    <t>[Muangprathub, Jirapond; Boonnam, Nathaphon; Kajornkasirat, Siriwan; Lekbangpong, Narongsak; Wanichsombat, Apirat] Prince Songkla Univ, Fac Sci &amp; Ind Technol, Surat Thani Campus, Surat Thani 84000, Thailand; [Nillaor, Pichetwut] Prince Songkla Univ, Fac Liberal Arts &amp; Management Sci, Surat Thani Campus, Surat Thani 84000, Thailand</t>
  </si>
  <si>
    <t>jirapond.m@psu.ac.th</t>
  </si>
  <si>
    <t>10.1016/j.compag.2018.12.011</t>
  </si>
  <si>
    <t>Agriculture; Computer Science</t>
  </si>
  <si>
    <t>Lessmann, Stefan; Baesens, Bart; Seow, Hsin-Vonn; Thomas, Lyn C.</t>
  </si>
  <si>
    <t>Benchmarking state-of-the-art classification algorithms for credit scoring: An update of research</t>
  </si>
  <si>
    <t>Data mining; Credit scoring; OR in banking; Forecasting benchmark</t>
  </si>
  <si>
    <t>SUPPORT VECTOR MACHINE; DATA MINING METHODS; BANKRUPTCY PREDICTION; NEURAL-NETWORKS; ENSEMBLE; CLASSIFIERS; MODELS; REGRESSION; BEHAVIOR; DESIGN</t>
  </si>
  <si>
    <t>Many years have passed since Baesens et al. published their benchmarking study of classification algorithms in credit scoring [Baesens, B., Van Gestel, T., Viaene, S., Stepanova, M., Suykens, J., &amp; Vanthienen, J. (2003). Benchmarking state-of-the-art classification algorithms for credit scoring.journal of the Operational Research Society, 54(6), 627-635.]. The interest in prediction methods for scorecard development is unbroken. However, there have been several advancements including novel learning methods, performance measures and techniques to reliably compare different classifiers, which the credit scoring literature does not reflect. To close these research gaps, we update the study of Baesens et al. and compare several novel classification algorithms to the state-of-the-art in credit scoring. In addition, we examine the extent to which the assessment of alternative scorecards differs across established and novel indicators of predictive accuracy. Finally, we explore whether more accurate classifiers are managerial meaningful. Our study provides valuable insight for professionals and academics in credit scoring. It helps practitioners to stay abreast of technical advancements in predictive modeling. From an academic point of view, the study provides an independent assessment of recent scoring methods and offers a new baseline to which future approaches can be compared. (C) 2015 Elsevier B.V. and Association of European Operational Research Societies (EURO) within the International Federation of Operational Research Societies (IFORS). All rights reserved.</t>
  </si>
  <si>
    <t>[Lessmann, Stefan] Humboldt Univ, Sch Business &amp; Econ, D-10099 Berlin, Germany; [Baesens, Bart] Katholieke Univ Leuven, Dept Decis Sci &amp; Informat Management, B-3000 Leuven, Belgium; [Baesens, Bart; Thomas, Lyn C.] Univ Southampton, Sch Management, Southampton SO17 1BJ, Hants, England; [Seow, Hsin-Vonn] Univ Nottingham, Sch Business, Semenyih 43500, Selangor Darul, Malaysia</t>
  </si>
  <si>
    <t>stefan.lessmann@hu-berlin.de</t>
  </si>
  <si>
    <t>NOV 16</t>
  </si>
  <si>
    <t>10.1016/j.ejor.2015.05.030</t>
  </si>
  <si>
    <t>Ramirez-Gallego, Sergio; Krawczyk, Bartosz; Garcia, Salvador; Wozniak, Michal; Herrera, Francisco</t>
  </si>
  <si>
    <t>A survey on data preprocessing for data stream mining: Current status and future directions</t>
  </si>
  <si>
    <t>Data mining; Data stream; Concept drift; Data preprocessing; Data reduction; Feature selection; Instance selection; Data discretization; Online learning</t>
  </si>
  <si>
    <t>ONLINE FEATURE-SELECTION; NEIGHBORHOOD PRESERVING PROJECTION; CONCEPT DRIFT; FEATURE-EXTRACTION; COMPONENT ANALYSIS; CLASSIFICATION; CLASSIFIERS; SIMILARITY; FRAMEWORK; ENSEMBLES</t>
  </si>
  <si>
    <t>Data preprocessing and reduction have become essential techniques in current knowledge discovery scenarios, dominated by increasingly large datasets. These methods aim at reducing the complexity inherent to real-world datasets, so that they can be easily processed by current data mining solutions. Advantages of such approaches include, among others, a faster and more precise learning process, and more understandable structure of raw data. However, in the context of data preprocessing techniques for data streams have a long road ahead of them, despite online learning is growing in importance thanks to the development of Internet and technologies for massive data collection. Throughout this survey, we summarize, categorize and analyze those contributions on data preprocessing that cope with streaming data. This work also takes into account the existing relationships between the different families of methods (feature and instance selection, and discretization). To enrich our study, we conduct thorough experiments using the most relevant contributions and present an analysis of their predictive performance, reduction rates, computational time, and memory usage. Finally, we offer general advices about existing data stream preprocessing algorithms, as well as discuss emerging future challenges to be faced in the domain of data stream preprocessing. (C) 2017 Elsevier B.V. All rights reserved.</t>
  </si>
  <si>
    <t>[Ramirez-Gallego, Sergio; Garcia, Salvador; Herrera, Francisco] Univ Granada, CITIC UGR, Dept Comp Sci &amp; Artificial Intelligence, E-18071 Granada, Spain; [Krawczyk, Bartosz] Virginia Commonwealth Univ, Dept Comp Sci, Richmond, VA 23284 USA; [Wozniak, Michal] Wroclaw Univ Sci &amp; Technol, Dept Syst &amp; Comp Networks, Wyb Wyspiadskiego 27, PL-50370 Wroclaw, Poland; [Herrera, Francisco] King Abdulaziz Univ, Fac Comp &amp; Informat Technol, Jeddah 21413, Saudi Arabia</t>
  </si>
  <si>
    <t>sramirez@decsai.ugr.es; bkrawczyk@vcu.edu; salvagl@decsai.ugr.es; michal.wozniak@pwr.edu.pl; herrera@decsai.ugr.es</t>
  </si>
  <si>
    <t>MAY 24</t>
  </si>
  <si>
    <t>10.1016/j.neucom.2017.01.078</t>
  </si>
  <si>
    <t>Gan, Wensheng; Lin, Jerry Chun-Wei; Fournier-Viger, Philippe; Chao, Han-Chieh; Tseng, Vincent S.; Yu, Philip S.</t>
  </si>
  <si>
    <t>A Survey of Utility-Oriented Pattern Mining</t>
  </si>
  <si>
    <t>Data mining; Itemsets; Task analysis; Biomedical measurement; Gallium nitride; Taxonomy; Data science; economics; utility theory; utility mining; high-utility pattern; application</t>
  </si>
  <si>
    <t>EFFICIENT ALGORITHMS; ASSOCIATION RULES; FREQUENT ITEMSETS; TRANSACTION DELETION; TREE STRUCTURE; DISCOVERY; MAINTENANCE; INTERNET; EPISODES; THINGS</t>
  </si>
  <si>
    <t>The main purpose of data mining and analytics is to find novel, potentially useful patterns that can be utilized in real-world applications to derive beneficial knowledge. For identifying and evaluating the usefulness of different kinds of patterns, many techniques and constraints have been proposed, such as support, confidence, sequence order, and utility parameters (e.g., weight, price, profit, quantity, satisfaction, etc.). In recent years, there has been an increasing demand for utility-oriented pattern mining (UPM, or called utility mining). UPM is a vital task, with numerous high-impact applications, including cross-marketing, e-commerce, finance, medical, and biomedical applications. This survey aims to provide a general, comprehensive, and structured overview of the state-of-the-art methods of UPM. First, we introduce an in-depth understanding of UPM, including concepts, examples, and comparisons with related concepts. A taxonomy of the most common and state-of-the-art approaches for mining different kinds of high-utility patterns is presented in detail, including Apriori-based, tree-based, projection-based, vertical-/horizontal-data-format-based, and other hybrid approaches. A comprehensive review of advanced topics of existing high-utility pattern mining techniques is offered, with a discussion of their pros and cons. Finally, we present several well-known open-source software packages for UPM. We conclude our survey with a discussion on open and practical challenges in this field.</t>
  </si>
  <si>
    <t>[Gan, Wensheng; Fournier-Viger, Philippe] Harbin Inst Technol Shenzhen, Shenzhen 518055, Peoples R China; [Gan, Wensheng; Yu, Philip S.] Univ Illinois, Chicago, IL 60607 USA; [Lin, Jerry Chun-Wei] Western Norway Univ Appl Sci, N-5063 Bergen, Norway; [Chao, Han-Chieh] Natl Dong Hwa Univ, Hualien 974, Taiwan; [Tseng, Vincent S.] Natl Chiao Tung Univ, Dept Comp Sci, Hsinchu 30010, Taiwan</t>
  </si>
  <si>
    <t>wsgan001@gmail.com; jerrylin@ieee.org; philfv8@yahoo.com; hcc@ndhu.edu.tw; vtseng@cs.nctu.edu.tw; psyu@uic.edu</t>
  </si>
  <si>
    <t>APR 1</t>
  </si>
  <si>
    <t>10.1109/TKDE.2019.2942594</t>
  </si>
  <si>
    <t>Zhang, Xianyong; Yuan, Zhong; Miao, Duoqian</t>
  </si>
  <si>
    <t>Outlier Detection Using Three-Way Neighborhood Characteristic Regions and Corresponding Fusion Measurement</t>
  </si>
  <si>
    <t>Anomaly detection; Rough sets; Uncertainty; Measurement uncertainty; Feature extraction; Statistical analysis; Data engineering; Data mining; neighborhood rough sets; outlier detection; three-way decision; uncertainty measurement</t>
  </si>
  <si>
    <t>ROUGH SETS; ALGORITHMS; REDUCTION; NETWORK</t>
  </si>
  <si>
    <t>Outliers carry significant information to reflect an anomaly mechanism, so outlier detection facilitates relevant data mining. In terms of outlier detection, the classical approaches from distances apply to numerical data rather than nominal data, while the recent methods on basic rough sets deal with nominal data rather than numerical data. Aiming at wide outlier detection on numerical, nominal, and hybrid data, this paper investigates three-way neighborhood characteristic regions and corresponding fusion measurement to advance outlier detection. First, neighborhood rough sets are deepened via three-way decision, so they derive three-way neighborhood structures on model boundaries, inner regions, and characteristic regions. Second, the three-way neighborhood characteristic regions motivate the information fusion and weight measurement regarding all features, and thus, a multiple neighborhood outlier factor emerges to establish a new method of outlier detection; furthermore, a relevant outlier detection algorithm (called 3WNCROD, available at https://github.com/BELLoney/3WNCROD) is designed to comprehensively process numerical, nominal, and mixed data. Finally, the 3WNCROD algorithm is experimentally validated, and it generally outperforms 13 contrast algorithms to perform better for outlier detection.</t>
  </si>
  <si>
    <t>[Zhang, Xianyong] Sichuan Normal Univ, Sch Math Sci, Chengdu 610066, Peoples R China; [Yuan, Zhong] Sichuan Univ, Coll Comp Sci, Chengdu 610065, Peoples R China; [Miao, Duoqian] Tongji Univ, Dept Comp Sci &amp; Technol, Shanghai 201804, Peoples R China</t>
  </si>
  <si>
    <t>xianyongzh@sina.com.cn; yuanzhong@scu.edu.cn; dqmiao@tongji.edu.cn</t>
  </si>
  <si>
    <t>10.1109/TKDE.2023.3312108</t>
  </si>
  <si>
    <t>Ezugwu, Absalom E.; Ikotun, Abiodun M.; Oyelade, Olaide O.; Abualigah, Laith; Agushaka, Jeffery O.; Eke, Christopher I.; Akinyelu, Andronicus A.</t>
  </si>
  <si>
    <t>A comprehensive survey of clustering algorithms: State-of-the-art machine learning applications, taxonomy, challenges, and future research prospects</t>
  </si>
  <si>
    <t>Clustering; Clustering algorithms; partitioning; Data mining; Hierarchical clustering; Automatic clustering; K-Means; Optimization algorithms; Machine learning; Unsupervised learning; Supervised learning; Clustering; Clustering algorithms; partitioning; Data mining; Hierarchical clustering; Automatic clustering; K-Means; Optimization algorithms; Machine learning; Unsupervised learning; Supervised learning</t>
  </si>
  <si>
    <t>PARTICLE SWARM OPTIMIZATION; VARIABLE NEIGHBORHOOD SEARCH; ANT COLONY OPTIMIZATION; FLOW-CYTOMETRY DATA; TIME-SERIES DATA; K-MEANS; WHALE OPTIMIZATION; IMAGE SEGMENTATION; GENETIC ALGORITHM; MODE-SEEKING</t>
  </si>
  <si>
    <t>Clustering is an essential tool in data mining research and applications. It is the subject of active research in many fields of study, such as computer science, data science, statistics, pattern recognition, artificial intelligence, and machine learning. Several clustering techniques have been proposed and implemented, and most of them successfully find excellent quality or optimal clustering results in the domains mentioned earlier. However, there has been a gradual shift in the choice of clustering methods among domain experts and practitioners alike, which is precipitated by the fact that most traditional clustering algorithms still depend on the number of clusters provided a priori. These conventional clustering algorithms cannot effectively handle real-world data clustering analysis problems where the number of clusters in data objects cannot be easily identified. Also, they cannot effectively manage problems where the optimal number of clusters for a high-dimensional dataset cannot be easily determined. Therefore, there is a need for improved, flexible, and efficient clustering techniques. Recently, a variety of efficient clustering algorithms have been proposed in the literature, and these algorithms produced good results when evaluated on real-world clustering problems. This study presents an up-to-date systematic and comprehensive review of traditional and state-of-the-art clustering techniques for different domains. This survey considers clustering from a more practical perspective. It shows the outstanding role of clustering in various disciplines, such as education, marketing, medicine, biology, and bioinformatics. It also discusses the application of clustering to different fields attracting intensive efforts among the scientific community, such as big data, artificial intelligence, and robotics. This survey paper will be beneficial for both practitioners and researchers. It will serve as a good reference point for researchers and practitioners to design improved and efficient state-of-the-art clustering algorithms.</t>
  </si>
  <si>
    <t>[Ezugwu, Absalom E.; Ikotun, Abiodun M.; Oyelade, Olaide O.; Agushaka, Jeffery O.] Univ KwaZulu Natal, Sch Comp Sci, Pietermaritzburg Campus, ZA-3201 Pietermaritzburg, South Africa; [Abualigah, Laith] Amman Arab Univ, Fac Comp Sci &amp; Informat, Amman 11953, Jordan; [Abualigah, Laith] Univ Sains Malaysia, Sch Comp Sci, George Town 11800, Pulau Pinang, Malaysia; [Eke, Christopher I.] Fed Univ Lafia, Fac Nat Sci, Dept Comp Sci, Lafia, Nigeria; [Akinyelu, Andronicus A.] Univ Free State, Dept Comp Sci &amp; Informat, ZA-9301 Bloemfontein, South Africa</t>
  </si>
  <si>
    <t>Ezugwua@ukzn.ac.za; 220078470@stu.ukzn.ac.za; oyeladeo@ukzn.ac.za; laythdyabat@aau.edu.jo; 218088307@stu.ukzn.ac.za; eke.ifeanyi@fulafia.edu.ng; AkinyeluAA@ufs.ac.za</t>
  </si>
  <si>
    <t>10.1016/j.engappai.2022.104743</t>
  </si>
  <si>
    <t>Wu, Zonghan; Pan, Shirui; Chen, Fengwen; Long, Guodong; Zhang, Chengqi; Yu, Philip S.</t>
  </si>
  <si>
    <t>A Comprehensive Survey on Graph Neural Networks</t>
  </si>
  <si>
    <t>Deep learning; Neural networks; Task analysis; Kernel; Feature extraction; Data mining; Learning systems; Deep learning; graph autoencoder (GAE); graph convolutional networks (GCNs); graph neural networks (GNNs); graph representation learning; network embedding</t>
  </si>
  <si>
    <t>CONVOLUTIONAL NETWORKS; CLASSIFICATION</t>
  </si>
  <si>
    <t>Deep learning has revolutionized many machine learning tasks in recent years, ranging from image classification and video processing to speech recognition and natural language understanding. The data in these tasks are typically represented in the Euclidean space. However, there is an increasing number of applications, where data are generated from non-Euclidean domains and are represented as graphs with complex relationships and interdependency between objects. The complexity of graph data has imposed significant challenges on the existing machine learning algorithms. Recently, many studies on extending deep learning approaches for graph data have emerged. In this article, we provide a comprehensive overview of graph neural networks (GNNs) in data mining and machine learning fields. We propose a new taxonomy to divide the state-of-the-art GNNs into four categories, namely, recurrent GNNs, convolutional GNNs, graph autoencoders, and spatial-temporal GNNs. We further discuss the applications of GNNs across various domains and summarize the open-source codes, benchmark data sets, and model evaluation of GNNs. Finally, we propose potential research directions in this rapidly growing field.</t>
  </si>
  <si>
    <t>[Wu, Zonghan; Chen, Fengwen; Long, Guodong; Zhang, Chengqi] Univ Technol Sydney, Fac Engn &amp; Informat Technol, Ctr Artificial Intelligence, Ultimo, NSW 2007, Australia; [Pan, Shirui] Monash Univ, Fac Informat Technol, Clayton, Vic 3800, Australia; [Yu, Philip S.] Univ Illinois, Dept Comp Sci, Chicago, IL 60607 USA</t>
  </si>
  <si>
    <t>zonghan.wu-3@student.uts.edu.au; shirui.pan@monash.edu; fengwen.chen@student.uts.edu.au; guodong.long@uts.edu.au; chengqi.zhang@uts.edu.au; psyu@cs.uic.edu</t>
  </si>
  <si>
    <t>10.1109/TNNLS.2020.2978386</t>
  </si>
  <si>
    <t>Li, Qinbin; Wen, Zeyi; Wu, Zhaomin; Hu, Sixu; Wang, Naibo; Li, Yuan; Liu, Xu; He, Bingsheng</t>
  </si>
  <si>
    <t>A Survey on Federated Learning Systems: Vision, Hype and Reality for Data Privacy and Protection</t>
  </si>
  <si>
    <t>Federated learning; machine learning; data mining; survey</t>
  </si>
  <si>
    <t>COMMUNICATION; OPPORTUNITIES; CHALLENGES; ATTACKS</t>
  </si>
  <si>
    <t>As data privacy increasingly becomes a critical societal concern, federated learning has been a hot research topic in enabling the collaborative training of machine learning models among different organizations under the privacy restrictions. As researchers try to support more machine learning models with different privacy-preserving approaches, there is a requirement in developing systems and infrastructures to ease the development of various federated learning algorithms. Similar to deep learning systems such as PyTorch and TensorFlow that boost the development of deep learning, federated learning systems (FLSs) are equivalently important, and face challenges from various aspects such as effectiveness, efficiency, and privacy. In this survey, we conduct a comprehensive review on federated learning systems. To understand the key design system components and guide future research, we introduce the definition of federated learning systems and analyze the system components. Moreover, we provide a thorough categorization for federated learning systems according to six different aspects, including data distribution, machine learning model, privacy mechanism, communication architecture, scale of federation and motivation of federation. The categorization can help the design of federated learning systems as shown in our case studies. By systematically summarizing the existing federated learning systems, we present the design factors, case studies, and future research opportunities.</t>
  </si>
  <si>
    <t>[Li, Qinbin; Wu, Zhaomin; Hu, Sixu; Wang, Naibo; Li, Yuan; Liu, Xu; He, Bingsheng] Natl Univ Singapore, Singapore 119077, Singapore; [Wen, Zeyi] Univ Western Australia, Crawley, WA 6009, Australia</t>
  </si>
  <si>
    <t>qinbin@comp.nus.edu.sg; wenzeyi@gmail.com; zhaomin@comp.nus.edu.sg; sixuhu@comp.nus.edu.sg; naibowang@comp.nus.edu.sg; liyuan@comp.nus.edu.sg; liuxu@comp.nus.edu.sg; hebs@comp.nus.edu.sg</t>
  </si>
  <si>
    <t>10.1109/TKDE.2021.3124599</t>
  </si>
  <si>
    <t>Wang, Xiaoxue; Lu, Jingliang; Song, Zixuan; Zhou, Yangzi; Liu, Tong; Zhang, Dandan</t>
  </si>
  <si>
    <t>From past to future: Bibliometric analysis of global research productivity on nomogram (2000-2021)</t>
  </si>
  <si>
    <t>bibliometric analysis; Bibliometrix; Biblioshiny; nomogram; data mining</t>
  </si>
  <si>
    <t>LYMPH-NODE INVASION; PROSTATE-CANCER; PREDICTING PROBABILITY; RADICAL PROSTATECTOMY; BREAST-CANCER; COLON-CANCER; VALIDATION; RISK; MODEL; STAGE</t>
  </si>
  <si>
    <t>BackgroundNomogram, a visual clinical predictive model, provides a scientific basis for clinical decision making. Herein, we investigated 20 years of nomogram research responses, focusing on current and future trends and analytical challenges. MethodsWe mined data of scientific literature from the Core Collection of Web of Science, searching for the original articles with title Nomogram*/Parton Table*/Parton Nomogram*, published within January 1st, 2000 to December 30th, 2021. Data records were validated using HistCite Version and analyzed with a transformable statistical method, the Bibliometrix 3.0 package of R Studio. ResultsIn total, 4,176 original articles written by 19,158 authors were included from 915 sources. Annually, Nomogram publications are continually produced, which have rapidly grown since 2018. China published the most articles; however, its total citations ranked second after the United States. Both total citations and average article citations in the United States rank first globally, and a high degree of cooperation exists between countries. Frontiers in Oncology published the most papers (238); this number has grown rapidly since 2019. Journal of Urology had the highest H-index, with an average increase in publications over the past 20 years. Most research topics were tumor-related, among which tumor risk prediction and prognostic evaluation were the main contents. Research on prognostic assessment is more published and advanced, while risk prediction and diagnosis have good developmental prospects. Furthermore, nomogram of the urinary system has been highly developed. Following advancements in nomogram modeling, it has recently been applied to non-oncological subjects. ConclusionThis bibliometric analysis provides a comprehensive overview of the current nomogram status, which could enable better understanding of its development over the years, and provide global researchers a comprehensive analysis and structured information to help identify hot spots and gaps in future research.</t>
  </si>
  <si>
    <t>[Wang, Xiaoxue] China Med Univ, Dept Hlth Management, Shengjing Hosp, Shenyang, Peoples R China; [Lu, Jingliang] Chinese Acad Sci, Lanzhou Informat Ctr, Lanzhou, Peoples R China; [Song, Zixuan; Zhou, Yangzi; Liu, Tong; Zhang, Dandan] China Med Univ, Dept Obstet &amp; Gynecol, Shengjing Hosp, Shenyang, Peoples R China</t>
  </si>
  <si>
    <t>liut@sj-hospital.org; zhangdd@sj-hospital.org</t>
  </si>
  <si>
    <t>SEP 20</t>
  </si>
  <si>
    <t>10.3389/fpubh.2022.997713</t>
  </si>
  <si>
    <t>Morellos, Antonios; Pantazi, Xanthoula-Eirini; Moshou, Dimitrios; Alexandridis, Thomas; Whetton, Rebecca; Tziotzios, Georgios; Wiebensohn, Jens; Bill, Ralf; Mouazen, Abdul M.</t>
  </si>
  <si>
    <t>Machine learning based prediction of soil total nitrogen, organic carbon and moisture content by using VIS-NIR spectroscopy</t>
  </si>
  <si>
    <t>VIS-NIR spectroscopy; Data mining; Chemometrics; Soil properties</t>
  </si>
  <si>
    <t>NEAR-INFRARED SPECTROSCOPY; PRINCIPAL COMPONENT ANALYSIS; PARTIAL LEAST-SQUARES; REFLECTANCE SPECTROSCOPY; NEURAL-NETWORK; ONLINE; PH</t>
  </si>
  <si>
    <t>It is widely known that the visible and near infrared (VIS-NIR) spectroscopy has the potential of estimating soil total nitrogen (TN), organic carbon (OC) and moisture content (MC) due to the direct spectral responses these properties have in the near infrared (NIR) region. However, improving the prediction accuracy requires advanced modelling techniques, particularly when measurement is planned for fresh (wet and un-processed) soil samples. The aim of this work is to compare the predictive performance of two linear multivariate and two machine learning methods for TN, OC and MC. The two multivariate methods investigated included principal component regression (PCR) and partial least squares regression (PLSR), whereas the machine learning methods included least squares support vector machines (LS-SVM), and Cubist. A mobile, fibre type, VIS-NIR spectrophotometer was utilised to collect soil spectra (305-2200 nm) in diffuse reflectance mode from 140 wet soil samples collected from one field in Germany. The results indicate that machine learning methods are capable of tackling non-linear problems in the dataset. LS-SVMs and the Cubist method out-performed the linear multivariate methods for the prediction of all three soil properties studied. LS-SVM provided the best prediction for MC (root mean square error of prediction (RMSEP) = 0.457% and residual prediction deviation (RPD) = 2.24) and OC (RMSEP = 0.062% and RPD = 2.20), whereas the Cubist method provided the best prediction for TN (RMSEP = 0.071 and RPD = 1.96). (C) 2016 IAgrE. Published by Elsevier Ltd. All rights reserved.</t>
  </si>
  <si>
    <t>[Morellos, Antonios; Pantazi, Xanthoula-Eirini; Moshou, Dimitrios; Tziotzios, Georgios] Aristotle Univ Thessaloniki, Agr Engn Lab, Fac Agr, Univ Box 275, Thessaloniki 54124, Greece; [Whetton, Rebecca; Mouazen, Abdul M.] Cranfield Univ, Cranfield Soil &amp; AgriFood Inst, Cranfield MK43 0AL, Beds, England; [Alexandridis, Thomas] Aristotle Univ Thessaloniki, Lab Remote Sensing &amp; GIS, Fac Agr, Univ Box 259, Thessaloniki 54124, Greece; [Wiebensohn, Jens; Bill, Ralf] Univ Rostock, Professorship Geodesy &amp; Geoinformat, Fac Agr &amp; Environm Sci, D-18055 Rostock, Germany</t>
  </si>
  <si>
    <t>renepantazi@gmail.com</t>
  </si>
  <si>
    <t>10.1016/j.biosystemseng.2016.04.018</t>
  </si>
  <si>
    <t>Tavenard, Romain; Faouzi, Johann; Vandewiele, Gilles; Divo, Felix; Androz, Guillaume; Holtz, Chester; Payne, Marie; Yurchak, Roman; Russwurm, Marc; Kolar, Kushal; Woods, Eli</t>
  </si>
  <si>
    <t>Tslearn, A Machine Learning Toolkit for Time Series Data</t>
  </si>
  <si>
    <t>time series; clustering; classification; pre-processing; data mining</t>
  </si>
  <si>
    <t>tslearn is a general-purpose Python machine learning library for time series that offers tools for pre-processing and feature extraction as well as dedicated models for clustering, classification and regression. It follows scikit-learn's Application Programming Interface for transformers and estimators, allowing the use of standard pipelines and model selection tools on top of tslearn objects.</t>
  </si>
  <si>
    <t>[Tavenard, Romain] Univ Rennes, CNRS, LETG Rennes, IRISA Obelix, Rennes, France; [Faouzi, Johann] Paris Brain Inst, Aramis Lab, INRIA Paris, Paris, France; [Vandewiele, Gilles] Univ Ghent, IMEC, IDLab, Ghent, Belgium; [Divo, Felix] Tech Univ Darmstadt, Darmstadt, Germany; [Androz, Guillaume] Icentia Inc, Quebec City, PQ, Canada; [Holtz, Chester] Univ Calif San Diego, Dept Comp Sci &amp; Engn, La Jolla, CA 92093 USA; [Payne, Marie] McGill Univ, Montreal, PQ, Canada; [Yurchak, Roman] Symerio, Paris, France; [Russwurm, Marc] Tech Univ Munich, Chair Remote Sensing Technol, Munich, Germany; [Kolar, Kushal] Univ Bergen, Sars Int Ctr Marine Mol Biol, Bergen, Norway; [Woods, Eli] Eaze Technol Inc, San Francisco, CA USA</t>
  </si>
  <si>
    <t>ROMAIN.TAVENARD@UNIV-RENNES2.FR; JOHANN.FAOUZI@ICM-INSTITUTE.ORG; GILLES.VANDEWIELE@UGENT.BE; FELIX.DIVO@STUD.TU-DARMSTADT.DE; GUILLAUME.ANDROZ@ICENTIA.COM; CHHOLTZ@ENG.UCSD.EDU; MARIE.PAYNE@MAIL.MCGILL.CA; ROMAN.YURCHAK@SYMERIO.COM; MARC.RUSSWURM@TUM.DE; KUSHALKOLAR@GMAIL.COM; ELI@EAZE.COM</t>
  </si>
  <si>
    <t>Automation &amp; Control Systems; Computer Science</t>
  </si>
  <si>
    <t>Strumbelj, Erik; Kononenko, Igor</t>
  </si>
  <si>
    <t>Explaining prediction models and individual predictions with feature contributions</t>
  </si>
  <si>
    <t>Knowledge discovery; Data mining; Visualization; Interpretability; Decision support</t>
  </si>
  <si>
    <t>CLASSIFICATIONS</t>
  </si>
  <si>
    <t>We present a sensitivity analysis-based method for explaining prediction models that can be applied to any type of classification or regression model. Its advantage over existing general methods is that all subsets of input features are perturbed, so interactions and redundancies between features are taken into account. Furthermore, when explaining an additive model, the method is equivalent to commonly used additive model-specific methods. We illustrate the method's usefulness with examples from artificial and real-world data sets and an empirical analysis of running times. Results from a controlled experiment with 122 participants suggest that the method's explanations improved the participants' understanding of the model.</t>
  </si>
  <si>
    <t>[Strumbelj, Erik; Kononenko, Igor] Univ Ljubljana, Fac Comp &amp; Informat Sci, Ljubljana 1000, Slovenia</t>
  </si>
  <si>
    <t>erik.strumbelj@fri.uni-lj.si</t>
  </si>
  <si>
    <t>10.1007/s10115-013-0679-x</t>
  </si>
  <si>
    <t>Shen, Li; Shao, Ningyi; Liu, Xiaochuan; Nestler, Eric</t>
  </si>
  <si>
    <t>ngs.plot: Quick mining and visualization of next-generation sequencing data by integrating genomic databases</t>
  </si>
  <si>
    <t>Next-generation sequencing; Visualization; Epigenomics; Data mining; Genomic databases</t>
  </si>
  <si>
    <t>R PACKAGE; DNA METHYLATION; TET PROTEINS; CHROMATIN; 5-HYDROXYMETHYLCYTOSINE; GENE; EXPRESSION; HYDROXYMETHYLATION; 5-METHYLCYTOSINE; TRANSCRIPTION</t>
  </si>
  <si>
    <t>Background: Understanding the relationship between the millions of functional DNA elements and their protein regulators, and how they work in conjunction to manifest diverse phenotypes, is key to advancing our understanding of the mammalian genome. Next-generation sequencing technology is now used widely to probe these protein-DNA interactions and to profile gene expression at a genome-wide scale. As the cost of DNA sequencing continues to fall, the interpretation of the ever increasing amount of data generated represents a considerable challenge. Results: We have developed ngs.plot - a standalone program to visualize enrichment patterns of DNA-interacting proteins at functionally important regions based on next-generation sequencing data. We demonstrate that ngs.plot is not only efficient but also scalable. We use a few examples to demonstrate that ngs.plot is easy to use and yet very powerful to generate figures that are publication ready. Conclusions: We conclude that ngs.plot is a useful tool to help fill the gap between massive datasets and genomic information in this era of big sequencing data.</t>
  </si>
  <si>
    <t>[Shen, Li] Icahn Sch Med Mt Sinai, Fishberg Dept Neurosci, New York, NY 10029 USA; Icahn Sch Med Mt Sinai, Friedman Brain Inst, New York, NY 10029 USA</t>
  </si>
  <si>
    <t>li.shen@mssm.edu</t>
  </si>
  <si>
    <t>10.1186/1471-2164-15-284</t>
  </si>
  <si>
    <t>Biotechnology &amp; Applied Microbiology; Genetics &amp; Heredity</t>
  </si>
  <si>
    <t>Darabi, Hamid; Choubin, Bahram; Rahmati, Omid; Haghighi, Ali Torabi; Pradhan, Biswajeet; Klove, Bjorn</t>
  </si>
  <si>
    <t>Urban flood risk mapping using the GARP and QUEST models: A comparative study of machine learning techniques</t>
  </si>
  <si>
    <t>Urban planning; Flood risk management; GIS; FANP; Data-mining</t>
  </si>
  <si>
    <t>DECISION-TREE MODEL; FUZZY DEMATEL; POTENTIAL DISTRIBUTION; SPECIES DISTRIBUTIONS; CLASSIFICATION; PREDICTION; HAZARD; GIS; MAXENT; INSIGHTS</t>
  </si>
  <si>
    <t>Flood risk mapping and modeling is important to prevent urban flood damage. In this study, a flood risk map was produced with limited hydrological and hydraulic data using two state-of-the-art machine learning models: Genetic Algorithm Rule-Set Production (GARP) and Quick Unbiased Efficient Statistical Tree (QUEST). The flood conditioning factors used in modeling were: precipitation, slope, curve number, distance to river, distance to channel, depth to groundwater, land use, and elevation. Based on available reports and field surveys for Sari city (Iran), 113 points were identified as flooded areas (with each flooded zone assigned a value of 1). Different conditioning factors, including urban density, quality of buildings, age of buildings, population density, and socio-economic conditions, were taken into account to analyze flood vulnerability. In addition, the weight of these conditioning factors was determined based on expert knowledge and Fuzzy Analytical Network Process (FANP). An urban flood risk map was then produced using flood hazard and flood vulnerability maps. The area under the receiver-operator characteristic curve (AUC-ROC) and Kappa statistic were applied to evaluate model performance. The results demonstrated that the GARP model (AUC-ROC = 93.5%, Kappa = 0.86) had higher performance accuracy than the QUEST model (AUC-ROC = 89.2%, Kappa = 0.79). The results also indicated that distance to channel, land use, and elevation played major roles in flood hazard determination, whereas population density, quality of buildings, and urban density were the most important factors in terms of vulnerability. These findings demonstrate that machine learning models can help in flood risk mapping, especially in areas where detailed hydraulic and hydrological data are not available.</t>
  </si>
  <si>
    <t>[Darabi, Hamid; Haghighi, Ali Torabi; Klove, Bjorn] Univ Oulu, Water Resources &amp; Environm Engn, POB 4300, FIN-90014 Oulu, Finland; [Choubin, Bahram] Univ Tehran, Fac Nat Resources, Dept Reclamat Arid &amp; Mt Reg, Karaj, Iran; [Rahmati, Omid] Islamic Azad Univ, Khorramabad Branch, Young Researchers &amp; Elites Club, Khorramabad, Iran; [Pradhan, Biswajeet] Univ Technol Sydney, Ctr Adv Modelling &amp; Geospatial Informat Syst, Sch Informat Syst &amp; Modelling, Fac Engn &amp; IT, Sydney, NSW 2007, Australia; [Pradhan, Biswajeet] Sejong Univ, Dept Energy &amp; Mineral Resources Engn, 209 Neungdong Ro, Seoul 05006, South Korea</t>
  </si>
  <si>
    <t>bjorn.klove@oulu.fi</t>
  </si>
  <si>
    <t>10.1016/j.jhydrol.2018.12.002</t>
  </si>
  <si>
    <t>Engineering; Geology; Water Resources</t>
  </si>
  <si>
    <t>Leskovec, Jure; Sosic, Rok</t>
  </si>
  <si>
    <t>SNAP: A General-Purpose Network Analysis and Graph-Mining Library</t>
  </si>
  <si>
    <t>Networks; graphs; graph analytics; open-source software; data mining</t>
  </si>
  <si>
    <t>MODEL</t>
  </si>
  <si>
    <t>Large networks are becoming a widely used abstraction for studying complex systems in a broad set of disciplines, ranging from social-network analysis to molecular biology and neuroscience. Despite an increasing need to analyze and manipulate large networks, only a limited number of tools are available for this task. Here, we describe the Stanford Network Analysis Platform (SNAP), a general-purpose, high-performance system that provides easy-to-use, high-level operations for analysis and manipulation of large networks. We present SNAP functionality, describe its implementational details, and give performance benchmarks. SNAP has been developed for single big-memory machines, and it balances the trade-off between maximum performance, compact in-memory graph representation, and the ability to handle dynamic graphs in which nodes and edges are being added or removed over time. SNAP can process massive networks with hundreds of millions of nodes and billions of edges. SNAP offers over 140 different graph algorithms that can efficiently manipulate large graphs, calculate structural properties, generate regular and random graphs, and handle attributes and metadata on nodes and edges. Besides being able to handle large graphs, an additional strength of SNAP is that networks and their attributes are fully dynamic; they can be modified during the computation at low cost. SNAP is provided as an open-source library in C++ as well as a module in Python. We also describe the Stanford Large Network Dataset, a set of social and information real-world networks and datasets, which we make publicly available. The collection is a complementary resource to our SNAP software and is widely used for development and benchmarking of graph analytics algorithms.</t>
  </si>
  <si>
    <t>[Leskovec, Jure; Sosic, Rok] Stanford Univ, Dept Comp Sci, 353 Serra Mall, Stanford, CA 94305 USA</t>
  </si>
  <si>
    <t>jure@cs.stanford.edu; rok@cs.stanford.edu</t>
  </si>
  <si>
    <t>10.1145/2898361</t>
  </si>
  <si>
    <t>He, Wu; Yan, Gongjun; Xu, Li Da</t>
  </si>
  <si>
    <t>Developing Vehicular Data Cloud Services in the IoT Environment</t>
  </si>
  <si>
    <t>Automobile service; cloud computing; internet of things (IoT); intelligent transportation systems (ITSs); service-oriented architecture (SOA)</t>
  </si>
  <si>
    <t>INTERNET; SYSTEMS; THINGS</t>
  </si>
  <si>
    <t>The advances in cloud computing and internet of things (IoT) have provided a promising opportunity to resolve the challenges caused by the increasing transportation issues. We present a novel multilayered vehicular data cloud platform by using cloud computing and IoT technologies. Two innovative vehicular data cloud services, an intelligent parking cloud service and a vehicular data mining cloud service, for vehicle warranty analysis in the IoT environment are also presented. Two modified data mining models for the vehicular data mining cloud service, a Naive Bayes model and a Logistic Regression model, are presented in detail. Challenges and directions for future work are also provided.</t>
  </si>
  <si>
    <t>[He, Wu; Xu, Li Da] Old Dominion Univ, Norfolk, VA 23529 USA; [Yan, Gongjun] Univ So Indiana, Evansville, IN 47712 USA; [Xu, Li Da] Chinese Acad Sci, Inst Comp Technol, Beijing 100190, Peoples R China; [Xu, Li Da] Shanghai Jiao Tong Univ, Shanghai 20024, Peoples R China; [Xu, Li Da] Univ Sci &amp; Technol China, Hefei 230026, Peoples R China</t>
  </si>
  <si>
    <t>whe@odu.edu; gyan@usi.edu; lxu@odu.edu</t>
  </si>
  <si>
    <t>10.1109/TII.2014.2299233</t>
  </si>
  <si>
    <t>Li, Yang; Yang, Jiachen; Wen, Jiabao</t>
  </si>
  <si>
    <t>Entropy-based redundancy analysis and information screening</t>
  </si>
  <si>
    <t>Sampling; Quality assessment; Data mining; Low-shot; Few -shot</t>
  </si>
  <si>
    <t>The ongoing data explosion introduced unprecedented challenges to the information security of communication networks. As images are one of the most commonly used information transmission carriers; therefore, their data redundancy analysis and screening are of great significance. However, most of the current research focus on the algorithm improvement of commonly used image datasets. Thus, we should consider an important question: Is there data redundancy in the open datasets? Considering the factors of model structures and data distribution to ensure the generalization, we conducted extensive experiments to compare the average accuracy based on few random data to the baseline accuracy based on all data. The results show serious data redundancy in the open datasets from different domains. For instance, with the aid of deep model, only 20% data can achieve more than 90% of the baseline accuracy. Further, we proposed a novel entropy-based information screening method, which outperforms the random sampling under many experimental conditions. In particular, considering 20% of data, for the shallow model, the improvement is approximately 10%, and for the deep model, the ratio to the baseline accuracy increases to greater than 95%. Moreover, this work can also serve as a new way of learning from a few valuable samples, compressing the size of existing datasets and guiding the construction of high-quality datasets in the future.</t>
  </si>
  <si>
    <t>[Li, Yang; Yang, Jiachen; Wen, Jiabao] Tianjin Univ, Sch Elect &amp; Informat Engn, Tianjin 300072, Peoples R China; [Li, Yang] Shihezi Univ, Coll Mech &amp; Elect Engn, Xinjiang 832003, Peoples R China</t>
  </si>
  <si>
    <t>yangjiachen@tju.edu.cn</t>
  </si>
  <si>
    <t>10.1016/j.dcan.2021.12.001</t>
  </si>
  <si>
    <t>Telecommunications</t>
  </si>
  <si>
    <t>Huy Quan Vu; Li, Gang; Law, Rob; Ye, Ben Haobin</t>
  </si>
  <si>
    <t>Exploring the travel behaviors of inbound tourists to Hong Kong using geotagged photos</t>
  </si>
  <si>
    <t>Data mining; Geotagged photo; Travel behavior; Global positioning system</t>
  </si>
  <si>
    <t>VISITOR MOVEMENT PATTERNS; RECOMMENDATION; SYSTEM</t>
  </si>
  <si>
    <t>Insight into tourist travel behaviors is crucial for managers engaged in strategic planning and decision making to create a sustainable tourism industry. However, they continue to face significant challenges in fully capturing and understanding the behavior of international tourists. The challenges are primarily due to the inefficient data collection approaches currently in use. In this paper, we present a new approach to this task by exploiting the socially generated and user-contributed geotagged photos now made publicly available on the Internet. Our case study focuses on Hong Kong inbound tourism using 29,443 photos collected from 2100 tourists. We demonstrate how a dataset constructed from such geotagged photos can help address such challenges as well as provide useful practical implications for destination development, transportation planning, and impact management. This study has the potential to benefit tourism researchers worldwide from better understanding travel behavior and developing sustainable tourism industries. (C) 2014 Elsevier Ltd. All rights reserved.</t>
  </si>
  <si>
    <t>[Huy Quan Vu; Li, Gang] Deakin Univ, Sch Informat Technol, Burwood, Vic 3125, Australia; [Law, Rob] Hong Kong Polytech Univ, Sch Hotel &amp; Tourism Management, Hong Kong, Hong Kong, Peoples R China; [Ye, Ben Haobin] Sun Yat Sen Univ, Sch Business, Guangzhou 510275, Guangdong, Peoples R China</t>
  </si>
  <si>
    <t>hqvu@deakin.edu.au; gang.li@deakin.edu.au; hmroblaw@polyu.edu.hk; yehb3@mail.sysu.edu.cn</t>
  </si>
  <si>
    <t>10.1016/j.tourman.2014.07.003</t>
  </si>
  <si>
    <t>Environmental Sciences &amp; Ecology; Social Sciences - Other Topics; Business &amp; Economics</t>
  </si>
  <si>
    <t>Chen, Hai-Yan; Zhao, Hui; Yang, Jun-Jie; Zhang, Qian; Yan, Ming-Ming; Qiu, Xiao-Yan</t>
  </si>
  <si>
    <t>Reassessment of pioglitazone and bladder cancer based on FAERS database</t>
  </si>
  <si>
    <t>Pioglitazone; bladder cancer; data mining; FAERS; male and aging</t>
  </si>
  <si>
    <t>RISK; THIAZOLIDINEDIONES; ROSIGLITAZONE; ASSOCIATION; INSULIN; DRUGS; BASAL</t>
  </si>
  <si>
    <t>BackgroundThe association between pioglitazone (PLZ) and bladder cancer (BC) remains controversial in several randomized control trials, meta-analyses of multiple prospective studies, and large-scale observational studies. Research design and methodsAdverse event (AE) data from 1 January 2004 to 31 March 2024 were extracted from the Food and Drug Administration Adverse Event Reporting System (FAERS) database. Disproportionality analysis were applied to quantify the signals of PLZ related BC. ResultsIn total, 17,627,524 AE reports were recorded in the FAERS database, of which 1366 were PLZ-related BCs. More male than female patients were reported. The median age of patients was 70 years old. The peak in the annual report occurred in 2011. A total of 602 AEs reported time to onset (TTO) and the median TTO was 1023 days. In this study, BC and BC recurrence were strong signal, whereas BC stage 0 (with cancer in situ), stage ii and iii were weak signals. ConclusionsThis study comprehensively demostrated the PLZ-induced risk of BC in patients with diabetes mellitus using the FAERS database. The results demonstrated that the patients treated with PLZ were more likely to develop BC. The male and aging attributed more cases to BC-related reports of PLZ treated patients.</t>
  </si>
  <si>
    <t>[Chen, Hai-Yan] Wenzhou Med Univ, Affiliated Dongyang Hosp, Dept Pharm, Dongyang, Zhejiang, Peoples R China; [Zhao, Hui; Zhang, Qian; Yan, Ming-Ming; Qiu, Xiao-Yan] Fudan Univ, Huashan Hosp, Clin Pharm Dept, Shanghai, Peoples R China; [Yang, Jun-Jie] Wenzhou Med Univ, Affiliated Dongyang Hosp, Med Affair Dept, Dongyang, Zhejiang, Peoples R China</t>
  </si>
  <si>
    <t>mmyan2013@163.com; xyqiu@fudan.edu.cn</t>
  </si>
  <si>
    <t>2024 AUG 19</t>
  </si>
  <si>
    <t>10.1080/14740338.2024.2390000</t>
  </si>
  <si>
    <t>Ring, Markus; Wunderlich, Sarah; Scheuring, Deniz; Landes, Dieter; Hotho, Andreas</t>
  </si>
  <si>
    <t>A survey of network-based intrusion detection data sets</t>
  </si>
  <si>
    <t>Intrusion detection; IDS; NIDS; Data sets; Evaluation; Data mining</t>
  </si>
  <si>
    <t>BOTNET DETECTION; ATTACKS</t>
  </si>
  <si>
    <t>Labeled data sets are necessary to train and evaluate anomaly-based network intrusion detection systems. This work provides a focused literature survey of data sets for network based intrusion detection and describes the underlying packet- and flow-based network data in detail. The paper identifies 15 different properties to assess the suitability of individual data sets for specific evaluation scenarios. These properties cover a wide range of criteria and are grouped into five categories such as data volume or recording environment for offering a structured search. Based on these properties, a comprehensive overview of existing data sets is given. This overview also highlights the peculiarities of each data set. Furthermore, this work briefly touches upon other sources for network-based data such as traffic generators and data repositories. Finally, we discuss our observations and provide some recommendations for the use and the creation of network-based data sets. (C) 2019 Elsevier Ltd. All rights reserved.</t>
  </si>
  <si>
    <t>[Ring, Markus; Wunderlich, Sarah; Scheuring, Deniz; Landes, Dieter] Coburg Univ Appl Sci, Fac Elect Engn &amp; Informat, D-96450 Coburg, Germany; [Hotho, Andreas] Univ Wurzburg, Data Min &amp; Informat Retrieval Grp, D-97074 Wurzburg, Germany</t>
  </si>
  <si>
    <t>markus.ring@hs-coburg.de; sarah.wunderlich@hs-coburg.de; deniz.brix@stud.hs-coburg.de; dieter.landes@hs-coburg.de; hotho@informatik.uni-wuerzburg.de</t>
  </si>
  <si>
    <t>10.1016/j.cose.2019.06.005</t>
  </si>
  <si>
    <t>Goldsmith, Bryan R.; Esterhuizen, Jacques; Liu, Jin-Xun; Bartel, Christopher J.; Sutton, Christopher</t>
  </si>
  <si>
    <t>Machine learning for heterogeneous catalyst design and discovery</t>
  </si>
  <si>
    <t>heterogeneous catalysis; machine learning; data mining; compressed sensing; computational catalysis</t>
  </si>
  <si>
    <t>MOLECULAR-DYNAMICS SIMULATIONS; NEURAL-NETWORK; MATERIALS SCIENCE; BIMETALLIC CATALYSTS; CONSTRUCTION; DESCRIPTORS; EFFICIENT; SURFACES; CLUSTERS; CO2</t>
  </si>
  <si>
    <t>[Goldsmith, Bryan R.; Esterhuizen, Jacques; Liu, Jin-Xun] Univ Michigan, Dept Chem Engn, Ann Arbor, MI 48109 USA; [Bartel, Christopher J.] Univ Colorado Boulder, Dept Chem &amp; Biol Engn, Boulder, CO 80309 USA; [Sutton, Christopher] Fritz Haber Inst Max Planck Gesell, Theory Dept, Faradayweg 4-6, D-14195 Berlin, Germany</t>
  </si>
  <si>
    <t>bgoldsm@umich.edu</t>
  </si>
  <si>
    <t>10.1002/aic.16198</t>
  </si>
  <si>
    <t>Rasti, Behnood; Hong, Danfeng; Hang, Renlong; Ghamisi, Pedram; Kang, Xudong; Chanussot, Jocelyn; Benediktsson, Jon Atli</t>
  </si>
  <si>
    <t>Feature Extraction for Hyperspectral Imagery: The Evolution From Shallow to Deep: Overview and Toolbox</t>
  </si>
  <si>
    <t>Training data; Hyperspectral imaging; Feature extraction; Machine learning; Data mining</t>
  </si>
  <si>
    <t>SPECTRAL-SPATIAL CLASSIFICATION; QUADRATIC MUTUAL INFORMATION; CONVOLUTIONAL NEURAL-NETWORK; REMOTE-SENSING DATA; DIMENSIONALITY REDUCTION; BAND SELECTION; DISCRIMINANT-ANALYSIS; LAPLACIAN EIGENMAPS; COMPONENT ANALYSIS; FEATURE FUSION</t>
  </si>
  <si>
    <t>Hyperspectral images (HSIs) provide detailed spectral information through hundreds of (narrow) spectral channels (also known as dimensionality or bands), which can be used to accurately classify diverse materials of interest. The increased dimensionality of such data makes it possible to significantly improve data information content but provides a challenge to conventional techniques (the so-called curse of dimensionality) for accurate analysis of HSIs.</t>
  </si>
  <si>
    <t>[Rasti, Behnood; Ghamisi, Pedram] Helmholtz Zentrum Dresden Rossendorf, Helmholtz Inst Freiberg Resource Technol, Explorat Div, Machine Learning Grp, Dresden, Germany; [Hong, Danfeng] Univ Grenoble Alpes, CNRS, Grenoble Inst Technol, Grenoble Images Parole Signal Automat Lab, Grenoble, France; [Hong, Danfeng] German Aerosp Ctr, Remote Sensing Technol Inst, Wessling, Germany; [Hang, Renlong] Nanjing Univ, Key Lab Big Data Anal Technol, Sch Automat, Nanjing, Peoples R China; [Kang, Xudong] Hunan Univ, Coll Elect &amp; Informat Engn, Changsha, Peoples R China; [Kang, Xudong] Key Lab Visual Percept &amp; Artificial Intelligence, Changsha, Peoples R China; [Chanussot, Jocelyn] Univ Grenoble Alpes, INRIA, CNRS, Grenoble Inst Technol,Lab Jean Kuntzmann, Grenoble, France; [Chanussot, Jocelyn; Benediktsson, Jon Atli] Univ Iceland, Fac Elect &amp; Comp Engn, Reykjavik, Iceland</t>
  </si>
  <si>
    <t>behnood.rasti@gmail.com; hongdanfeng1989@gmail.com; renlong_hang@163.com; p.ghamisi@gmail.com; xudong_kang@163.com; jocelyn@hi.is; benedikt@hi.is</t>
  </si>
  <si>
    <t>10.1109/MGRS.2020.2979764</t>
  </si>
  <si>
    <t>Geochemistry &amp; Geophysics; Remote Sensing; Imaging Science &amp; Photographic Technology</t>
  </si>
  <si>
    <t>Gao, Lianru; Sun, Xiaotong; Sun, Xu; Zhuang, Lina; Du, Qian; Zhang, Bing</t>
  </si>
  <si>
    <t>Hyperspectral Anomaly Detection Based on Chessboard Topology</t>
  </si>
  <si>
    <t>Anomaly detection; data mining; hyperspectral image (HSI); machine learning (ML); topology</t>
  </si>
  <si>
    <t>TARGET DETECTION; CLASSIFICATION; REPRESENTATION; FILTER</t>
  </si>
  <si>
    <t>Without any prior information, hyperspectral anomaly detection is devoted to locating targets of interest within a specific scene by exploiting differences in spectral characteristics between various land covers. Traditional methods originated from the signal processing perspective, and most of them rely heavily on specific model assumptions. Because of the model-driven attributes, such methods cannot mine the deep-level features of data to adapt to the variability of scenes and cannot fully extract the information of land covers contained in images to accurately separate anomalies from the background. By independently designing a chessboard-shaped topological framework that avoids making any distribution assumptions but directly mines high-dimensional data features to break through the limitations of traditional detectors, this article proposes a novel chessboard topology-based anomaly detection (CTAD) method to dissect images and extract detailed information of land covers adaptively, thereby enabling highly accurate detection. Extensive experimental results on hyperspectral images (HSIs) in real scenes demonstrate that the proposed CTAD can be adapted to the variability of scenes by autonomously learning data features and exhibiting strong generalization and detection capabilities, facilitating practical applications.</t>
  </si>
  <si>
    <t>[Gao, Lianru; Sun, Xiaotong; Sun, Xu; Zhuang, Lina] Chinese Acad Sci, Aerosp Informat Res Inst, Key Lab Computat Opt Imaging Technol, Beijing 100094, Peoples R China; [Sun, Xiaotong; Zhang, Bing] Hohai Univ, Coll Comp &amp; Informat, Nanjing 211100, Peoples R China; [Du, Qian] Mississippi State Univ, Dept Elect &amp; Comp Engn, Starkville, MS 39762 USA; [Zhang, Bing] Chinese Acad Sci, Aerosp Informat Res Inst, Beijing 100094, Peoples R China; [Zhang, Bing] Univ Chinese Acad Sci, Coll Resources &amp; Environm, Beijing 100049, Peoples R China</t>
  </si>
  <si>
    <t>gaolr@aircas.ac.cn; sxt1996@outlook.com; sunxu@aircas.ac.cn; zhuangln@aircas.ac.cn; du@ece.msstate.edu; zb@radi.ac.cn</t>
  </si>
  <si>
    <t>10.1109/TGRS.2023.3249748</t>
  </si>
  <si>
    <t>Geochemistry &amp; Geophysics; Engineering; Remote Sensing; Imaging Science &amp; Photographic Technology</t>
  </si>
  <si>
    <t>Gibaja, Eva; Ventura, Sebastian</t>
  </si>
  <si>
    <t>A Tutorial on Multilabel Learning</t>
  </si>
  <si>
    <t>Algorithms; Experimentation; Theory; Multilabel learning; ranking; classification; machine learning; data mining</t>
  </si>
  <si>
    <t>LABEL CLASSIFICATION; DECISION TREES; OBJECT RECOGNITION; FEATURE-SELECTION; ALGORITHMS; FRAMEWORK; MACHINE; STRATEGIES; PREDICTION; RETRIEVAL</t>
  </si>
  <si>
    <t>Multilabel learning has become a relevant learning paradigm in the past years due to the increasing number of fields where it can be applied and also to the emerging number of techniques that are being developed. This article presents an up-to-date tutorial about multilabel learning that introduces the paradigm and describes the main contributions developed. Evaluation measures, fields of application, trending topics, and resources are also presented.</t>
  </si>
  <si>
    <t>[Gibaja, Eva; Ventura, Sebastian] Univ Cordoba, Dept Comp Sci &amp; Numer Anal, E-14071 Cordoba, Spain; [Ventura, Sebastian] King Abdulaziz Univ, Fac Comp &amp; Informat Technol, Dept Comp Sci, Jeddah 21413, Saudi Arabia</t>
  </si>
  <si>
    <t>egibaja@uco.es; sventura@uco.es</t>
  </si>
  <si>
    <t>10.1145/2716262</t>
  </si>
  <si>
    <t>Schaefer, Patrick</t>
  </si>
  <si>
    <t>The BOSS is concerned with time series classification in the presence of noise</t>
  </si>
  <si>
    <t>Time series; Classification; Similarity; Noise; Fourier transform</t>
  </si>
  <si>
    <t>Similarity search is one of the most important and probably best studied methods for data mining. In the context of time series analysis it reaches its limits when it comes to mining raw datasets. The raw time series data may be recorded at variable lengths, be noisy, or are composed of repetitive substructures. These build a foundation for state of the art search algorithms. However, noise has been paid surprisingly little attention to and is assumed to be filtered as part of a preprocessing step carried out by a human. Our Bag-of-SFA-Symbols (BOSS) model combines the extraction of substructures with the tolerance to extraneous and erroneous data using a noise reducing representation of the time series. We show that our BOSS ensemble classifier improves the best published classification accuracies in diverse application areas and on the official UCR classification benchmark datasets by a large margin.</t>
  </si>
  <si>
    <t>Zuse Inst Berlin, D-14195 Berlin, Germany</t>
  </si>
  <si>
    <t>patrick.schaefer@zib.de</t>
  </si>
  <si>
    <t>10.1007/s10618-014-0377-7</t>
  </si>
  <si>
    <t>Bouguettaya, Athman; Yu, Qi; Liu, Xumin; Zhou, Xiangmin; Song, Andy</t>
  </si>
  <si>
    <t>Efficient agglomerative hierarchical clustering</t>
  </si>
  <si>
    <t>Clustering analysis; Hybrid clustering; Data mining; Data distribution; Coefficient of correlation</t>
  </si>
  <si>
    <t>ALGORITHMS</t>
  </si>
  <si>
    <t>Hierarchical clustering is of great importance in data analytics especially because of the exponential growth of real-world data. Often these data are unlabelled and there is little prior domain knowledge available. One challenge in handling these huge data collections is the computational cost. In this paper, we aim to improve the efficiency by introducing a set of methods of agglomerative hierarchical clustering. Instead of building cluster hierarchies based on raw data points, our approach builds a hierarchy based on a group of centroids. These centroids represent a group of adjacent points in the data space. By this approach, feature extraction or dimensionality reduction is not required. To evaluate our approach, we have conducted a comprehensive experimental study. We tested the approach with different clustering methods (i.e., UPGMA and SLINK), data distributions, (i.e., normal and uniform), and distance measures (i.e., Euclidean and Canberra). The experimental results indicate that, using the centroid based approach, computational cost can be significantly reduced without compromising the clustering performance. The performance of this approach is relatively consistent regardless the variation of the settings, i.e., clustering methods, data distributions, and distance measures. (C) 2014 Elsevier Ltd. All rights reserved.</t>
  </si>
  <si>
    <t>[Bouguettaya, Athman; Song, Andy] RMIT Univ, Melbourne, Vic, Australia; [Yu, Qi; Liu, Xumin] Rochester Inst Technol, Rochester, NY USA; [Zhou, Xiangmin] Univ Victoria, Victoria, BC V8W 2Y2, Canada</t>
  </si>
  <si>
    <t>Athman.Bouguettaya@rmit.edu.au; qi.yu@rit.edu; xumin.liu@rit.edu; Xiangmin.zhou@vu.edu.au; andy.song@rmit.edu.au</t>
  </si>
  <si>
    <t>10.1016/j.eswa.2014.09.054</t>
  </si>
  <si>
    <t>Xing, Huanlai; Xiao, Zhiwen; Zhan, Dawei; Luo, Shouxi; Dai, Penglin; Li, Ke</t>
  </si>
  <si>
    <t>SelfMatch: Robust semisupervised time-series classification with self-distillation</t>
  </si>
  <si>
    <t>data mining; deep learning; knowledge distillation; semisupervised learning; time-series classification</t>
  </si>
  <si>
    <t>REPRESENTATION; NETWORK</t>
  </si>
  <si>
    <t>Over the years, a number of semisupervised deep-learning algorithms have been proposed for time-series classification (TSC). In semisupervised deep learning, from the point of view of representation hierarchy, semantic information extracted from lower levels is the basis of that extracted from higher levels. The authors wonder if high-level semantic information extracted is also helpful for capturing low-level semantic information. This paper studies this problem and proposes a robust semisupervised model with self-distillation (SD) that simplifies existing semisupervised learning (SSL) techniques for TSC, called SelfMatch. SelfMatch hybridizes supervised learning, unsupervised learning, and SD. In unsupervised learning, SelfMatch applies pseudolabeling to feature extraction on labeled data. A weakly augmented sequence is used as a target to guide the prediction of a Timecut-augmented version of the same sequence. SD promotes the knowledge flow from higher to lower levels, guiding the extraction of low-level semantic information. This paper designs a feature extractor for TSC, called ResNet-LSTMaN, responsible for feature and relation extraction. The experimental results show that SelfMatch achieves excellent SSL performance on 35 widely adopted UCR2018 data sets, compared with a number of state-of-the-art semisupervised and supervised algorithms.</t>
  </si>
  <si>
    <t>[Xing, Huanlai; Xiao, Zhiwen; Zhan, Dawei; Luo, Shouxi; Dai, Penglin; Li, Ke] Southwest Jiaotong Univ, Sch Comp &amp; Artificial Intelligence, Chengdu 611756, Peoples R China</t>
  </si>
  <si>
    <t>xiao1994zw@163.com</t>
  </si>
  <si>
    <t>10.1002/int.22957</t>
  </si>
  <si>
    <t>Guo, Doudou; Xu, Weihua; Ding, Weiping; Yao, Yiyu; Wang, Xizhao; Pedrycz, Witold; Qian, Yuhua</t>
  </si>
  <si>
    <t>Concept-cognitive learning survey: Mining and fusing knowledge from data</t>
  </si>
  <si>
    <t>Concept-cognitive learning; Data mining; Granular computing; Information fusion; Machine learning</t>
  </si>
  <si>
    <t>ROUGH SET; CONCEPT LATTICES; 3-WAY DECISION; MODEL; INFORMATICS</t>
  </si>
  <si>
    <t>Concept-cognitive learning (CCL), an emerging intelligence learning paradigm, has recently become a popular research subject in artificial intelligence and cognitive computing. A central notion of CCL is cognitive and learning things via concepts. In this process, concepts play a fundamental role when mining and fusing knowledge from data to wisdom. With the in-depth research and expansion of CCL in scopes, goals, and methodologies, some difficulties have gradually emerged, including some vague terminology, ambiguous views, and scattered research. Hence, a systematic and comprehensive review of the development process and advanced research about CCL is particularly necessary at the moment. This paper summarizes the theoretical significance, application value, and future development potential of CCL. More importantly, by synthesizing the reviewed related research, we can acquire some interesting results and answer three essential questions: (1) why examine a cognitive and learning framework based on concept? (2) what is the concept-cognitive learning? (3) how to make concept-cognitive learning? The findings of this work could act as a valuable guide for related studies in quest of a clear understanding of the closely related research issues around concept-cognitive learning.</t>
  </si>
  <si>
    <t>[Guo, Doudou; Xu, Weihua] Southwest Univ, Coll Artificial Intelligence, Chongqing 400715, Peoples R China; [Ding, Weiping] Nantong Univ, Sch Informat Sci &amp; Technol, Nantong 226019, Peoples R China; [Yao, Yiyu] Univ Regina, Dept Comp Sci, Regina, SK S4S 0A2, Canada; [Wang, Xizhao] Shenzhen Univ, Coll Comp Sci &amp; Software Engn, Shenzhen 518060, Peoples R China; [Pedrycz, Witold] Univ Alberta, Dept Elect &amp; Comp Engn, Edmonton, AB T6G 2R3, Canada; [Pedrycz, Witold] Polish Acad Sci, Syst Res Inst, PL-00901 Warsaw, Poland; [Pedrycz, Witold] Istinye Univ, Res Ctr Performance &amp; Prod Anal, Istanbul, Turkiye; [Qian, Yuhua] Shanxi Univ, Inst Big Data Sci &amp; Ind, Taiyuan 030006, Peoples R China</t>
  </si>
  <si>
    <t>doudou876517690@126.com; chxuwh@gmail.com; yiyu.yao@uregina.ca; xizhaowang@ieee.org; wpedrycz@ualberta.ca; jinchengqyh@126.com</t>
  </si>
  <si>
    <t>10.1016/j.inffus.2024.102426</t>
  </si>
  <si>
    <t>Zhou, Yuyang; Cheng, Guang; Jiang, Shanqing; Dai, Mian</t>
  </si>
  <si>
    <t>Building an efficient intrusion detection system based on feature selection and ensemble classifier</t>
  </si>
  <si>
    <t>Cyber security; Intrusion detection system; Data mining; Feature selection; Ensemble classifier</t>
  </si>
  <si>
    <t>ALGORITHM; FOREST; MODEL; ATTACKS; IDS</t>
  </si>
  <si>
    <t>Intrusion detection system (IDS) is one of extensively used techniques in a network topology to safeguard the integrity and availability of sensitive assets in the protected systems. Although many supervised and unsupervised learning approaches from the field of machine learning have been used to increase the efficacy of IDSs, it is still a problem for existing intrusion detection algorithms to achieve good performance. First, lots of redundant and irrelevant data in high-dimensional datasets interfere with the classification process of an IDS. Second, an individual classifier may not perform well in the detection of each type of attacks. Third, many models are built for stale datasets, making them less adaptable for novel attacks. Thus, we propose a new intrusion detection framework in this paper, and this framework is based on the feature selection and ensemble learning techniques. In the first step, a heuristic algorithm called CFS-BA is proposed for dimensionality reduction, which selects the optimal subset based on the correlation between features. Then, we introduce an ensemble approach that combines C4.5, Random Forest (RF), and Forest by Penalizing Attributes (Forest PA) algorithms. Finally, voting technique is used to combine the probability distributions of the base learners for attack recognition. The experimental results, using NSL-KDD, AWID, and CIC-IDS2017 datasets, reveal that the proposed CFS-BA-Ensemble method is able to exhibit better performance than other related and state of the art approaches under several metrics.</t>
  </si>
  <si>
    <t>[Zhou, Yuyang; Cheng, Guang; Jiang, Shanqing; Dai, Mian] Southeast Univ, Sch Cyber Sci &amp; Engn, Nanjing, Peoples R China; [Zhou, Yuyang; Cheng, Guang; Dai, Mian] Minist Educ, Key Lab Comp Network &amp; Informat Integrat, Nanjing, Peoples R China; [Zhou, Yuyang; Cheng, Guang; Dai, Mian] Southeast Univ, Jiangsu Prov Key Lab Comp Network Technol, Nanjing, Peoples R China; [Jiang, Shanqing] Natl Key Lab Sci &amp; Technol Informat Syst Secur, Beijing, Peoples R China</t>
  </si>
  <si>
    <t>yyzhou@njnet.edu.cn; gcheng@njnet.edu.cn; sqjiang@njnet.edu.cn; mdai@njnet.edu.cn</t>
  </si>
  <si>
    <t>JUN 19</t>
  </si>
  <si>
    <t>10.1016/j.comnet.2020.107247</t>
  </si>
  <si>
    <t>Goh, Yang Miang; Ubeynarayana, C. U.</t>
  </si>
  <si>
    <t>Construction accident narrative classification: An evaluation of text mining techniques</t>
  </si>
  <si>
    <t>Accident classification; Construction safety; Data mining; Support vector machine; Text mining</t>
  </si>
  <si>
    <t>SAFETY</t>
  </si>
  <si>
    <t>Learning from past accidents is fundamental to accident prevention. Thus, accident and near miss reporting are encouraged by organizations and regulators. However, for organizations managing large safety databases, the time taken to accurately classify accident and near miss narratives will be very significant. This study aims to evaluate the utility of various text mining classification techniques in classifying 1000 publicly available construction accident narratives obtained from the US OSHA website. The study evaluated six machine learning algorithms, including support vector machine (SVM), linear regression (LR), random forest (RF), k-nearest neighbor (KNN), decision tree (DT) and Naive Bayes (NB), and found that SVM produced the best performance in classifying the test set of 251 cases. Further experimentation with tokenization of the processed text and non-linear SVM were also conducted. In addition, a grid search was conducted on the hyperparameters of the SVM models. It was found that the best performing classifiers were linear SVM with unigram tokenization and radial basis function (RBF) SVM with uni-gram tokenization. In view of its relative simplicity, the linear SVM is recommended. Across the 11 labels of accident causes or types, the precision of the linear SVM ranged from 0.5 to 1, recall ranged from 0.36 to 0.9 and Fl score was between 0.45 and 0.92. The reasons for misclassification were discussed and suggestions on ways to improve the performance were provided.</t>
  </si>
  <si>
    <t>[Goh, Yang Miang; Ubeynarayana, C. U.] Natl Univ Singapore, Sch Design &amp; Environm, Dept Bldg, SaRRU, 4 Architecture Dr, Singapore 117566, Singapore</t>
  </si>
  <si>
    <t>bdggym@nus.edu.sg</t>
  </si>
  <si>
    <t>10.1016/j.aap.2017.08.026</t>
  </si>
  <si>
    <t>Engineering; Public, Environmental &amp; Occupational Health; Social Sciences - Other Topics; Transportation</t>
  </si>
  <si>
    <t>Xiao, Zhiwen; Xu, Xin; Xing, Huanlai; Luo, Shouxi; Dai, Penglin; Zhan, Dawei</t>
  </si>
  <si>
    <t>RTFN: A robust temporal feature network for time series classification</t>
  </si>
  <si>
    <t>Attention mechanism; Convolutional neural network; Data mining; LSTM; Time series classification</t>
  </si>
  <si>
    <t>REPRESENTATION; LSTM</t>
  </si>
  <si>
    <t>Time series data usually contains local and global patterns. Most of the existing feature networks focus on local features rather than the relationships among them. The latter is also essential, yet more difficult to explore because it is challenging to obtain sufficient rep-resentations using a feature network. To this end, we propose a novel robust temporal fea-ture network (RTFN) for feature extraction in time series classification, containing a temporal feature network (TFN) and a long short-term memory (LSTM)-based attention network (LSTMaN). TFN is a residual structure with multiple convolutional layers, and functions as a local-feature extraction network to mine sufficient local features from data. LSTMaN is composed of two identical layers, where attention and LSTM networks are hybridized. This network acts as a relation extraction network to discover the intrinsic rela-tionships among the features extracted from different data positions. In experiments, we embed the RTFN into supervised and unsupervised structures as a feature extractor and encoder, respectively. The results show that the RTFN-based structures achieve excellent supervised and unsupervised performances on a large number of UCR2018 and UEA2018 datasets. (c) 2021 Elsevier Inc. All rights reserved.</t>
  </si>
  <si>
    <t>[Xiao, Zhiwen; Xing, Huanlai; Luo, Shouxi; Dai, Penglin; Zhan, Dawei] Southwest Jiaotong Univ, Sch Comp &amp; Artificial Intelligence, Chengdu, Peoples R China; [Xu, Xin] China Univ Min &amp; Technol, Xuzhou, Jiangsu, Peoples R China</t>
  </si>
  <si>
    <t>hxx@home.swjtu.edu.cn</t>
  </si>
  <si>
    <t>10.1016/j.ins.2021.04.053</t>
  </si>
  <si>
    <t>Barocas, Solon; Selbst, Andrew D.</t>
  </si>
  <si>
    <t>Big Data's Disparate Impact</t>
  </si>
  <si>
    <t>DISCRIMINATION</t>
  </si>
  <si>
    <t>Advocates of algorithmic techniques like data mining argue that these techniques eliminate human biases from the decision-making process. But an algorithm is only as good as the data it works with. Data is frequently imperfect in ways that allow these algorithms to inherit the prejudices of prior decision makers. In other cases, data may simply reflect the widespread biases that persist in society at large. In still others, data mining can discover surprisingly useful regularities that are really just preexisting patterns of exclusion and inequality. Unthinking reliance on data mining can deny historically disadvantaged and vulnerable groups full participation in society. Worse still, because the resulting discrimination is almost always an unintentional emergent property of the algorithm's use rather than a conscious choice by its programmers, it can be unusually hard to identify the source of the problem or to explain it to a court. This Essay examines these concerns through the lens of American antidiscrimination law-more particularly, through Title VII's prohibition of discrimination in employment. In the absence of a demonstrable intent to discriminate, the best doctrinal hope for data mining's victims would seem to lie in disparate impact doctrine. Case law and the Equal Employment Opportunity Commission's Uniform Guidelines, though, hold that a practice can be justified as a business necessity when its outcomes are predictive of future employment outcomes, and data mining is specifically designed to find such statistical correlations. Unless there is a reasonably practical way to demonstrate that these discoveries are spurious, Title VII would appear to bless its use, even though the correlations it discovers will often reflect historic patterns of prejudice, others' discrimination against members of protected groups, or flaws in the underlying data. Addressing the sources of this unintentional discrimination and remedying the corresponding deficiencies in the law will be difficult technically, difficult legally, and difficult politically. There are a number of practical limits to what can be accomplished computationally. For example, when discrimination occurs because the data being mined is itself a result of past intentional discrimination, there is frequently no obvious method to adjust historical data to rid it of this taint. Corrective measures that alter the results of the data mining after it is complete would tread on legally and politically disputed terrain. These challenges for reform throw into stark relief the tension between the two major theories underlying antidiscrimination law: anticlassification and antisubordination. Finding a solution to big data's disparate impact will require more than best efforts to stamp out prejudice and bias; it will require a wholesale reexamination of the meanings of discrimination and fairness.</t>
  </si>
  <si>
    <t>[Barocas, Solon] Princeton Univ, Ctr Informat Technol Policy, Princeton, NJ 08544 USA; [Selbst, Andrew D.] Elect Privacy Informat Ctr, Washington, DC USA; [Selbst, Andrew D.] Georgetown Univ, Ctr Law, Washington, DC 20057 USA; [Selbst, Andrew D.] Yale Informat Soc Project, New Haven, CT USA</t>
  </si>
  <si>
    <t>10.15779/Z38BG31</t>
  </si>
  <si>
    <t>Government &amp; Law</t>
  </si>
  <si>
    <t>Heung, Brandon; Ho, Hung Chak; Zhang, Jin; Knudby, Anders; Bulmer, Chuck E.; Schmidt, Margaret G.</t>
  </si>
  <si>
    <t>An overview and comparison of machine-learning techniques for classification purposes in digital soil mapping</t>
  </si>
  <si>
    <t>Digital soil mapping; Machine-learning; Soil classification; Data-mining; Model comparison</t>
  </si>
  <si>
    <t>ARTIFICIAL NEURAL-NETWORKS; SUPPORT VECTOR MACHINES; RANDOM FOREST; SPATIAL PREDICTION; KNOWLEDGE DISCOVERY; ORGANIC-MATTER; REGIONAL-SCALE; TREE ANALYSIS; MAP UNITS; DISAGGREGATION</t>
  </si>
  <si>
    <t>Machine-learning is the automated process of uncovering patterns in large datasets using computer-based statistical models, where a fitted model may then be used for prediction purposes on new data. Despite the growing number of machine-learning algorithms that have been developed, relatively few studies have provided a comparison of an array of different learners - typically, model comparison studies have been restricted to a comparison of only a few models. This study evaluates and compares a suite of 10 machine-learners as classification algorithms for the prediction of soil taxonomic units in the Lower Fraser Valley, British Columbia, Canada. A variety of machine-learners (CART, CART with bagging, Random Forest, k-nearest neighbor, nearest shrunken centroid, artificial neural network, multinomial logistic regression, logistic model trees, and support vector machine) were tested in the extraction of the complex relationships between soil taxonomic units (great groups and orders) from a conventional soil survey and a suite of 20 environmental covariates representing the topography, climate, and vegetation of the study area. Methods used to extract training data from a soil survey included by-polygon, equal-class, area-weighted, and area-weighted with random over sampling (ROS) approaches. The fitted models, which consist of the soil-environmental relationships, were then used to predict soil great groups and orders for the entire study area at a 100 m spatial resolution. The resulting maps were validated using 262 points from legacy soil data. On average, the area-weighted sampling approach for developing training data from a soil survey was most effective. Using a validation of R = 1 cell, the k-nearest neighbor and support vector machine with radial basis function resulted in the highest accuracy of 72% for great groups using ROS; however, models such as CART with bagging, logistic model trees, and Random Forest were preferred due to the speed of parameterization and the interpretability of the results while resulting in similar accuracies ranging from 65-70% using the area weighted sampling approach. Model choice and sample design greatly influenced outputs. This study provides a comprehensive comparison of machine-learning techniques for classification purposes in soil science and may assist in model selection for digital soil mapping and geomorphic modeling studies in the future. (C) 2015 Elsevier B.V. All rights reserved.</t>
  </si>
  <si>
    <t>[Heung, Brandon; Zhang, Jin; Schmidt, Margaret G.] Simon Fraser Univ, Soil Sci Lab, Dept Geog, 8888 Univ Dr, Burnaby, BC V5A 1S6, Canada; [Ho, Hung Chak] Simon Fraser Univ, Dept Geog, Remote Sensing &amp; Spatial Predict Modeling Lab, 8888 Univ Dr, Burnaby, BC V5A 1S6, Canada; [Knudby, Anders] Univ Ottawa, Dept Geog, 60 Univ, Ottawa, ON K1N 6N5, Canada; [Bulmer, Chuck E.] Nat Resource Sci Sect, British Columbia Minist Forests Lands &amp; Nat Resou, Vernon, BC V1B 2C7, Canada</t>
  </si>
  <si>
    <t>bha4@sfu.ca; hohung@sfu.ca; jza18@sfu.ca; aknudby@uottawa.ca; Chuck.Bulmer@gov.bc.ca; Margaret_schmidt@sfu.ca</t>
  </si>
  <si>
    <t>10.1016/j.geoderma.2015.11.014</t>
  </si>
  <si>
    <t>Aminikhanghahi, Samaneh; Cook, Diane J.</t>
  </si>
  <si>
    <t>A survey of methods for time series change point detection</t>
  </si>
  <si>
    <t>Change point detection; Time series data; Segmentation; Machine learning; Data mining</t>
  </si>
  <si>
    <t>Change points are abrupt variations in time series data. Such abrupt changes may represent transitions that occur between states. Detection of change points is useful in modelling and prediction of time series and is found in application areas such as medical condition monitoring, climate change detection, speech and image analysis, and human activity analysis. This survey article enumerates, categorizes, and compares many of the methods that have been proposed to detect change points in time series. The methods examined include both supervised and unsupervised algorithms that have been introduced and evaluated. We introduce several criteria to compare the algorithms. Finally, we present some grand challenges for the community to consider.</t>
  </si>
  <si>
    <t>[Aminikhanghahi, Samaneh; Cook, Diane J.] Washington State Univ, Sch Elect Engn &amp; Comp Sci, Pullman, WA 99164 USA</t>
  </si>
  <si>
    <t>s.aminikhanghahi@wsu.edu</t>
  </si>
  <si>
    <t>10.1007/s10115-016-0987-z</t>
  </si>
  <si>
    <t>Arabasadi, Zeinab; Alizadehsani, Roohallah; Roshanzamir, Mohamad; Moosaei, Hossein; Yarifard, Ali Asghar</t>
  </si>
  <si>
    <t>Computer aided decision making for heart disease detection using hybrid neural network-Genetic algorithm</t>
  </si>
  <si>
    <t>Cardiovascular disease; Coronary artery disease; Neural networlc; Genetic algorithm</t>
  </si>
  <si>
    <t>CORONARY-ARTERY-DISEASE; MACHINE LEARNING APPROACH; DATA MINING APPROACH; AUTOMATED DIAGNOSIS; FEATURE-SELECTION; IDENTIFICATION; FEATURES; SIGNALS; SYSTEM</t>
  </si>
  <si>
    <t>Cardiovascular disease is one of the most rampant causes of death around the world and was deemed as a major illness in Middle and Old ages. Coronary artery disease, in particular, is a widespread cardiovascular malady entailing high mortality rates. Angiography is, more often than not, regarded as the best method for the diagnosis of coronary artery disease; on the other hand, it is associated with high costs and major side effects. Much research has, therefore, been conducted using machine learning and data mining so as to seek alternative modalities. Accordingly, we herein propose a highly accurate hybrid method for the diagnosis of coronary artery disease. As a matter of fact, the proposed method is able to increase the performance of neural network by approximately 10% through enhancing its initial weights using genetic algorithm which suggests better weights for neural network. Making use of such methodology, we achieved accuracy, sensitivity and specificity rates of 93.85%, 97% and 92% respectively, on Z-Alizadeh Sani dataset. (C) 2017 Elsevier B.V. All rights reserved.</t>
  </si>
  <si>
    <t>[Arabasadi, Zeinab; Yarifard, Ali Asghar] Univ Bojnord, Dept Comp Engn, Bojnord, Iran; [Alizadehsani, Roohallah] Sharif Univ Technol, Dept Comp Engn, Azadi Ave, Tehran, Iran; [Roshanzamir, Mohamad] Isfahan Univ Technol, Dept Elect &amp; Comp Engn, Esfahan, Iran; [Moosaei, Hossein] Univ Bojnord, Fac Sci, Dept Math, Bojnord, Iran</t>
  </si>
  <si>
    <t>alizadeh_roohallah@yahoo.com</t>
  </si>
  <si>
    <t>10.1016/j.cmpb.2017.01.004</t>
  </si>
  <si>
    <t>Computer Science; Engineering; Medical Informatics</t>
  </si>
  <si>
    <t>Fan, Cheng; Xiao, Fu; Zhao, Yang</t>
  </si>
  <si>
    <t>A short-term building cooling load prediction method using deep learning algorithms</t>
  </si>
  <si>
    <t>Building cooling load; Building energy prediction; Deep learning; Data mining; Big data</t>
  </si>
  <si>
    <t>ARTIFICIAL NEURAL-NETWORK; BOX MODEL; ENERGY; SYSTEM; OPTIMIZATION; SIMULATION; DIAGNOSIS; STRATEGY</t>
  </si>
  <si>
    <t>Short-term building cooling load prediction is the essential foundation for many building energy management tasks, such as fault detection and diagnosis, demand-side management and control optimization. Conventional methods, which heavily rely on physical principles, have limited power in practice as their performance is subject to many physical assumptions. By contrast, data-driven methods have gained huge interests due to their flexibility in model development and the rich data available in modern buildings. The rapid development in data science has provided advanced data analytics to tackle prediction problems in a more convenient, efficient and effective way. This paper investigates the potential of one of the most promising techniques in advanced data analytics, i.e., deep learning, in predicting 24-h ahead building cooling load profiles. Deep learning refers to a collection of machine learning algorithms which are powerful in revealing nonlinear and complex patterns in big data. Deep learning can be used either in a supervised manner to develop prediction models with given inputs and output (i.e., cooling load), or in an unsupervised manner to extract meaningful features from raw data as model inputs. This study exploits the potential of deep learning in both manners, and compares its performance in cooling load prediction with typical feature extraction methods and popular prediction techniques in the building field. The results show that deep learning can enhance the performance of building cooling load prediction, especially when used in an unsupervised manner for constructing high-level features as model inputs. Using the features extracted by unsupervised deep learning as inputs for cooling load prediction can evidently enhance the prediction performance. The findings are enlightening and could bring more flexible and effective solutions for building energy predictions. (C) 2017 Elsevier Ltd. All rights reserved.</t>
  </si>
  <si>
    <t>[Fan, Cheng] Shenzhen Univ, Dept Construct Management &amp; Real Estate, Shenzhen, Peoples R China; [Xiao, Fu] Hong Kong Polytech Univ, Dept Bldg Serv Engn, Kowloon, Hong Kong, Peoples R China; [Zhao, Yang] Zhejiang Univ, Inst Refrigerat &amp; Cryogen, Hangzhou, Zhejiang, Peoples R China</t>
  </si>
  <si>
    <t>10.1016/j.apenergy.2017.03.064</t>
  </si>
  <si>
    <t>Chen, Jie; Liu, Zhixin; Yin, Zhengtong; Liu, Xuan; Li, Xiaolu; Yin, Lirong; Zheng, Wenfeng</t>
  </si>
  <si>
    <t>Predict the effect of meteorological factors on haze using BP neural network</t>
  </si>
  <si>
    <t>Haze; Data mining; Impact factor; Pearson correlation; BP neural network; PM2; 5</t>
  </si>
  <si>
    <t>AIR-POLLUTION; AMBIENT AIR; PM2.5</t>
  </si>
  <si>
    <t>Rapid urbanization and economic growth in China have resulted in severe haze. PM2.5 is a key component of haze. Using machine learning to predict PM2.5 concentrations has become a research hotspot. There are few previous studies on the correlation between PM2.5 and meteorological factors, and the accuracy of other detection results is not high. This study investigates the correlation between six meteorological factors (temperature, dew point, humidity, barometric pressure, wind speed, and visibility) and hourly PM2.5 concentration in Beijing. Pearson correlation analysis was used to analyze and found that meteorological factors had a stable non-linear effect on the change in PM2.5 concentration. Additionally, a BP neural network model was employed to examine the influence of meteorological conditions on hazy weather, considering both univariate and multifactorial aspects. Experimental results reveal a strong correlation between PM2.5 concentration and the four seasons, exhibiting minimal deviation and varying prediction errors throughout the seasons, confirming the seasonal association with haze weather. Consequently, the utilization of the BP neural network model for air quality index prediction is considered feasible. This research serves as a valuable reference for understanding the formation mechanism, implementing control methods, and establishing a haze prediction system to effectively manage urban air quality.</t>
  </si>
  <si>
    <t>[Chen, Jie; Liu, Zhixin] Shaoxing Univ, Sch Life &amp; Environm Sci, Shaoxing 312000, Peoples R China; [Yin, Zhengtong] Guizhou Univ, Coll Resource &amp; Environm Engn, Guiyang 550025, Peoples R China; [Liu, Xuan] Univ Elect Sci &amp; Technol China, Sch Publ Affairs &amp; Adm, Chengdu 611731, Sichuan, Peoples R China; [Li, Xiaolu] Southwest Univ, Sch Geog Sci, Chongqing 400715, Peoples R China; [Yin, Lirong] Louisiana State Univ, Dept Geog &amp; Anthropol, Baton Rouge, LA 70803 USA; [Zheng, Wenfeng] Univ Elect Sci &amp; Technol China, Sch Automat, Chengdu 610054, Peoples R China</t>
  </si>
  <si>
    <t>jie.chen@usx.edu.cn; liuzhixin@usx.edu.cn; ztyin@gzu.edu.cn; liuxuan@uestc.edu.cn; xliswu@swu.edu.cn; lyin5@lsu.edu; winfirms@uestc.edu.cn</t>
  </si>
  <si>
    <t>10.1016/j.uclim.2023.101630</t>
  </si>
  <si>
    <t>Shen, Yu; Zhang, Xiaohu; Zhao, Jinhua</t>
  </si>
  <si>
    <t>Understanding the usage of dockless bike sharing in Singapore</t>
  </si>
  <si>
    <t>Built environment; data mining; dockless; stationless bike sharing; GPS data; spatiotemporal analysis</t>
  </si>
  <si>
    <t>TRAVEL; WEATHER; IMPACT</t>
  </si>
  <si>
    <t>A new generation of bike-sharing services without docking stations is currently revolutionizing the traditional bike-sharing market as it dramatically expands around the world. This study aims at understanding the usage of new dockless bike-sharing services through the lens of Singapore's prevalent service. We collected the GPS data of all dockless bikes from one of the largest bike sharing operators in Singapore for nine consecutive days, for a total of over 14million records. We adopted spatial autoregressive models to analyze the spatiotemporal patterns of bike usage during the study period. The models explored the impact of bike fleet size, surrounding built environment, access to public transportation, bicycle infrastructure, and weather conditions on the usage of dockless bikes. Larger bike fleet is associated with higher usage but with diminishing marginal impact. In addition, high land use mixtures, easy access to public transportation, more supportive cycling facilities, and free-ride promotions positively impact the usage of dockless bikes. The negative influence of rainfall and high temperatures on bike utilization is also exhibited. The study also offered some guidance to urban planners, policy makers, and transportation practitioners who wish to promote bike-sharing service while ensuring its sustainability.</t>
  </si>
  <si>
    <t>[Shen, Yu] Tongji Univ, Minist Educ, Key Lab Rd &amp; Traff Engn, Shanghai, Peoples R China; [Shen, Yu; Zhang, Xiaohu] Singapore MIT Alliance Res &amp; Technol Ctr, Singapore, Singapore; [Zhao, Jinhua] MIT, Dept Urban Studies &amp; Planning, Cambridge, MA 02139 USA</t>
  </si>
  <si>
    <t>xiaohu@smart.mit.edu</t>
  </si>
  <si>
    <t>10.1080/15568318.2018.1429696</t>
  </si>
  <si>
    <t>Science &amp; Technology - Other Topics; Environmental Sciences &amp; Ecology; Transportation</t>
  </si>
  <si>
    <t>Chen, Zonglei; Ma, Minbo; Li, Tianrui; Wang, Hongjun; Li, Chongshou</t>
  </si>
  <si>
    <t>Long sequence time-series forecasting with deep learning: A survey</t>
  </si>
  <si>
    <t>Time series forecasting; Long time series forecasting; Transformer; Data mining; Deep learning</t>
  </si>
  <si>
    <t>NEURAL-NETWORKS; MODEL; POWER; PERIODICITY; ENCODER; DEMAND</t>
  </si>
  <si>
    <t>The development of deep learning technology has brought great improvements to the field of time series forecasting. Short sequence time-series forecasting no longer satisfies the current research community, and long-term future prediction is becoming the hotspot, which is noted as long sequence time-series forecasting (LSTF). The LSTF has been widely studied in the extant literature, but few reviews of its research development are reported. In this article, we provide a comprehensive survey of LSTF studies with deep learning technology. We propose rigorous definitions of LSTF and summarize the evolution in terms of a proposed taxonomy based on network structure. Next, we discuss three key problems and corresponding solutions from long dependency modeling, computation cost, and evaluation metrics. In particular, we propose a Kruskal-Wallis test based evaluation method for evaluation metrics problems. We further synthesize the applications, datasets, and open -source codes of LSTF. Moreover, we conduct extensive case studies comparing the proposed Kruskal-Wallis test based evaluation method with existing metrics and the results demonstrate the effectiveness. Finally, we propose potential research directions in this rapidly growing field. All resources and codes are assembled and organized under a unified framework that is available online at https://github.com/Masterleia/TSF_LSTF_ Compare.</t>
  </si>
  <si>
    <t>[Chen, Zonglei; Ma, Minbo; Li, Tianrui; Wang, Hongjun; Li, Chongshou] Southwest Jiaotong Univ, Sch Comp &amp; Artificial Intelligence, Chengdu 611756, Peoples R China; [Chen, Zonglei; Ma, Minbo; Li, Tianrui; Wang, Hongjun; Li, Chongshou] Mfg Ind Chains Collaborat &amp; Informat Support Techn, Chengdu 611756, Peoples R China; [Li, Chongshou] Southwest Jiaotong Univ, SWJTU Leeds Joint Sch, Chengdu 611756, Peoples R China; [Li, Tianrui] Southwest Jiaotong Univ, Natl Engn Lab Integrated Transportat Big Data Appl, Chengdu 611756, Peoples R China</t>
  </si>
  <si>
    <t>czlei@my.swjtu.edu.cn; minboma@my.swjtu.edu.cn; trli@swjtu.edu.cn; wanghongjun@swjtu.edu.cn; lics@swjtu.edu.cn</t>
  </si>
  <si>
    <t>10.1016/j.inffus.2023.101819</t>
  </si>
  <si>
    <t>Johnson, Alistair E. W.; Stone, David J.; Celi, Leo A.; Pollard, Tom J.</t>
  </si>
  <si>
    <t>The MIMIC Code Repository: enabling reproducibility in critical care research</t>
  </si>
  <si>
    <t>critical care; reproducibility; mimic-iii; data mining; intensive care; electronic health record</t>
  </si>
  <si>
    <t>INTERNATIONAL CONSENSUS DEFINITIONS; ACUTE PHYSIOLOGY; UNITED-STATES; SEPSIS; SYSTEM; SCORE; EPIDEMIOLOGY; MORTALITY; FAILURE</t>
  </si>
  <si>
    <t>Lack of reproducibility in medical studies is a barrier to the generation of a robust knowledge base to support clinical decision-making. In this paper we outline the Medical Information Mart for Intensive Care (MIMIC) Code Repository, a centralized code base for generating reproducible studies on an openly available critical care dataset. Code is provided to load the data into a relational structure, create extractions of the data, and reproduce entire analysis plans including research studies. Concepts extracted include severity of illness scores, comorbid status, administrative definitions of sepsis, physiologic criteria for sepsis, organ failure scores, treatment administration, and more. Executable documents are used for tutorials and reproduce published studies end-to-end, providing a template for future researchers to replicate. The repository's issue tracker enables community discussion about the data and concepts, allowing users to collaboratively improve the resource. The centralized repository provides a platform for users of the data to interact directly with the data generators, facilitating greater understanding of the data. It also provides a location for the community to collaborate on necessary concepts for research progress and share them with a larger audience. Consistent application of the same code for underlying concepts is a key step in ensuring that research studies on the MIMIC database are comparable and reproducible. By providing open source code alongside the freely accessible MIMIC-III database, we enable end-to-end reproducible analysis of electronic health records.</t>
  </si>
  <si>
    <t>[Johnson, Alistair E. W.; Celi, Leo A.; Pollard, Tom J.] MIT, E25-505,77 Massachusetts Ave, Cambridge, MA 02139 USA; [Stone, David J.] Univ Virginia, Sch Med, Charlottesville, VA 22908 USA; [Celi, Leo A.] Beth Israel Deaconess Med Ctr, Boston, MA 02215 USA</t>
  </si>
  <si>
    <t>aewj@mit.edu</t>
  </si>
  <si>
    <t>10.1093/jamia/ocx084</t>
  </si>
  <si>
    <t>Computer Science; Health Care Sciences &amp; Services; Information Science &amp; Library Science; Medical Informatics</t>
  </si>
  <si>
    <t>Ramon Saura, Jose; Palacios-Marques, Daniel; Ribeiro-Soriano, Domingo</t>
  </si>
  <si>
    <t>Exploring the boundaries of open innovation: Evidence from social media mining</t>
  </si>
  <si>
    <t>Open innovation; Social media mining; Data mining; User-generated content; Sentiment analysis</t>
  </si>
  <si>
    <t>USER-GENERATED CONTENT; BIG DATA; PROJECTS; SUPPORT; VECTOR; COMMUNITIES; CREATIVITY; CONSUMERS; FAILURE; TWITTER</t>
  </si>
  <si>
    <t>Technological development of the last several decades has driven open innovation towards organizational, business, social, and economic change. Open innovation has emerged as the main driver of change in a business sector that needs to be flexible and resilient, rapidly adapting to change through innovation. In this context, the present study aimed to explore the limits of open innovation by extracting evidence from user-generated content (UGC) on Twitter using social media mining. To this end, in terms of the methodology, we first applied machine learning Sentiment Analysis algorithm texted using Support Vector Classifier, Multinomial Naive Bayes, Logistic Regression, and Random Forest Classifier to divide the sample of n = 586.348 tweets into three groups expressing the following three sentiments: positive, negative, and neutral. Then, we used a mathematical topic modeling algorithm known as Latent Dirichlet allocation to analyze the tweet databases. Finally, Python was used to develop textual analysis techniques under the theoretical framework of Computer-Aided Text Analysis and Natural Language Processing. The results revealed that, in the tweets dataset, there were eight topics. Of these topics, two contained tweets expressing negative sentiments (Culture and Business Models/Management), three topics contained tweets expressing positive sentiments (Communities, Creative projects and Ideas), and three topics contained tweets expressing neutral sentiments (Entrepreneurship, Teams and Technology). These topics are discussed in the context of limitations, risks, and characteristics of open innovation according to the UGC on Twitter. The paper concludes with the formulation of 20 limits of open innovation and 27 research questions for further research on open innovation, as well as a discussion of theoretical and practical implications of the study.</t>
  </si>
  <si>
    <t>[Ramon Saura, Jose] Rey Juan Carlos Univ, Madrid, Spain; [Palacios-Marques, Daniel] Univ Politecn Valencia, Valencia, Spain; [Ribeiro-Soriano, Domingo] Univ Valencia, Valencia, Spain</t>
  </si>
  <si>
    <t>joseramon.saura@urjc.es; dapamar@doc.upv.es; domingo.ribeiro@uv.es</t>
  </si>
  <si>
    <t>10.1016/j.technovation.2021.102447</t>
  </si>
  <si>
    <t>Engineering; Business &amp; Economics; Operations Research &amp; Management Science</t>
  </si>
  <si>
    <t>Premkumar, Manoharan; Sinha, Garima; Ramasamy, Manjula Devi; Sahu, Santhoshini; Subramanyam, Chithirala Bala; Sowmya, Ravichandran; Abualigah, Laith; Derebew, Bizuwork</t>
  </si>
  <si>
    <t>Augmented weighted K-means grey wolf optimizer: An enhanced metaheuristic algorithm for data clustering problems</t>
  </si>
  <si>
    <t>Computational intelligence; Data mining; Grey wolf optimizer; K-means clustering; Optimization algorithm</t>
  </si>
  <si>
    <t>PARTICLE SWARM OPTIMIZATION; SEARCH; COLONY</t>
  </si>
  <si>
    <t>This study presents the K-means clustering-based grey wolf optimizer, a new algorithm intended to improve the optimization capabilities of the conventional grey wolf optimizer in order to address the problem of data clustering. The process that groups similar items within a dataset into non-overlapping groups. Grey wolf hunting behaviour served as the model for grey wolf optimizer, however, it frequently lacks the exploration and exploitation capabilities that are essential for efficient data clustering. This work mainly focuses on enhancing the grey wolf optimizer using a new weight factor and the K-means algorithm concepts in order to increase variety and avoid premature convergence. Using a partitional clustering-inspired fitness function, the K-means clustering-based grey wolf optimizer was extensively evaluated on ten numerical functions and multiple real-world datasets with varying levels of complexity and dimensionality. The methodology is based on incorporating the K-means algorithm concept for the purpose of refining initial solutions and adding a weight factor to increase the diversity of solutions during the optimization phase. The results show that the K-means clustering-based grey wolf optimizer performs much better than the standard grey wolf optimizer in discovering optimal clustering solutions, indicating a higher capacity for effective exploration and exploitation of the solution space. The study found that the K-means clustering-based grey wolf optimizer was able to produce high-quality cluster centres in fewer iterations, demonstrating its efficacy and efficiency on various datasets. Finally, the study demonstrates the robustness and dependability of the K-means clustering-based grey wolf optimizer in resolving data clustering issues, which represents a significant advancement over conventional techniques. In addition to addressing the shortcomings of the initial algorithm, the incorporation of K-means and the innovative weight factor into the grey wolf optimizer establishes a new standard for further study in metaheuristic clustering algorithms. The performance of the K-means clustering-based grey wolf optimizer is around 34% better than the original grey wolf optimizer algorithm for both numerical test problems and data clustering problems.</t>
  </si>
  <si>
    <t>[Premkumar, Manoharan] Dayananda Sagar Coll Engn, Dept Elect &amp; Elect Engn, Bengaluru 560078, Karnataka, India; [Sinha, Garima] Jain Univ, Dept Comp Sci &amp; Engn, Bengaluru, Karnataka, India; [Ramasamy, Manjula Devi] KPR Inst Engn &amp; Technol, Dept Comp Sci &amp; Engn, Coimbatore, Tamil Nadu, India; [Sahu, Santhoshini] GMR Inst Technol, Dept Comp Sci &amp; Engn, Srikakulam, Andhra Pradesh, India; [Sowmya, Ravichandran] Manipal Acad Higher Educ, Manipal Inst Technol, Dept Elect &amp; Elect Engn, Manipal, Karnataka, India; [Abualigah, Laith] Al Al Bayt Univ, Comp Sci Dept, Mafraq 25113, Jordan; [Abualigah, Laith] Univ Tabuk, Artificial Intelligence &amp; Sensing Technol AIST Res, Tabuk 71491, Saudi Arabia; [Abualigah, Laith] Al Ahliyya Amman Univ, Hourani Ctr Appl Sci Res, Amman 19328, Jordan; [Abualigah, Laith] Middle East Univ, MEU Res Unit, Amman 11831, Jordan; [Abualigah, Laith] Lebanese Amer Univ, Dept Elect &amp; Comp Engn, Byblos 135053, Lebanon; [Abualigah, Laith] Sunway Univ Malaysia, Sch Engn &amp; Technol, Petaling Jaya 27500, Malaysia; [Abualigah, Laith] Yuan Ze Univ, Coll Engn, Taoyuan, Taiwan; [Abualigah, Laith] Mizan Tepi Univ, Coll Nat &amp; Computat Sci, Dept Stat, Tepi Bushira, Ethiopia; [Derebew, Bizuwork] Appl Sci Private Univ, Appl Sci Res Ctr, Amman 11931, Jordan; [Subramanyam, Chithirala Bala] Vardhaman Coll Engn, Dept Comp Sci &amp; Engn, Hyderabad, India</t>
  </si>
  <si>
    <t>mprem.me@gmail.com; bizuworkd@mtu.edu.et</t>
  </si>
  <si>
    <t>MAR 5</t>
  </si>
  <si>
    <t>10.1038/s41598-024-55619-z</t>
  </si>
  <si>
    <t>Mateu-Sanz, Miguel; Fuenteslopez, Carla, V; Uribe-Gomez, Juan; Haugen, Havard Jostein; Pandit, Abhay; Ginebra, Maria-Pau; Hakimi, Osnat; Krallinger, Martin; Samara, Athina</t>
  </si>
  <si>
    <t>Redefining biomaterial biocompatibility: challenges for artificial intelligence and text mining</t>
  </si>
  <si>
    <t>The surge in 'Big data' has significantly influenced biomaterials research and development, with vast data volumes emerging from clinical trials, scientific literature, electronic health records, and other sources. Biocompatibility is essential in developing safe medical devices and biomaterials to perform as intended without provoking adverse reactions. Therefore, establishing an artificial intelligence (AI) -driven biocompatibility definition has become decisive for automating data extraction and profiling safety effectiveness. This definition should both reflect the attributes related to biocompatibility and be compatible with computational data -mining methods. Here, we discuss the need for a comprehensive and contemporary definition of biocompatibility and the challenges in developing one. We also identify the key elements that comprise biocompatibility, and propose an integrated biocompatibility definition that enables data -mining approaches.</t>
  </si>
  <si>
    <t>[Mateu-Sanz, Miguel; Ginebra, Maria-Pau; Samara, Athina] Univ Politecn Cataluna, Dept Mat Sci &amp; Engn, Biomat Biomech &amp; Tissue Engn Grp, Barcelona 08019, Spain; [Fuenteslopez, Carla, V] Univ Oxford, Inst Biomed Engn, Botnar Res Ctr, Nuffield Orthopaed Ctr, Oxford OX3 7LD, England; [Uribe-Gomez, Juan; Pandit, Abhay] Univ Galway, SFI Res Ctr Med Devices, CURAM, Galway H92W2TY, Ireland; [Haugen, Havard Jostein] Univ Oslo, Fac Dent, Ctr Funct Tissue Reconstruct, Dept Biomat, N-0317 Oslo, Norway; [Hakimi, Osnat] Amoon Ventures, Yerushalaim Rd 34, IL-4350108 Raanana, Israel; [Krallinger, Martin] Barcelona Supercomp Ctr, Barcelona 08034, Spain</t>
  </si>
  <si>
    <t>athinas@uio.no</t>
  </si>
  <si>
    <t>10.1016/j.tibtech.2023.09.015</t>
  </si>
  <si>
    <t>Biotechnology &amp; Applied Microbiology</t>
  </si>
  <si>
    <t>Campos, Guilherme O.; Zimek, Arthur; Sander, Jorg; Campello, Ricardo J. G. B.; Micenkova, Barbora; Schubert, Erich; Assent, Ira; Houle, Michael E.</t>
  </si>
  <si>
    <t>On the evaluation of unsupervised outlier detection: measures, datasets, and an empirical study</t>
  </si>
  <si>
    <t>Unsupervised outlier detection; Evaluation; Measures; Datasets</t>
  </si>
  <si>
    <t>HIGH-DIMENSIONAL DATA; PROJECTIONS; LOCALITY</t>
  </si>
  <si>
    <t>The evaluation of unsupervised outlier detection algorithms is a constant challenge in data mining research. Little is known regarding the strengths and weaknesses of different standard outlier detection models, and the impact of parameter choices for these algorithms. The scarcity of appropriate benchmark datasets with ground truth annotation is a significant impediment to the evaluation of outlier methods. Even when labeled datasets are available, their suitability for the outlier detection task is typically unknown. Furthermore, the biases of commonly-used evaluation measures are not fully understood. It is thus difficult to ascertain the extent to which newly-proposed outlier detection methods improve over established methods. In this paper, we perform an extensive experimental study on the performance of a representative set of standard k nearest neighborhood-based methods for unsupervised outlier detection, across a wide variety of datasets prepared for this purpose. Based on the overall performance of the outlier detection methods, we provide a characterization of the datasets themselves, and discuss their suitability as outlier detection benchmark sets. We also examine the most commonly-used measures for comparing the performance of different methods, and suggest adaptations that are more suitable for the evaluation of outlier detection results.</t>
  </si>
  <si>
    <t>[Campos, Guilherme O.; Campello, Ricardo J. G. B.] Univ Sao Paulo, SCC ICMC USP, CP 668, BR-13566590 Sao Carlos, SP, Brazil; [Zimek, Arthur; Schubert, Erich] Univ Munich, D-80538 Munich, Germany; [Sander, Jorg] Univ Alberta, Dept Comp Sci, Edmonton, AB T6G 2E8, Canada; [Micenkova, Barbora; Assent, Ira] Aarhus Univ, Dept Comp Sci, Aabogade 34, DK-8200 Aarhus, Denmark; [Houle, Michael E.] Natl Inst Informat, Chiyoda Ku, 2-1-2 Hitotsubashi, Tokyo 1018430, Japan</t>
  </si>
  <si>
    <t>gocampos@icmc.usp.br; zimek@dbs.ifi.lmu.de; jsander@ualberta.ca; campello@icmc.usp.br; barbora@cs.au.dk; schube@dbs.ifi.lmu.de; ira@cs.au.dk; meh@nii.ac.jp</t>
  </si>
  <si>
    <t>10.1007/s10618-015-0444-8</t>
  </si>
  <si>
    <t>Tang, Yun; Li, Cheng; Zhang, You-Jing; Wu, Zeng-Hong</t>
  </si>
  <si>
    <t>Ferroptosis-Related Long Non-Coding RNA signature predicts the prognosis of Head and neck squamous cell carcinoma</t>
  </si>
  <si>
    <t>Head and neck squamous cell carcinoma; ferroptosis; genes; lncRNAs; immune infiltration; data mining</t>
  </si>
  <si>
    <t>COMPREHENSIVE ANALYSIS; EXPRESSION; PROLIFERATION; TARGETS; NRF2</t>
  </si>
  <si>
    <t>Background: Head and neck squamous cell carcinoma (HNSCC) are head and neck cancers. On the other hand, ferroptosis is a novel iron-dependent and ROS reliant type of cell death observed various disease conditions. Method: We constructed a prognostic multilncRNA signature based on ferroptosis-related differentially expressed lncRNAs in HNSCC. Results: We identified 25 differently expressed lncRNAs associated with prognosis of HNSCC. Kaplan-Meier analyses revealed the high-risk lncRNAs signature associated with poor prognosis of HNSCC. Moreover, the AUC of the lncRNAs signature was 0.782, underscoring their utility in prediction HNSCC prognosis. Indeed, our risk assessment model was superior to traditional clinicopathological features in predicting HNSCC prognosis. GSEA revealed the immune and tumor-related pathways in the low risk group individuals. Moreover, TCGA revealed T cell functions including cytolytic activity, HLA, regulation of inflammationp, co-stimulation, co-inhibition and coordination of type II INF response were significantly different between the low-risk and high-risk groups. Immune checkpoints such as PDCD-1 (PD-1), CTLA4 and LAG3, were also expressed differently between the two risk groups. Conclusion: A novel ferroptosis-related lncRNAs signature impacts on the prognosis of HNSCC.</t>
  </si>
  <si>
    <t>[Tang, Yun] Huazhong Univ Sci &amp; Technol, Union Hosp, Tongji Med Coll, Dept Crit Care Med, Wuhan 430022, Peoples R China; [Li, Cheng] Huazhong Univ Sci &amp; Technol, Cent Hosp Wuhan, Tongji Med Coll, Dept Otolaryngol Head &amp; Neck Surg, Wuhan, Hubei, Peoples R China; [Zhang, You-Jing] Huazhong Univ Sci &amp; Technol, Tongji Med Coll, Sch Publ Hlth, Wuhan, Peoples R China; [Wu, Zeng-Hong] Huazhong Univ Sci &amp; Technol, Union Hosp, Tongji Med Coll, Dept Otorhinolaryngol, Wuhan, Hubei, Peoples R China; [Wu, Zeng-Hong] Huazhong Univ Sci &amp; Technol, Tongji Med Coll, Union Hosp, Dept Infect Dis, Wuhan 430022, Peoples R China</t>
  </si>
  <si>
    <t>D201981596@hust.edu.cn</t>
  </si>
  <si>
    <t>10.7150/ijbs.55552</t>
  </si>
  <si>
    <t>Biochemistry &amp; Molecular Biology; Life Sciences &amp; Biomedicine - Other Topics</t>
  </si>
  <si>
    <t>Outlier detection using iterative adaptive mini-minimum spanning tree generation with applications on medical data</t>
  </si>
  <si>
    <t>minimum spanning tree; outlier detection; cluster-based outlier detection; data mining; medical data</t>
  </si>
  <si>
    <t>EFFICIENT; ALGORITHMS</t>
  </si>
  <si>
    <t>As an important technique for data pre-processing, outlier detection plays a crucial role in various real applications and has gained substantial attention, especially in medical fields. Despite the importance of outlier detection, many existing methods are vulnerable to the distribution of outliers and require prior knowledge, such as the outlier proportion. To address this problem to some extent, this article proposes an adaptive mini-minimum spanning tree-based outlier detection (MMOD) method, which utilizes a novel distance measure by scaling the Euclidean distance. For datasets containing different densities and taking on different shapes, our method can identify outliers without prior knowledge of outlier percentages. The results on both real-world medical data corpora and intuitive synthetic datasets demonstrate the effectiveness of the proposed method compared to state-of-the-art methods.</t>
  </si>
  <si>
    <t>[Li, Jia; Wang, Chenxu] Xi An Jiao Tong Univ, Sch Software Engn, Xian, Peoples R China; [Li, Jia; Verbeek, Fons J.] Leiden Univ, Leiden Inst Adv Comp Sci, Leiden, Netherlands; [Li, Jiangwei] Xi An Jiao Tong Univ, Affiliated Hosp 2, Dept Geriatr Surg, Xian, Peoples R China; [Wang, Chenxu] Xi An Jiao Tong Univ, Key Lab Intelligent Network &amp; Network Secur, MOE, Xian, Peoples R China; [Schultz, Tanja; Liu, Hui] Univ Bremen, Cognit Syst Lab, Bremen, Germany</t>
  </si>
  <si>
    <t>OCT 13</t>
  </si>
  <si>
    <t>10.3389/fphys.2023.1233341</t>
  </si>
  <si>
    <t>Physiology</t>
  </si>
  <si>
    <t>Tran, Binh; Xue, Bing; Zhang, Mengjie</t>
  </si>
  <si>
    <t>Variable-Length Particle Swarm Optimization for Feature Selection on High-Dimensional Classification</t>
  </si>
  <si>
    <t>Classification; data mining; feature selection (FS); high-dimensional data; particle swarm optimization (PSO)</t>
  </si>
  <si>
    <t>PSO</t>
  </si>
  <si>
    <t>With a global search mechanism, particle swarm optimization (PSO) has shown promise in feature selection (FS). However, most of the current PSO-based FS methods use a fix-length representation, which is inflexible and limits the performance of PSO for FS. When applying these methods to high-dimensional data, it not only consumes a significant amount of memory but also requires a high computational cost. Overcoming this limitation enables PSO to work on data with much higher dimensionality which has become more and more popular with the advance of data collection technologies. In this paper, we propose the first variable-length PSO representation for FS, enabling particles to have different and shorter lengths, which defines smaller search space and therefore, improves the performance of PSO. By rearranging features in a descending order of their relevance, we facilitate particles with shorter lengths to achieve better classification performance. Furthermore, using the proposed length changing mechanism, PSO can jump out of local optima, further narrow the search space and focus its search on smaller and more fruitful area. These strategies enable PSO to reach better solutions in a shorter time. Results on ten high-dimensional datasets with varying difficulties show that the proposed variable-length PSO can achieve much smaller feature subsets with significantly higher classification performance in much shorter time than the fixed-length PSO methods. The proposed method also outperformed the compared non-PSO FS methods in most cases.</t>
  </si>
  <si>
    <t>[Tran, Binh; Xue, Bing; Zhang, Mengjie] Victoria Univ Wellington, Sch Engn &amp; Comp Sci, Wellington 6140, New Zealand</t>
  </si>
  <si>
    <t>binh.tran@ecs.vuw.ac.nz; bing.xue@ecs.vuw.ac.nz; mengjie.zhang@ecs.vuw.ac.nz</t>
  </si>
  <si>
    <t>10.1109/TEVC.2018.2869405</t>
  </si>
  <si>
    <t>Fan, Cheng; Sun, Yongjun; Zhao, Yang; Song, Mengjie; Wang, Jiayuan</t>
  </si>
  <si>
    <t>Deep learning-based feature engineering methods for improved building energy prediction</t>
  </si>
  <si>
    <t>Building energy prediction; Data mining; Intelligent buildings; Unsupervised deep learning; Generative adversarial networks</t>
  </si>
  <si>
    <t>COOLING LOAD PREDICTION; SHORT-TERM; SYSTEM; MODEL; OPTIMIZATION; CONSUMPTION</t>
  </si>
  <si>
    <t>The enrichment in building operation data has enabled the development of advanced data-driven methods for building energy predictions. Existing studies mainly focused on the utilization of supervised learning techniques for model development, while overlooking the significance of feature engineering. Feature engineering are helpful for reducing data dimensionality, decreasing prediction model complexity, and tackling the problem of corrupted and noisy information. Considering that each building has unique operating characteristics, it is neither practical nor efficient to manually identify features for model developments. Data-driven feature engineering methods are thus needed to ensure the flexibility and generalization of building energy prediction models. Using operation data of real buildings, this paper investigates the performance of different deep learning techniques in automatically deriving high-quality features for building energy predictions. Three types of deep learning-based features are developed using fully-connected autoencoders, convolutional autoencoders and generative adversarial networks respectively. Their potentials in building energy predictions have been exploited and compared with conventional feature engineering methods. The study validates the usefulness of deep learning in enhancing building energy prediction performance. The research results help to automate and improve the predictive modeling process while bridging the knowledge gaps between deep learning and building professionals.</t>
  </si>
  <si>
    <t>[Fan, Cheng; Wang, Jiayuan] Shenzhen Univ, Dept Construct Management &amp; Real Estate, Shenzhen, Peoples R China; [Sun, Yongjun] City Univ Hong Kong, Div Bldg Sci &amp; Technol, Hong Kong, Peoples R China; [Zhao, Yang] Zhejiang Univ, Inst Refrigerat &amp; Cryogen, Hangzhou, Zhejiang, Peoples R China; [Song, Mengjie] Univ Tokyo, Grad Sch Frontier Sci, Dept Human &amp; Engn Environm Studies, Tokyo, Japan</t>
  </si>
  <si>
    <t>youngzhao@zju.edu.cn</t>
  </si>
  <si>
    <t>10.1016/j.apenergy.2019.02.052</t>
  </si>
  <si>
    <t>Bischl, Bernd; Lang, Michel; Kotthoff, Lars; Schiffner, Julia; Richter, Jajob; Studerus, Erich; Casalicchio, Giuseppe; Jones, Zachary M.</t>
  </si>
  <si>
    <t>mlr: Machine Learning in R</t>
  </si>
  <si>
    <t>machine learning; hyperparameter tuning; model selection; feature selection; benchmarking; R; visualization; data mining</t>
  </si>
  <si>
    <t>The MLR package provides a generic, object-oriented, and extensible framework for classification, regression, survival analysis and clustering for the R language. It provides a unified interface to more than 160 basic learners and includes meta-algorithms and model selection techniques to improve and extend the functionality of basic learners with, e.g., hyperpa-rameter tuning, feature selection, and ensemble construction. Parallel high-performance computing is natively supported. The package targets practitioners who want to quickly apply machine learning algorithms, as well as researchers who want to implement, benchmark, and compare their new methods in a structured environment.</t>
  </si>
  <si>
    <t>[Bischl, Bernd; Lang, Michel; Kotthoff, Lars; Schiffner, Julia; Richter, Jajob; Studerus, Erich; Casalicchio, Giuseppe; Jones, Zachary M.] Ludwig Maximilians Univ Munchen, Dept Stat, Ludwigstr 33, D-80539 Munich, Germany</t>
  </si>
  <si>
    <t>BERND.BISCHL@STAT.UNI-MUENCHEN.DE; LANG@STATISTIK.TU-DORTMUND.DE; LARSKO@CS.UBC.CA; SCHIFFNER@MATH.UNI-DUESSELDORF.DE; JAKOB.RICHTER@TU-DORTMUND.DE; ERICH.STUDERUS@UPKBS.CH; GIUSEPPE.CASALICCHIO@STAT.UNI-MUENCHEN.DE; ZMJ@ZMJONES.COM</t>
  </si>
  <si>
    <t>Zhao, Yue; Nasrullah, Zain; Li, Zheng</t>
  </si>
  <si>
    <t>PyOD: A Python Toolbox for Scalable Outlier Detection</t>
  </si>
  <si>
    <t>anomaly detection; outlier detection; outlier ensembles; neural networks; machine learning; data mining; Python</t>
  </si>
  <si>
    <t>SUPPORT</t>
  </si>
  <si>
    <t>PyOD is an open-source Python toolbox for performing scalable outlier detection on multivariate data. Uniquely, it provides access to a wide range of outlier detection algorithms, including established outlier ensembles and more recent neural network-based approaches, under a single, well-documented API designed for use by both practitioners and researchers. With robustness and scalability in mind, best practices such as unit testing, continuous integration, code coverage, maintainability checks, interactive examples and parallelization are emphasized as core components in the toolbox's development. PyOD is compatible with both Python 2 and 3 and can be installed through Python Package Index (PyPI) or https : //github . com/yzhao062/pyod.</t>
  </si>
  <si>
    <t>[Zhao, Yue] Carnegie Mellon Univ, Pittsburgh, PA 15213 USA; [Nasrullah, Zain] Univ Toronto, Toronto, ON M5S 2E4, Canada; [Li, Zheng] Northeastern Univ Toronto, Toronto, ON M5X 1E2, Canada</t>
  </si>
  <si>
    <t>zhaoy@cmu.edu; znasrullah@cs.toronto.edu; jk_zhengli@hotmail.com</t>
  </si>
  <si>
    <t>Zhang, Yingfeng; Ren, Shan; Liu, Yang; Si, Shubin</t>
  </si>
  <si>
    <t>A big data analytics architecture for cleaner manufacturing and maintenance processes of complex products</t>
  </si>
  <si>
    <t>Cleaner production; Product lifecycle; Manufacturing; Maintenance; Big data analytics; Data mining; Sustainable production</t>
  </si>
  <si>
    <t>LIFE-CYCLE; SERVICE SYSTEM; COMPETITIVE ADVANTAGE; INTELLIGENT PRODUCTS; INFORMATION TRACKING; MANAGEMENT; INDUSTRY; TECHNOLOGY; BARRIERS; STRATEGY</t>
  </si>
  <si>
    <t>Cleaner production (CP) is considered as one of the most important means for manufacturing enterprises to achieve sustainable production and improve their sustainable competitive advantage. However, implementation of the CP strategy was facing barriers, such as the lack of complete data and valuable knowledge that can be employed to provide better support on decision-making of coordination and optimization on the product lifecycle management (PLM) and the whole CP process. Fortunately, with the wide use of smart sensing devices in PLM, a large amount of real-time and multi-source lifecycle big data can now be collected. To make better PLM and CP decisions based on these data, in this paper, an overall architecture of big data-based analytics for product lifecycle (BDA-PL) was proposed. It integrated big data analytics and service-driven patterns that helped to overcome the above-mentioned barriers. Under the architecture, the availability and accessibility of data and knowledge related to the product were achieved. Focusing on manufacturing and maintenance process of the product lifecycle, and the key technologies were developed to implement the big data analytics. The presented architecture was demonstrated by an application scenario, and some observations and findings were discussed in details. The results showed that the proposed architecture benefited customers, manufacturers, environment and even all stages of PLM, and effectively promoted the implementation of CP. In addition, the managerial implications of the proposed architecture for four departments were analyzed and discussed. The new CP strategy provided a theoretical and practical basis for the sustainable development of manufacturing enterprises. (C) 2016 Elsevier Ltd. All rights reserved.</t>
  </si>
  <si>
    <t>[Zhang, Yingfeng; Ren, Shan; Si, Shubin] Northwestern Polytech Univ, Key Lab Contemporary Design &amp; Integrated Mfg Tech, Minist Educ, Xian 710072, Shaanxi, Peoples R China; [Liu, Yang] Linkoping Univ, Dept Management &amp; Engn, SE-58183 Linkoping, Sweden; [Liu, Yang] Univ Vaasa, Dept Prod, PL 700, Vaasa 651016, Finland; [Ren, Shan] Honghe Univ, Dept Mech Engn, Mengzi 661199, Yunnan, Peoples R China</t>
  </si>
  <si>
    <t>zhangyf@nwpu.edu.cn; yang.liu@liu.se</t>
  </si>
  <si>
    <t>JAN 20</t>
  </si>
  <si>
    <t>10.1016/j.jclepro.2016.07.123</t>
  </si>
  <si>
    <t>Science &amp; Technology - Other Topics; Engineering; Environmental Sciences &amp; Ecology</t>
  </si>
  <si>
    <t>Williams, Matthew O.; Kevrekidis, Ioannis G.; Rowley, Clarence W.</t>
  </si>
  <si>
    <t>A Data-Driven Approximation of the Koopman Operator: Extending Dynamic Mode Decomposition</t>
  </si>
  <si>
    <t>Data mining; Koopman spectral analysis; Set oriented methods; Spectral methods; Reduced order models</t>
  </si>
  <si>
    <t>SYSTEMS</t>
  </si>
  <si>
    <t>The Koopman operator is a linear but infinite-dimensional operator that governs the evolution of scalar observables defined on the state space of an autonomous dynamical system and is a powerful tool for the analysis and decomposition of nonlinear dynamical systems. In this manuscript, we present a data-driven method for approximating the leading eigenvalues, eigenfunctions, and modes of the Koopman operator. The method requires a data set of snapshot pairs and a dictionary of scalar observables, but does not require explicit governing equations or interaction with a black box integrator. We will show that this approach is, in effect, an extension of dynamic mode decomposition (DMD), which has been used to approximate the Koopman eigenvalues and modes. Furthermore, if the data provided to the method are generated by a Markov process instead of a deterministic dynamical system, the algorithm approximates the eigenfunctions of the Kolmogorov backward equation, which could be considered as the stochastic Koopman operator (Mezic in Nonlinear Dynamics 41(1-3): 309-325, 2005). Finally, four illustrative examples are presented: two that highlight the quantitative performance of the method when presented with either deterministic or stochastic data and two that show potential applications of the Koopman eigenfunctions.</t>
  </si>
  <si>
    <t>[Williams, Matthew O.] Princeton Univ, Program Appl &amp; Computat Math, Princeton, NJ 08544 USA; [Kevrekidis, Ioannis G.] Princeton Univ, Dept Chem &amp; Biol Engn, Princeton, NJ 08544 USA; [Kevrekidis, Ioannis G.] Princeton Univ, PACM, Princeton, NJ 08544 USA; [Rowley, Clarence W.] Princeton Univ, Dept Mech &amp; Aerosp Engn, Princeton, NJ 08544 USA</t>
  </si>
  <si>
    <t>mow2@princeton.edu; krevrekidis@princeton.edu; cwrowley@princeton.edu</t>
  </si>
  <si>
    <t>10.1007/s00332-015-9258-5</t>
  </si>
  <si>
    <t>Mathematics; Mechanics; Physics</t>
  </si>
  <si>
    <t>Wei, Jian; He, Jianhua; Chen, Kai; Zhou, Yi; Tang, Zuoyin</t>
  </si>
  <si>
    <t>Collaborative filtering and deep learning based recommendation system for cold start items</t>
  </si>
  <si>
    <t>Recommendation system; Data mining; Deep learning neural network; Collaborative filtering; Cold start problem</t>
  </si>
  <si>
    <t>Recommender system is a specific type of intelligent systems, which exploits historical user ratings on items and/or auxiliary information to make recommendations on items to the users. It plays a critical role in a wide range of online shopping, e-commercial services and social networking applications. Collaborative filtering (CF) is the most popular approaches used for recommender systems, but it suffers from complete cold start (CCS) problem where no rating record are available and incomplete cold start (ICS) problem where only a small number of rating records are available for some new items or users in the system. In this paper, we propose two recommendation models to solve the CCS and ICS problems for new items, which are based on a framework of tightly coupled CF approach and deep learning neural network. A specific deep neural network SADE is used to extract the content features of the items. The state of the art CF model, timeSVD++, which models and utilizes temporal dynamics of user preferences and item features, is modified to take the content features into prediction of ratings for cold start items. Extensive experiments on a large Netflix rating dataset of movies are performed, which show that our proposed recommendation models largely outperform the baseline models for rating prediction of cold start items. The two proposed recommendation models are also evaluated and compared on ICS items, and a flexible scheme of model retraining and switching is proposed to deal with the transition of items from cold start to non-cold start status. The experiment results on Netflix movie recommendation show the tight coupling of CF approach and deep learning neural network is feasible and very effective for cold start item recommendation. The design is general and can be applied to many other recommender systems for online shopping and social networking applications. The solution of cold start item problem can largely improve user experience and trust of recommender systems, and effectively promote cold start items. (C) 2016 Elsevier Ltd. All rights reserved.</t>
  </si>
  <si>
    <t>[Wei, Jian; He, Jianhua; Tang, Zuoyin] Aston Univ, Sch Engn &amp; Appl Sci, Birmingham B4 7ET, W Midlands, England; [Chen, Kai] Shanghai Jiao Tong Univ, Inst Image Commun &amp; Network Engn, Shanghai 200030, Peoples R China; [Zhou, Yi] Shanghai Jiao Tong Univ, Dept Comp Sci, Shanghai 200030, Peoples R China</t>
  </si>
  <si>
    <t>weij2@aston.ac.uk; j.he7@aston.ac.uk; kchen@sjtu.edu.cn; zy_21th@sjtu.edu.cn; z.tang1@aston.ac.uk</t>
  </si>
  <si>
    <t>10.1016/j.eswa.2016.09.040</t>
  </si>
  <si>
    <t>Tang, Zefang; Li, Chenwei; Kang, Boxi; Gao, Ge; Li, Cheng; Zhang, Zemin</t>
  </si>
  <si>
    <t>GEPIA: a web server for cancer and normal gene expression profiling and interactive analyses</t>
  </si>
  <si>
    <t>PROSTATE-CANCER; PROJECT; MARKERS; HUMANS; TARGET; CELLS</t>
  </si>
  <si>
    <t>Tremendous amount of RNA sequencing data have been produced by large consortium projects such as TCGA and GTEx, creating new opportunities for data mining and deeper understanding of gene functions. While certain existing web servers are valuable and widely used, many expression analysis functions needed by experimental biologists are still not adequately addressed by these tools. We introduce GEPIA (Gene Expression Profiling Interactive Analysis), a web-based tool to deliver fast and customizable functionalities based on TCGA and GTEx data. GEPIA provides key interactive and customizable functions including differential expression analysis, profiling plotting, correlation analysis, patient survival analysis, similar gene detection and dimensionality reduction analysis. The comprehensive expression analyses with simple clicking through GEPIA greatly facilitate data mining in wide research areas, scientific discussion and the therapeutic discovery process. GEPIA fills in the gap between cancer genomics big data and the delivery of integrated information to end users, thus helping unleash the value of the current data resources. GEPIA is available at http://gepia.cancer-pku.cn/.</t>
  </si>
  <si>
    <t>[Tang, Zefang; Li, Chenwei; Kang, Boxi; Zhang, Zemin] Peking Univ, Sch Life Sci, BIOPIC, Beijing 100871, Peoples R China; [Li, Chenwei; Li, Cheng; Zhang, Zemin] Peking Univ, Acad Adv Interdisciplinary Studies, Peking Tsinghua Ctr Life Sci, Beijing 100871, Peoples R China; [Gao, Ge; Li, Cheng] Peking Univ, Sch Life Sci, Beijing 100871, Peoples R China; [Zhang, Zemin] Univ Calif Santa Cruz, Dept Biomol Engn, Santa Cruz, CA 95064 USA; [Zhang, Zemin] Peking Univ, Beijing Adv Innovat Ctr Genom, Beijing 100871, Peoples R China</t>
  </si>
  <si>
    <t>zemin@pku.edu.cn</t>
  </si>
  <si>
    <t>JUL 3</t>
  </si>
  <si>
    <t>10.1093/nar/gkx247</t>
  </si>
  <si>
    <t>Marjani, Mohsen; Nasaruddin, Fariza; Gani, Abdullah; Karim, Ahmad; Hashem, Ibrahim Abaker Targio; Siddiqa, Aisha; Yaqoob, Ibrar</t>
  </si>
  <si>
    <t>Big IoT Data Analytics: Architecture, Opportunities, and Open Research Challenges</t>
  </si>
  <si>
    <t>Big data; Internet of Things; data analytics; distributed computing; smart city</t>
  </si>
  <si>
    <t>DATA INTEGRATION; DATA-MANAGEMENT; INTERNET; THINGS; ALGORITHMS; KNOWLEDGE; TAXONOMY; SYSTEMS; LEVEL</t>
  </si>
  <si>
    <t>Voluminous amounts of data have been produced, since the past decade as the miniaturization of Internet of things (IoT) devices increases. However, such data are not useful without analytic power. Numerous big data, IoT, and analytics solutions have enabled people to obtain valuable insight into large data generated by IoT devices. However, these solutions are still in their infancy, and the domain lacks a comprehensive survey. This paper investigates the state-of-the-art research efforts directed toward big IoT data analytics. The relationship between big data analytics and IoT is explained. Moreover, this paper adds value by proposing a new architecture for big IoT data analytics. Furthermore, big IoT data analytic types, methods, and technologies for big data mining are discussed. Numerous notable use cases are also presented. Several opportunities brought by data analytics in IoT paradigm are then discussed. Finally, open research challenges, such as privacy, big data mining, visualization, and integration, are presented as future research directions.</t>
  </si>
  <si>
    <t>[Marjani, Mohsen; Gani, Abdullah; Hashem, Ibrahim Abaker Targio; Siddiqa, Aisha; Yaqoob, Ibrar] Univ Malaya, Fac Comp Sci &amp; Informat Technol, Dept Comp Syst &amp; Technol, Kuala Lumpur, Malaysia; [Nasaruddin, Fariza] Univ Malaya, Fac Comp Sci &amp; Informat Technol, Dept Informat Syst, Kuala Lumpur 50603, Malaysia; [Karim, Ahmad] Bahauddin Zakariya Univ, Dept Informat Technol, Multan, Punjab, Pakistan</t>
  </si>
  <si>
    <t>fariza@um.edu.my; abdullah@um.edu.my</t>
  </si>
  <si>
    <t>10.1109/ACCESS.2017.2689040</t>
  </si>
  <si>
    <t>Nadimi-Shahraki, Mohammad H.; Zamani, Hoda; Mirjalili, Seyedali</t>
  </si>
  <si>
    <t>Enhanced whale optimization algorithm for medical feature selection: A COVID-19 case study</t>
  </si>
  <si>
    <t>Medical data mining; Feature selection; Binary whale optimization algorithm; Classification; Transfer functions; COVID-19</t>
  </si>
  <si>
    <t>DIFFERENTIAL EVOLUTION ALGORITHM; SEARCH ALGORITHM; BINARY; PREDICTION; CLASSIFICATION; VERSION; MODELS</t>
  </si>
  <si>
    <t>The whale optimization algorithm (WOA) is a prominent problem solver which is broadly applied to solve NP -hard problems such as feature selection. However, it and most of its variants suffer from low population diversity and poor search strategy. Introducing efficient strategies is highly demanded to mitigate these core drawbacks of WOA particularly for dealing with the feature selection problem. Therefore, this paper is devoted to proposing an enhanced whale optimization algorithm named E-WOA using a pooling mechanism and three effective search strategies named migrating, preferential selecting, and enriched encircling prey. The performance of E-WOA is evaluated and compared with well-known WOA variants to solve global optimization problems. The obtained results proved that the E-WOA outperforms WOA's variants. After E-WOA showed a sufficient performance, then, it was used to propose a binary E-WOA named BE-WOA to select effective features, particularly from medical datasets. The BE-WOA is validated using medical diseases datasets and compared with the latest high-performing optimization algorithms in terms of fitness, accuracy, sensitivity, precision, and number of features. Moreover, the BE-WOA is applied to detect coronavirus disease 2019 (COVID-19) disease. The experimental and statistical results prove the efficiency of the BE-WOA in searching the problem space and selecting the most effective features compared to comparative optimization algorithms.</t>
  </si>
  <si>
    <t>[Nadimi-Shahraki, Mohammad H.; Zamani, Hoda] Islamic Azad Univ, Fac Comp Engn, Najafabad Branch, Najafabad, Iran; [Nadimi-Shahraki, Mohammad H.; Zamani, Hoda] Islamic Azad Univ, Big Data Res Ctr, Najafabad Branch, Najafabad, Iran; [Nadimi-Shahraki, Mohammad H.; Mirjalili, Seyedali] Torrens Univ Australia, Ctr Artificial Intelligence Res &amp; Optimisat, Brisbane, Australia; [Mirjalili, Seyedali] Yonsei Univ, Yonsei Frontier Lab, Seoul, South Korea</t>
  </si>
  <si>
    <t>nadimi@iaun.ac.ir</t>
  </si>
  <si>
    <t>10.1016/j.compbiomed.2022.105858</t>
  </si>
  <si>
    <t>Life Sciences &amp; Biomedicine - Other Topics; Computer Science; Engineering; Mathematical &amp; Computational Biology</t>
  </si>
  <si>
    <t>Jiang, Tingting; Su, Hui; Xu, Jing; Li, Chen; Zhang, Ni; Li, Yanping; Wu, Yuanlin; Ni, Rui; Ming, Yue; Li, Ziwei; Li, Li; Liu, Yao</t>
  </si>
  <si>
    <t>Drug-induced interstitial lung disease: a real-world pharmacovigilance study of the FDA Adverse Event Reporting System from 2004 to 2021</t>
  </si>
  <si>
    <t>adverse event; data mining; disproportionality analysis; drug-induced interstitial lung disease; FAERS database; pharmacovigilance</t>
  </si>
  <si>
    <t>DISPROPORTIONALITY ANALYSIS; PULMONARY TOXICITIES; PUBLIC VERSION; RISK-FACTORS; CANCER; SURVEILLANCE; PNEUMONITIS; ERLOTINIB; DATABASE; INJURY</t>
  </si>
  <si>
    <t>Background: Drug-induced interstitial lung disease (DILD) is an increasingly common cause of morbidity and mortality. However, due to the lack of specificity, DILD detection remains an unsolved public health challenge.Objectives: For the first time, we aimed to examine DILD reports submitted to the Food and Drug Administration (FDA) Adverse Event Reporting System (FAERS) to identify demographic characteristics and top drugs associated with DILD at a group level (including age, sex, drug class, and country stratification) and individual drug level.Design: A retrospective analysis of the FAERS database was examined by disproportionality analysis.Methods: We reviewed the FAERS database from 2004 to 2021, using search terms 'interstitial lung disease' and sorting cases by generic drug name. The reporting odds ratio, proportional reporting ratio, and Bayesian confidence propagation neural network were calculated as the measure of strength of association.Results: There were 32,821 DILD reports in the FAERS. After excluding reports without age, sex, or country data according to the specific measurement, the median age of patients was 68 (interquartile range: 59), 54.77% were male, and 46.00% of reports came from Japan. The top drug classes related to DILD in the FAERS were antineoplastic, followed by cardiovascular and antirheumatic agents, in varying order in different sexes. Fam-trastuzumab deruxtecan-nxki, ramucirumab, and eribulin were the top three drugs with the highest strength of association. We also found some drugs without DILD in the labels, such as amiodarone, temsirolimus, and ursodiol. There are significant differences in DILD reports in various countries. For example, the United States and France reported more cardiovascular agents, whereas Canada reported more antirheumatic agents.Conclusion: We found the top drugs and drug classes that were associated with DILD in the FAERS, which provides a real-world window for different ages, sexes, and countries to formulate precise pharmacovigilance policies. A study on drug-induced interstitial lung diseaseIntroduction: The Food and Drug Administration (FDA) Adverse Event Reporting System (FAERS) database is the largest public database for spontaneous reporting of adverse events, any undesirable experiences that occur while taking a medication. The FDA designed the FAERS database to allow them to track the safety of drugs once they are released on the market. This study aims to explore drug-induced interstitial lung disease (DILD) reporting trends, demographic characteristics, most commonly reported drugs, and high strength of association drugs using the FAERS database.Methods: We retrieved the term 'interstitial lung disease' to extract DILD reports in the FAERS database from 2004 to 2021. Then, we not only counted basic patient information, including age, gender, and reporting country, but also analyzed the drug class, the reporting frequency of drug, and the degree of relevance.Results: We identified a total of 32,821 DILD reports. DILD reports had a persistent increase from 2004 to 2021. The top three drug classes related to DILD in the FAERS were antineoplastic, cardiovascular and antirheumatic agents. The top three reported drugs associated with DILD were methotrexate, doxorubicin, and pembrolizumab. The top three drugs with the highest strength of association were fam-trastuzumab deruxtecan-nxki, ramucirumab, and eribulin. Various countries have significant differences in drugs related to DILD.Conclusion: By analyzing data from the FAERS database, we identified the top drugs, drug classes, and some unexpected drugs without DILD in the labels. Our findings provide additional insight into DILD to inform clinicians to enhance monitor related to drugs of potential importance.</t>
  </si>
  <si>
    <t>[Jiang, Tingting; Su, Hui; Xu, Jing; Li, Chen; Zhang, Ni; Li, Yanping; Wu, Yuanlin; Ni, Rui; Ming, Yue; Li, Ziwei; Li, Li] Army Med Univ, Daping Hosp, Dept Pharm, Chongqing, Peoples R China; [Liu, Yao] Army Med Univ, Daping Hosp, Dept Pharm, 10 Changjiang Branch Rd, Chongqing 400042, Peoples R China</t>
  </si>
  <si>
    <t>swhliuyao@163.com</t>
  </si>
  <si>
    <t>10.1177/20420986231224227</t>
  </si>
  <si>
    <t>Candanedo, Luis M.; Feldheim, Veronique; Deramaix, Dominique</t>
  </si>
  <si>
    <t>Data driven prediction models of energy use of appliances in a low-energy house</t>
  </si>
  <si>
    <t>Appliances; Energy; Prediction; Wireless sensor network; Statistical learning models; Data mining; Data sets available</t>
  </si>
  <si>
    <t>SMART METER DATA; ELECTRICITY CONSUMPTION; OCCUPANT BEHAVIOR; BUILDINGS; DETERMINANTS; WEATHER; DEMAND; PERFORMANCE; FORESTS; STORAGE</t>
  </si>
  <si>
    <t>This paper presents and discusses data-driven predictive models for the energy use of appliances. Data used include measurements of temperature and humidity sensors from a wireless network, weather from a nearby airport station and recorded energy use of lighting fixtures. The paper discusses data filtering to remove non-predictive parameters and feature ranking. Four statistical models were trained with repeated cross validation and evaluated in a testing set: (a) multiple linear regression, (b) support vector machine with radial kernel, (c) random forest and (d) gradient boosting machines (GBM). The best model (GBM) was able to explain 97% of the variance (R-2) in the training set and with 57% in the testing set when using all the predictors. From the wireless network, the data from the kitchen, laundry and living room were ranked the highest in importance for the energy prediction. The prediction models with only the weather data, selected the atmospheric pressure (which is correlated to Wind speed) as the most relevant weather data variable in the prediction. Therefore, atmospheric pressure may be important to include in energy prediction models and for building performance modeling. (C) 2017 Elsevier B.V. All rights reserved.</t>
  </si>
  <si>
    <t>[Candanedo, Luis M.; Feldheim, Veronique; Deramaix, Dominique] Univ Mons, Thermal Engn &amp; Combust Lab, Rue Epargne 56, B-7000 Mons, Belgium</t>
  </si>
  <si>
    <t>Luismiguel.candanedoibarra@umons.ac.be</t>
  </si>
  <si>
    <t>10.1016/j.enbuild.2017.01.083</t>
  </si>
  <si>
    <t>Xiao, Zhiwen; Xing, Huanlai; Qu, Rong; Feng, Li; Luo, Shouxi; Dai, Penglin; Zhao, Bowen; Dai, Yuanshun</t>
  </si>
  <si>
    <t>Densely Knowledge-Aware Network for Multivariate Time Series Classification</t>
  </si>
  <si>
    <t>Data mining; deep learning (DL); knowledge distillation (KD); multivariate time series classification (MTSC); transformer</t>
  </si>
  <si>
    <t>Multivariate time series classification (MTSC) based on deep learning (DL) has attracted increasingly more research attention. The performance of a DL-based MTSC algorithm is heavily dependent on the quality of the learned representations providing semantic information for downstream tasks, e.g., classification. Hence, a model's representation learning ability is critical for enhancing its performance. This article proposes a densely knowledge-aware network (DKN) for MTSC. The DKN's feature extractor consists of a residual multihead convolutional network (ResMulti) and a transformer-based network (Trans), called ResMulti-Trans. ResMulti has five residual multihead blocks for capturing the local patterns of data while Trans has three transformer blocks for extracting the global patterns of data. Besides, to enable dense mutual supervision between lower-and higher-level semantic information, this article adapts densely dual self-distillation (DDSD) for mining rich regularizations and relationships hidden in the data. Experimental results show that compared with 5 state-of-the-art self-distillation variants, the proposed DDSD obtains 13/4/13 in terms of win/tie/lose and gains the lowest-AVG_rank score. In particular, compared with pure ResMulti-Trans, DKN results in 20/1/9 regarding win/tie/lose. Last but not least, DKN overweighs 18 existing MTSC algorithms on 10 UEA2018 datasets and achieves the lowest-AVG_rank score.</t>
  </si>
  <si>
    <t>[Xiao, Zhiwen; Xing, Huanlai; Feng, Li; Luo, Shouxi; Dai, Penglin; Zhao, Bowen; Dai, Yuanshun] Southwest Jiaotong Univ, Sch Comp &amp; Artificial Intelligence, Minist Educ, Chengdu 610031, Peoples R China; [Xiao, Zhiwen; Xing, Huanlai; Feng, Li; Luo, Shouxi; Dai, Penglin; Zhao, Bowen; Dai, Yuanshun] Southwest Jiaotong Univ, Engn Res Ctr Sustainable Urban Intelligent Transpo, Minist Educ, Chengdu 610031, Peoples R China; [Xiao, Zhiwen; Xing, Huanlai; Feng, Li; Luo, Shouxi; Dai, Penglin; Zhao, Bowen; Dai, Yuanshun] Southwest Jiaotong Univ, Tangshan Inst, Tangshan 063000, Peoples R China; [Qu, Rong] Univ Nottingham, Sch Comp Sci, Nottingham NG8 1BB, England</t>
  </si>
  <si>
    <t>xiao1994zw@163.com; hxx@home.swjtu.edu.cn; rong.qu@nottingham.ac.uk; fengli@swjtu.edu.cn; sxluo@swjtu.edu.cn; penglindai@swjtu.edu.cn; cn16bz@icloud.com; 1125105129@qq.com</t>
  </si>
  <si>
    <t>10.1109/TSMC.2023.3342640</t>
  </si>
  <si>
    <t>Susto, Gian Antonio; Schirru, Andrea; Pampuri, Simone; McLoone, Sean; Beghi, Alessandro</t>
  </si>
  <si>
    <t>Machine Learning for Predictive Maintenance: A Multiple Classifier Approach</t>
  </si>
  <si>
    <t>Classification algorithms; data mining; ion implantation; machine learning (ML); predictive maintenance (PdM); semiconductor device manufacture</t>
  </si>
  <si>
    <t>VECTOR; SYSTEM</t>
  </si>
  <si>
    <t>In this paper, a multiple classifier machine learning (ML) methodology for predictive maintenance (PdM) is presented. PdM is a prominent strategy for dealing with maintenance issues given the increasing need to minimize downtime and associated costs. One of the challenges with PdM is generating the so-called health factors, or quantitative indicators, of the status of a system associated with a given maintenance issue, and determining their relationship to operating costs and failure risk. The proposed PdM methodology allows dynamical decision rules to be adopted for maintenance management, and can be used with high-dimensional and censored data problems. This is achieved by training multiple classification modules with different prediction horizons to provide different performance tradeoffs in terms of frequency of unexpected breaks and unexploited lifetime, and then employing this information in an operating cost-based maintenance decision system to minimize expected costs. The effectiveness of the methodology is demonstrated using a simulated example and a benchmark semiconductor manufacturing maintenance problem.</t>
  </si>
  <si>
    <t>[Susto, Gian Antonio; Beghi, Alessandro] Univ Padua, Dept Informat Engn, I-35131 Padua, Italy; [Susto, Gian Antonio; Schirru, Andrea; Pampuri, Simone] Statwolf Ltd, Dublin, Ireland; [Schirru, Andrea; Pampuri, Simone; McLoone, Sean] Natl Univ Ireland, Maynooth, Kildare, Ireland; [McLoone, Sean] Queens Univ Belfast, Belfast, Antrim, North Ireland</t>
  </si>
  <si>
    <t>gianantonio.susto@statwolf.com</t>
  </si>
  <si>
    <t>10.1109/TII.2014.2349359</t>
  </si>
  <si>
    <t>Ahmad, Muhammad Waseem; Mourshed, Monjur; Rezgui, Yacine</t>
  </si>
  <si>
    <t>Trees vs Neurons: Comparison between random forest and ANN for high-resolution prediction of building energy consumption</t>
  </si>
  <si>
    <t>HVAC systems; Artificial neural networks; Random forest; Decision trees; Ensemble algorithms; Energy efficiency; Data mining</t>
  </si>
  <si>
    <t>DECISION-SUPPORT MODEL; NEURAL-NETWORK; COOLING LOAD; MACHINE</t>
  </si>
  <si>
    <t>Energy prediction models are used in buildings as a performance evaluation engine in advanced control and optimisation, and in making informed decisions by facility managers and utilities for enhanced energy efficiency. Simplified and data-driven models are often the preferred option where pertinent information for detailed simulation are not available and where fast responses are required. We compared the performance of the widely-used feed-forward back-propagation artificial neural network (ANN) with random forest (RF), an ensemble-based method gaining popularity in prediction- for predicting the hourly HVAC energy consumption of a hotel in Madrid, Spain. Incorporating social parameters such as the numbers of guests marginally increased prediction accuracy in both cases. Overall, ANN performed marginally better than RF with root-mean-square error (RMSE) of 4.97 and 6.10 respectively. However, the ease of tuning and modelling with categorical variables offers ensemble-based algorithms an advantage for dealing with multi-dimensional complex data, typical in buildings. RF performs internal cross-validation (i.e. using out-of-bag samples) and only has a few tuning parameters. Both models have comparable predictive power and nearly equally applicable in building energy applications. (C) 2017 The Authors. Published by Elsevier B.V.</t>
  </si>
  <si>
    <t>[Ahmad, Muhammad Waseem; Mourshed, Monjur; Rezgui, Yacine] Cardiff Univ, Sch Engn, BRE Ctr Sustainable Engn, Cardiff CF24 3AA, S Glam, Wales</t>
  </si>
  <si>
    <t>AhmadM3@Cardiff.ac.uk; MourshedM@Cardiff.ac.uk; RezguiY@Cardiff.ac.uk</t>
  </si>
  <si>
    <t>JUL 15</t>
  </si>
  <si>
    <t>10.1016/j.enbuild.2017.04.038</t>
  </si>
  <si>
    <t>Freitas, Scott; Yang, Diyi; Kumar, Srijan; Tong, Hanghang; Chau, Duen Horng</t>
  </si>
  <si>
    <t>Graph Vulnerability and Robustness: A Survey</t>
  </si>
  <si>
    <t>Robustness; Conferences; Network topology; Power measurement; Data mining; Physics; Substations; Graphs; robustness; vulnerability; networks; attacks; defense</t>
  </si>
  <si>
    <t>SCALE-FREE NETWORKS; COMPLEX NETWORKS; CONNECTIVITY; CENTRALITY; FAILURES; RELIABILITY; RESISTANCE; FRAGILITY; RANKING; CASCADE</t>
  </si>
  <si>
    <t>The study of network robustness is a critical tool in the characterization and sense making of complex interconnected systems such as infrastructure, communication and social networks. While significant research has been conducted in these areas, gaps in the surveying literature still exist. Answers to key questions are currently scattered across multiple scientific fields and numerous papers. In this survey, we distill key findings across numerous domains and provide researchers crucial access to important information by- (1) summarizing and comparing recent and classical graph robustness measures; (2) exploring which robustness measures are most applicable to different categories of networks (e.g., social, infrastructure); (3) reviewing common network attack strategies, and summarizing which attacks are most effective across different network topologies; and (4) extensive discussion on selecting defense techniques to mitigate attacks across a variety of networks. This survey guides researchers and practitioners in navigating the expansive field of network robustness, while summarizing answers to key questions. We conclude by highlighting current research directions and open problems.</t>
  </si>
  <si>
    <t>[Freitas, Scott; Yang, Diyi; Kumar, Srijan; Chau, Duen Horng] Georgia Inst Technol, Dept Computat Sci &amp; Engn, Atlanta, GA 30313 USA; [Tong, Hanghang] Univ Illinois, Dept Comp Sci, Urbana, IL 61801 USA</t>
  </si>
  <si>
    <t>safreita1@gmail.com; diyi.yang@cc.gatech.edu; srijan@gatech.edu; htong@illinois.edu; polo@gatech.edu</t>
  </si>
  <si>
    <t>10.1109/TKDE.2022.3163672</t>
  </si>
  <si>
    <t>Bondielli, Alessandro; Marcelloni, Francesco</t>
  </si>
  <si>
    <t>A survey on fake news and rumour detection techniques</t>
  </si>
  <si>
    <t>Fake news; Rumours; Natural language processing; Data mining; Text mining; Classification; Machine learning; Deep learning</t>
  </si>
  <si>
    <t>False or unverified information spreads just like accurate information on the web, thus possibly going viral and influencing the public opinion and its decisions. Fake news and rumours represent the most popular forms of false and unverified information, respectively, and should be detected as soon as possible for avoiding their dramatic effects. The interest in effective detection techniques has been therefore growing very fast in the last years. In this paper we survey the different approaches to automatic detection of fake news and rumours proposed in the recent literature. In particular, we focus on five main aspects. First, we report and discuss the various definitions of fake news and rumours that have been considered in the literature. Second, we highlight how the collection of relevant data for performing fake news and rumours detection is problematic and we present the various approaches, which have been adopted to gather these data, as well as the publicly available datasets. Third, we describe the features that have been considered in fake news and rumour detection approaches. Fourth, we provide a comprehensive analysis on the various techniques used to perform rumour and fake news detection. Finally, we identify and discuss future directions. (C) 2019 Elsevier Inc. All rights reserved.</t>
  </si>
  <si>
    <t>[Bondielli, Alessandro; Marcelloni, Francesco] Univ Pisa, Dipartimento Ingn Informaz, Largo Lucio Lazzarino 1, Pisa, Italy; [Bondielli, Alessandro] Univ Florence, Dipartimento Ingn Informaz, Florence, Italy</t>
  </si>
  <si>
    <t>alessandro.bondielli@unifi.it; francesco.marcelloni@unipi.it</t>
  </si>
  <si>
    <t>10.1016/j.ins.2019.05.035</t>
  </si>
  <si>
    <t>Alexander, Lauren; Jiang, Shan; Murga, Mikel; Gonzalez, Marta C.</t>
  </si>
  <si>
    <t>Origin-destination trips by purpose and time of day inferred from mobile phone data</t>
  </si>
  <si>
    <t>Mobile phone data; Data mining; Human mobility; Trip production and attraction; Trip distribution; Travel surveys</t>
  </si>
  <si>
    <t>TRAFFIC COUNTS; MATRICES</t>
  </si>
  <si>
    <t>In this work, we present methods to estimate average daily origin-destination trips from triangulated mobile phone records of millions of anonymized users. These records are first converted into clustered locations at which users engage in activities for an observed duration. These locations are inferred to be home, work, or other depending on observation frequency, day of week, and time of day, and represent a user's origins and destinations. Since the arrival time and duration at these locations reflect the observed (based on phone usage) rather than true arrival time and duration of a user, we probabilistically infer departure time using survey data on trips in major US cities. Trips are then constructed for each user between two consecutive observations in a day. These trips are multiplied by expansion factors based on the population of a user's home Census Tract and divided by the number of days on which we observed the user, distilling average daily trips. Aggregating individuals' daily trips by Census Tract pair, hour of the day, and trip purpose results in trip matrices that form the basis for much of the analysis and modeling that inform transportation planning and investments. The applicability of the proposed methodology is supported by validation against the temporal and spatial distributions of trips reported in local and national surveys. (C) 2015 Elsevier Ltd. All rights reserved.</t>
  </si>
  <si>
    <t>[Alexander, Lauren; Murga, Mikel; Gonzalez, Marta C.] MIT, Dept Civil &amp; Environm Engn, Cambridge, MA 02139 USA; [Jiang, Shan] MIT, Dept Urban Studies &amp; Planning, Cambridge, MA 02139 USA</t>
  </si>
  <si>
    <t>10.1016/j.trc.2015.02.018</t>
  </si>
  <si>
    <t>Transportation</t>
  </si>
  <si>
    <t>Lines, Jason; Bagnall, Anthony</t>
  </si>
  <si>
    <t>Time series classification with ensembles of elastic distance measures</t>
  </si>
  <si>
    <t>Time series classification; Elastic distance measures; Ensembles</t>
  </si>
  <si>
    <t>FEATURES</t>
  </si>
  <si>
    <t>Several alternative distance measures for comparing time series have recently been proposed and evaluated on time series classification (TSC) problems. These include variants of dynamic time warping (DTW), such as weighted and derivative DTW, and edit distance-based measures, including longest common subsequence, edit distance with real penalty, time warp with edit, and move-split-merge. These measures have the common characteristic that they operate in the time domain and compensate for potential localised misalignment through some elastic adjustment. Our aim is to experimentally test two hypotheses related to these distance measures. Firstly, we test whether there is any significant difference in accuracy for TSC problems between nearest neighbour classifiers using these distance measures. Secondly, we test whether combining these elastic distance measures through simple ensemble schemes gives significantly better accuracy. We test these hypotheses by carrying out one of the largest experimental studies ever conducted into time series classification. Our first key finding is that there is no significant difference between the elastic distance measures in terms of classification accuracy on our data sets. Our second finding, and the major contribution of this work, is to define an ensemble classifier that significantly outperforms the individual classifiers. We also demonstrate that the ensemble is more accurate than approaches not based in the time domain. Nearly all TSC papers in the data mining literature cite DTW (with warping window set through cross validation) as the benchmark for comparison. We believe that our ensemble is the first ever classifier to significantly outperform DTW and as such raises the bar for future work in this area.</t>
  </si>
  <si>
    <t>[Lines, Jason; Bagnall, Anthony] Univ E Anglia, Norwich NR4 7TJ, Norfolk, England</t>
  </si>
  <si>
    <t>j.lines@uea.ac.uk; anthony.bagnall@uea.ac.uk</t>
  </si>
  <si>
    <t>10.1007/s10618-014-0361-2</t>
  </si>
  <si>
    <t>Chen, Wei; Pourghasemi, Hamid Reza; Panahi, Mahdi; Kornejady, Aiding; Wang, Jiale; Xie, Xiaoshen; Cao, Shubo</t>
  </si>
  <si>
    <t>Spatial prediction of landslide susceptibility using an adaptive neuro-fuzzy inference system combined with frequency ratio, generalized additive model, and support vector machine techniques</t>
  </si>
  <si>
    <t>Landslide spatial modeling; ANFIS-FR; GAM; SVM; China</t>
  </si>
  <si>
    <t>2008 WENCHUAN EARTHQUAKE; DATA-MINING TECHNIQUES; REMOTE-SENSING DATA; LOGISTIC-REGRESSION; CONDITIONAL-PROBABILITY; DECISION TREE; RANDOM FOREST; GIS; AREA; BIVARIATE</t>
  </si>
  <si>
    <t>The spatial prediction of landslide susceptibility is an important prerequisite for the analysis of landslide hazards and risks inany area. This research uses three data mining techniques, such as an adaptive neuro-fuzzy inference system combined with frequency ratio (ANFIS-FR), a generalized additive model (GAM), and a support vector machine (SVM), for landslide susceptibility mapping in Hanyuan County,. China. In the first step, in accordance with a review of the previous literature, twelve conditioning factors, including slope aspect, altitude, slope angle, topographic wetness index (TWI), plan curvature, profile curvature, distance to rivers, distance to faults, distance to roads, land use, normalized difference vegetation index (NDVI), and lithology, were selected. In the second step, a collinearity test and correlation analysis between the conditioning factors and landslides were applied. In the third step, we used three advanced methods, namely, ANFIS-FR, GAM, and SVM, for landslide susceptibility modeling. Subsequently, the results of their accuracy were validated using a receiver operating characteristic curve. The results showed that all three models have good prediction capabilities, while the SVM model has the highest prediction rate of 0.875, followed by the ANFIS-FR and GAM models with prediction rates of 0.851 and 0.846, respectively. Thus, the landslide susceptibility maps produced in the study area can be applied for management of hazards and risks in landslide-prone Hanyuan County. (C) 2017 Elsevier B.V. All rights reserved.</t>
  </si>
  <si>
    <t>[Chen, Wei; Wang, Jiale; Xie, Xiaoshen] Xian Univ Sci &amp; Technol, Coll Geol &amp; Environm, Xian 710054, Shaanxi, Peoples R China; [Chen, Wei] Shandong Univ Sci &amp; Technol, Shandong Prov Key Lab Deposit Mineralizat &amp; Sedim, Qingdao 266590, Peoples R China; [Pourghasemi, Hamid Reza] Shiraz Univ, Dept Nat Resources &amp; Environm Engn, Coll Agr, Shiraz, Iran; [Panahi, Mahdi] Islamic Azad Univ, North Tehran Branch, Dept Geophys, Young Researchers &amp; Elites Club, Tehran, Iran; [Kornejady, Aiding] Gorgon Univ Agr Sci &amp; Nat Resources, Dept Watershed Management Engn, Gorgon, Iran; [Cao, Shubo] Sichuan Inst Nucl Geol, 35 Huaguan Rd, Chengdu 610052, Sichuan, Peoples R China</t>
  </si>
  <si>
    <t>NOV 15</t>
  </si>
  <si>
    <t>10.1016/j.geomorph.2017.09.007</t>
  </si>
  <si>
    <t>Belloni, Alexandre; Chernozhukov, Victor; Hansen, Christian</t>
  </si>
  <si>
    <t>High-Dimensional Methods and Inference on Structural and Treatment Effects</t>
  </si>
  <si>
    <t>LEGALIZED ABORTION; MODEL-SELECTION; SPARSE MODELS; REGRESSION; INSTRUMENTS; ESTIMATORS; LASSO; CRIME; IMPACT</t>
  </si>
  <si>
    <t>Data with a large number of variables relative to the sample size-high-dimensional data-are readily available and increasingly common in empirical economics. High-dimensional data arise through a combination of two phenomena. First, the data may be inherently high dimensional in that many different characteristics per observation are available. For example, the US Census collects information on hundreds of individual characteristics and scanner datasets record transaction-level data for households across a wide range of products. Second, even when the number of available variables is relatively small, researchers rarely know the exact functional form with which the small number of variables enter the model of interest. Researchers are thus faced with a large set of potential variables formed by different ways of interacting and transforming the underlying variables. This paper provides an overview of how innovations in data mining can be adapted and modified to provide high-quality inference about model parameters. Note that we use the term data mining in a modern sense which denotes a principled search for true predictive power that guards against false discovery and overfitting, does not erroneously equate in-sample fit to out-of-sample predictive ability, and accurately accounts for using the same data to examine many different hypotheses or models.</t>
  </si>
  <si>
    <t>[Belloni, Alexandre] Duke Univ, Fuqua Sch Business, Durham, NC 27706 USA; [Chernozhukov, Victor] MIT, Cambridge, MA 02139 USA; [Hansen, Christian] Univ Chicago, Booth Sch Business, Chicago, IL 60637 USA</t>
  </si>
  <si>
    <t>abn5@duke.edu; vchern@mit.edu; chansen1@chicagobooth.edu</t>
  </si>
  <si>
    <t>SPR</t>
  </si>
  <si>
    <t>10.1257/jep.28.2.29</t>
  </si>
  <si>
    <t>Hu, Yingjie; Gao, Song; Janowicz, Krzysztof; Yu, Bailang; Li, Wenwen; Prasad, Sathya</t>
  </si>
  <si>
    <t>Extracting and understanding urban areas of interest using geotagged photos</t>
  </si>
  <si>
    <t>Areas of interest; AOI; Social media; Flickr; DBSCAN; Chi-shape; Tag extraction; Photo analysis; Data mining</t>
  </si>
  <si>
    <t>INFORMATION; WORLD; OPENSTREETMAP; SIMILARITY; PLACE; TEXT</t>
  </si>
  <si>
    <t>Urban areas of interest (AOI) refer to the regions within an urban environment that attract people's attention. Such areas often have high exposure to the general public, and receive a large number of visits. As a result, urban AOI can reveal useful information for city planners, transportation analysts, and location-based service providers to plan new business, extend existing infrastructure, and so forth. Urban AOI exist in people's perception and are defined by behaviors. However, such perception was rarely captured until the Social Web information technology revolution. Social media data record the interactions between users and their surrounding environment, and thus have the potential to uncover interesting urban areas and their underlying spatiotemporal dynamics. This paper presents a coherent framework for extracting and understanding urban AOI based on geotagged photos. Six different cities from six different countries have been selected for this study, and Flickr photo data covering these cities in the past ten years (2004-2014) have been retrieved. We identify. AOI using DBSCAN clustering algorithm, understand AOI by extracting distinctive textual tags and preferable photos, and discuss the spatiotemporal dynamics as well as some insights derived from-the AOI An interactive prototype has also been implemented as a proof-of-concept. While Flickr data have been used in this study, the presented framework can also be applied to other geotagged photos. (C) 2015 Elsevier Ltd. All rights reserved.</t>
  </si>
  <si>
    <t>[Hu, Yingjie; Gao, Song; Janowicz, Krzysztof] Univ Calif Santa Barbara, Dept Geog, STKO Lab, Santa Barbara, CA 93106 USA; [Yu, Bailang] E China Normal Univ, Key Lab Geog Informat Sci, Minist Educ, Shanghai 200241, Peoples R China; [Li, Wenwen] Arizona State Univ, Sch Geog Sci &amp; Urban Planning, GeoDa Ctr Geospatial Anal &amp; Computat, Tempe, AZ 85287 USA; [Prasad, Sathya] Esri Inc, Applicat Prototype Lab, Redlands, CA 92373 USA</t>
  </si>
  <si>
    <t>yingjiehu@geog.ucsb.edu; sgao@geog.ucsb.edu; jano@geog.ucsb.edu; blyu@geo.ecnu.edu.cn; wenwen@asu.edu; sprasad@esri.com</t>
  </si>
  <si>
    <t>10.1016/j.compenvurbsys.2015.09.001</t>
  </si>
  <si>
    <t>Computer Science; Engineering; Environmental Sciences &amp; Ecology; Geography; Operations Research &amp; Management Science; Public Administration</t>
  </si>
  <si>
    <t>Faris, Hossam; Mafarja, Majdi M.; Heidari, Ali Asghar; Aljarah, Ibrahim; Al-Zoubi, Ala' M.; Mirjalili, Seyedali; Fujita, Hamido</t>
  </si>
  <si>
    <t>An efficient binary Salp Swarm Algorithm with crossover scheme for feature selection problems</t>
  </si>
  <si>
    <t>Wrapper feature selection; Salp Swarm Algorithm; Optimization; Classification; Machine Learning; Data Mining; Evolutionary Computation; Swarm Intelligence</t>
  </si>
  <si>
    <t>FEATURE SUBSET-SELECTION; OPTIMIZATION ALGORITHM; DIFFERENTIAL EVOLUTION; GENETIC ALGORITHM; HARMONY SEARCH; BEE COLONY; CLASSIFICATION; CLASSIFIERS</t>
  </si>
  <si>
    <t>Searching for the (near) optimal subset of features is a challenging problem in the process of feature selection (FS). In the literature, Swarm Intelligence (SI) algorithms show superior performance in solving this problem. This motivated our attempts to test the performance of the newly proposed Salp Swarm Algorithm (SSA) in this area. As such, two new wrapper FS approaches that use SSA as the search strategy are proposed. In the first approach, eight transfer functions are employed to convert the continuous version of SSA to binary. In the second approach, the crossover operator is used in addition to the transfer functions to replace the average operator and enhance the exploratory behavior of the algorithm. The proposed approaches are benchmarked on 22 well-known UCI datasets and the results are compared with 5 FS methods: Binary Grey Wolf Optimizer (BGWO), Binary Gravitational Search Algorithms (BGSA), Binary Bat Algorithm (BBA), Binary Particle Swarm Optimization (BPSO), and Genetic Algorithm (GA). The paper also considers an extensive study of the parameter setting for the proposed technique. From the results, it is observed that the proposed approach significantly outperforms others on around 90% of the datasets.</t>
  </si>
  <si>
    <t>[Faris, Hossam; Aljarah, Ibrahim; Al-Zoubi, Ala' M.] Univ Jordan, King Abdullah II Sch Informat Technol, Amman, Jordan; [Mafarja, Majdi M.] Birzeit Univ, Dept Comp Sci, Birzeit, Palestine; [Heidari, Ali Asghar] Univ Tehran, Sch Surveying &amp; Geospatial Engn, Tehran, Iran; [Mirjalili, Seyedali] Griffith Univ, Inst Integrated &amp; Intelligent Syst, Brisbane, Qld 4111, Australia; [Fujita, Hamido] Iwate Prefectural Univ IPU, Fac Software &amp; Informat Sci, Takizawa, Iwate, Japan</t>
  </si>
  <si>
    <t>hossam.faris@ju.edu.jo; mmafarja@birzeit.edu; as_heidari@ut.ac.ir; i.aljarah@ju.edu.jo; a.alzoubi@jisdf.org; seyedali.mirjalili@griffithuni.edu.au; hfujita-799@acm.org</t>
  </si>
  <si>
    <t>10.1016/j.knosys.2018.05.009</t>
  </si>
  <si>
    <t>Chen, Zhen; Zhao, Pei; Li, Fuyi; Marquez-Lago, Tatiana T.; Leier, Andre; Revote, Jerico; Zhu, Yan; Powell, David R.; Akutsu, Tatsuya; Webb, Geoffrey, I; Chou, Kuo-Chen; Smith, A. Ian; Daly, Roger J.; Li, Jian; Song, Jiangning</t>
  </si>
  <si>
    <t>iLearn: an integrated platform and meta-learner for feature engineering, machine-learning analysis and modeling of DNA, RNA and protein sequence data</t>
  </si>
  <si>
    <t>bioinformatics; integrated platform; sequence analysis; machine learning; automated modeling; data clustering; feature selection; biomedical data mining</t>
  </si>
  <si>
    <t>AMINO-ACID-COMPOSITION; FLEXIBLE WEB SERVER; PHYSICOCHEMICAL FEATURES; UBIQUITINATION SITES; ACCURATE PREDICTION; PACKAGE; MODES; GENERATE; 5-METHYLCYTOSINE; ANNOTATION</t>
  </si>
  <si>
    <t>With the explosive growth of biological sequences generated in the post-genomic era, one of the most challenging problems in bioinformatics and computational biology is to computationally characterize sequences, structures and functions in an efficient, accurate and high-throughput manner. A number of online web servers and stand-alone tools have been developed to address this to date; however, all these tools have their limitations and drawbacks in terms of their effectiveness, user-friendliness and capacity. Here, we present iLearn, a comprehensive and versatile Python-based toolkit, integrating the functionality of feature extraction, clustering, normalization, selection, dimensionality reduction, predictor construction, best descriptor/model selection, ensemble learning and results visualization for DNA, RNA and protein sequences. iLearn was designed for users that only want to upload their data set and select the functions they need calculated from it, while all necessary procedures and optimal settings are completed automatically by the software. iLearn includes a variety of descriptors for DNA, RNA and proteins, and four feature output formats are supported so as to facilitate direct output usage or communication with other computational tools. In total, iLearn encompasses 16 different types of feature clustering, selection, normalization and dimensionality reduction algorithms, and five commonly used machine-learning algorithms, thereby greatly facilitating feature analysis and predictor construction. iLearn is made freely available via an online web server and a stand-alone toolkit.</t>
  </si>
  <si>
    <t>[Chen, Zhen] Qingdao Univ, Sch Basic Med Sci, Qingdao, Peoples R China; [Zhao, Pei] Chinese Acad Agr Sci CAAS, State Key Lab Cotton Biol, Inst Cotton Res, Beijing, Peoples R China; [Li, Fuyi; Zhu, Yan] Monash Univ, Biomed Discovery Inst, Melbourne, Vic, Australia; [Li, Fuyi; Daly, Roger J.; Song, Jiangning] Monash Univ, Dept Biochem &amp; Mol Biol, Melbourne, Vic, Australia; [Marquez-Lago, Tatiana T.; Leier, Andre] Univ Alabama Birmingham, Sch Med, Dept Genet, Birmingham, AL USA; [Marquez-Lago, Tatiana T.] Univ Alabama Birmingham, Sch Med, Dept Cell Dev &amp; Integrat Biol, Birmingham, AL USA; [Revote, Jerico] Monash Univ, Monash eRes Ctr, Melbourne, Vic, Australia; [Zhu, Yan; Li, Jian] Monash Univ, Dept Microbiol, Melbourne, Vic, Australia; [Powell, David R.] Monash Univ, Monash Bioinformat Platform, Melbourne, Vic, Australia; [Akutsu, Tatsuya] Kyoto Univ, Bioinformat Ctr, Inst Chem Res, Kyoto, Japan; [Webb, Geoffrey, I] Monash Univ, Fac Informat Technol, Melbourne, Vic, Australia; [Chou, Kuo-Chen] Gordon Life Sci Inst, Boston, MA USA; [Smith, A. Ian] Prince Henrys Inst Melbourne, Clayton, Vic, Australia; [Smith, A. Ian] Monash Univ, Melbourne, Vic, Australia; [Daly, Roger J.] Monash Univ, Canc Program, Biomed Discovery Inst, Melbourne, Vic, Australia; [Li, Jian; Song, Jiangning] Monash Univ, Monash Biomed Discovery Inst, Melbourne, Vic, Australia</t>
  </si>
  <si>
    <t>Jiangning.Song@monash.edu</t>
  </si>
  <si>
    <t>10.1093/bib/bbz041</t>
  </si>
  <si>
    <t>Bessa, M. A.; Bostanabad, R.; Liu, Z.; Hu, A.; Apley, Daniel W.; Brinson, C.; Chen, W.; Liu, Wing Kam</t>
  </si>
  <si>
    <t>A framework for data-driven analysis of materials under uncertainty: Countering the curse of dimensionality</t>
  </si>
  <si>
    <t>Design of experiments; Reduced order model; Self-consistent clustering analysis; Machine learning and data mining; Plasticity</t>
  </si>
  <si>
    <t>COMPUTATIONAL HOMOGENIZATION; MULTISCALE APPROACH; POLYMER COMPOSITES; NEURAL-NETWORKS; MODEL; DESIGN; ALGORITHM; SIMULATION; BEHAVIOR; SPLINES</t>
  </si>
  <si>
    <t>A new data-driven computational framework is developed to assist in the design and modeling of new material systems and structures. The proposed framework integrates three general steps: (1) design of experiments, where the input variables describing material geometry (microstructure), phase properties and external conditions are sampled; (2) efficient computational analyses of each design sample, leading to the creation of a material response database; and (3) machine learning applied to this database to obtain a new design or response model. In addition, the authors address the longstanding challenge of developing a data-driven approach applicable to problems that involve unacceptable computational expense when solved by standard analysis methods - e.g. finite element analysis of representative volume elements involving plasticity and damage. In these cases the framework includes the recently developed self-consistent clustering analysis method in order to build large databases suitable for machine learning. The authors believe that this will open new avenues to finding innovative materials with new capabilities in an era of high-throughput computing (big-data). (C) 2017 Elsevier B.V. All rights reserved.</t>
  </si>
  <si>
    <t>[Bessa, M. A.] CALTECH, 1200 East Calif Blvd, Pasadena, CA 91125 USA; [Bessa, M. A.; Bostanabad, R.; Hu, A.; Brinson, C.; Chen, W.; Liu, Wing Kam] Northwestern Univ, Dept Mech Engn, Evanston, IL 60208 USA; [Apley, Daniel W.] Northwestern Univ, Dept Ind Engn &amp; Management Sci, Evanston, IL 60208 USA; [Liu, Z.] Northwestern Univ, Theoret &amp; Appl Mech, Evanston, IL 60208 USA</t>
  </si>
  <si>
    <t>mbessa@caltech.edu; w-liu@northwestern.edu</t>
  </si>
  <si>
    <t>10.1016/j.cma.2017.03.037</t>
  </si>
  <si>
    <t>Engineering; Mathematics; Mechanics</t>
  </si>
  <si>
    <t>Sun, Wenhao; Dacek, Stephen T.; Ong, Shyue Ping; Hautier, Geoffroy; Jain, Anubhav; Richards, William D.; Gamst, Anthony C.; Persson, Kristin A.; Ceder, Gerbrand</t>
  </si>
  <si>
    <t>The thermodynamic scale of inorganic crystalline metastability</t>
  </si>
  <si>
    <t>TOTAL-ENERGY CALCULATIONS; STABILITY; NITRIDE; PHASE; NUCLEATION; ACCURACY; METALS; CACO3</t>
  </si>
  <si>
    <t>The space of metastable materials offers promising new design opportunities for next-generation technological materials such as complex oxides, semiconductors, pharmaceuticals, steels, and beyond. Although metastable phases are ubiquitous in both nature and technology, only a heuristic understanding of their underlying thermodynamics exists. We report a large-scale data-mining study of the Materials Project, a high-throughput database of density functional theory-calculated energetics of Inorganic Crystal Structure Database structures, to explicitly quantify the thermodynamic scale of metastability for 29,902 observed inorganic crystalline phases. We reveal the influence of chemistry and composition on the accessible thermodynamic range of crystalline metastability for polymorphic and phase-separating compounds, yielding new physical insights that can guide the design of novel metastable materials. We further assert that not all low-energy metastable compounds can necessarily be synthesized, and propose a principle of 'remnant metastability'-that observable metastable crystalline phases are generally remnants of thermodynamic conditions where they were once the lowest free-energy phase.</t>
  </si>
  <si>
    <t>[Sun, Wenhao; Dacek, Stephen T.; Richards, William D.; Ceder, Gerbrand] MIT, Dept Mat Sci &amp; Engn, Cambridge, MA 02139 USA; [Sun, Wenhao; Ceder, Gerbrand] Lawrence Berkeley Natl Lab, Div Mat Sci, Berkeley, CA 94720 USA; [Ong, Shyue Ping] Univ Calif San Diego, Dept NanoEngn, La Jolla, CA 92093 USA; [Hautier, Geoffroy] Catholic Univ Louvain, Inst Condensed Matter &amp; Nanosci, B-1348 Louvain La Neuve, Belgium; [Jain, Anubhav; Persson, Kristin A.] Lawrence Berkeley Natl Lab, Energy Technol Area, Berkeley, CA 94720 USA; [Gamst, Anthony C.] Univ Calif San Diego, Dept Math, Computat &amp; Appl Stat Lab, La Jolla, CA 92093 USA; [Persson, Kristin A.; Ceder, Gerbrand] Univ Calif Berkeley, Dept Mat Sci &amp; Engn, Berkeley, CA 94720 USA</t>
  </si>
  <si>
    <t>gceder@berkeley.edu</t>
  </si>
  <si>
    <t>10.1126/sciadv.1600225</t>
  </si>
  <si>
    <t>Li, Jundong; Cheng, Kewei; Wang, Suhang; Morstatter, Fred; Trevino, Robert P.; Tang, Jiliang; Liu, Huan</t>
  </si>
  <si>
    <t>Feature Selection: A Data Perspective</t>
  </si>
  <si>
    <t>Feature selection</t>
  </si>
  <si>
    <t>UNSUPERVISED FEATURE-SELECTION; DIMENSIONAL FEATURE-SELECTION; ONLINE FEATURE-SELECTION; GROUP LASSO; INFORMATION; SPARSITY; CLASSIFICATION; FRAMEWORK; NETWORK</t>
  </si>
  <si>
    <t>Feature selection, as a data preprocessing strategy, has been proven to be effective and efficient in preparing data (especially high-dimensional data) for various data-mining and machine-learning problems. The objectives of feature selection include building simpler and more comprehensible models, improving data-mining performance, and preparing clean, understandable data. The recent proliferation of big data has presented some substantial challenges and opportunities to feature selection. In this survey, we provide a comprehensive and structured overview of recent advances in feature selection research. Motivated by current challenges and opportunities in the era of big data, we revisit feature selection research from a data perspective and review representative feature selection algorithms for conventional data, structured data, heterogeneous data and streaming data. Methodologically, to emphasize the differences and similarities of most existing feature selection algorithms for conventional data, we categorize them into four main groups: similarity-based, information-theoretical-based, sparse-learning-based, and statistical-based methods. To facilitate and promote the research in this community, we also present an open source feature selection repository that consists of most of the popular feature selection algorithms (http://featureselection.asu.edu/). Also, we use it as an example to show how to evaluate feature selection algorithms. At the end of the survey, we present a discussion about some open problems and challenges that require more attention in future research.</t>
  </si>
  <si>
    <t>[Li, Jundong; Cheng, Kewei; Wang, Suhang; Morstatter, Fred; Trevino, Robert P.; Liu, Huan] Arizona State Univ, Comp Sci &amp; Engn, Tempe, AZ 85281 USA; [Tang, Jiliang] Michigan State Univ, E Lansing, MI 48824 USA</t>
  </si>
  <si>
    <t>jundongl@asu.edu; kcheng18@asu.edu; swang187@asu.edu; fmorstat@asu.edu; rptrevin@asu.edu; tangjili@msu.edu; huan.liu@asu.edu</t>
  </si>
  <si>
    <t>10.1145/3136625</t>
  </si>
  <si>
    <t>Zhou, Xiaokang; Yang, Xiang; Ma, Jianhua; Wang, Kevin I-Kai</t>
  </si>
  <si>
    <t>Energy-Efficient Smart Routing Based on Link Correlation Mining for Wireless Edge Computing in IoT</t>
  </si>
  <si>
    <t>Correlation; Routing; Internet of Things; Wireless communication; Network coding; Interference; Wireless sensor networks; Edge computing; Internet of Things (IoT); link correlation mining; network coding; smart routing</t>
  </si>
  <si>
    <t>PROTOCOL; INTERNET</t>
  </si>
  <si>
    <t>Modern Internet-of-Things (IoT) applications are heavily data driven and often require reliable data streams to achieve high-quality data mining. The concept of edge computing is introduced to reduce data latency and communication bandwidth between the cloud server and IoT edge devices. However, inefficient routing that may cause transmission failure or unnecessary data (re)transmission is still a key obstacle to obtain good and reliable data mining results. In this article, network coding combined with opportunistic routing is used to improve energy efficiency in wireless IoT infrastructure, considering the existence of link correlation. Studies have shown that packet receptions on wireless links are correlated, which is completely contrary to the assumption of link independence used in existing routing mechanisms. This assumption causes estimation errors in the calculation of expected number of transmissions for forwarders, which further affects the selection of forwarder set, and ultimately affects the performance of the protocol. We propose an intrasession network coding mechanism based on the mining of link correlation. A novel smart routing method is proposed to accurately estimate the number of transmissions required by forwarders, together with an algorithm for selecting a forwarder set with more optimal number of transmissions. Simulation results demonstrate that the proposed mechanism can achieve fewer transmissions and offer more energy-efficient communications for wireless edge IoT applications.</t>
  </si>
  <si>
    <t>[Zhou, Xiaokang] Shiga Univ, Fac Data Sci, Hikone 5228522, Japan; [Zhou, Xiaokang] RIKEN, RIKEN Ctr Adv Intelligence Project, Tokyo 1030027, Japan; [Yang, Xiang] Wuhan Univ Sci &amp; Technol, Coll Comp Sci &amp; Technol, Wuhan 430065, Peoples R China; [Ma, Jianhua] Hosei Univ, Fac Comp &amp; Informat Sci, Tokyo 1028160, Japan; [Wang, Kevin I-Kai] Univ Auckland, Dept Elect Comp &amp; Software Engn, Auckland 1010, New Zealand</t>
  </si>
  <si>
    <t>zhou@biwako.shiga-u.ac.jp; yangxiang@wust.edu.cn; jianhua@hosei.ac.jp; kevin.wang@auckland.ac.nz</t>
  </si>
  <si>
    <t>10.1109/JIOT.2021.3077937</t>
  </si>
  <si>
    <t>Ahmad, Kashif; Iqbal, Waleed; El-Hassan, Ammar; Qadir, Junaid; Benhaddou, Driss; Ayyash, Moussa; Al-Fuqaha, Ala</t>
  </si>
  <si>
    <t>Data-Driven Artificial Intelligence in Education: A Comprehensive Review</t>
  </si>
  <si>
    <t>Artificial intelligence; Education; Surveys; Data mining; Market research; Systematics; Recommender systems; Artificial intelligence (AI) in education; e-learning; educational data mining (EDM); generative AI for education; intelligent tutoring systems (ITS); machine learning (ML) in education; personalized learning</t>
  </si>
  <si>
    <t>LEARNING ANALYTICS; SENTIMENT ANALYSIS; BIG DATA; SYSTEMS; PREDICTION; FRAMEWORK</t>
  </si>
  <si>
    <t>As education constitutes an essential development standard for individuals and societies, researchers have been exploring the use of artificial intelligence (AI) in this domain and have embedded the technology within it through a myriad of applications. In order to provide a detailed overview of the efforts, this article pays particular attention to these developments by highlighting key application areas of data-driven AI in education; it also analyzes existing tools, research trends, as well as limitations of the role data-driven AI can play in education. In particular, this article reviews various applications of AI in education including student grading and assessments, student retention and drop-out predictions, sentiment analysis, intelligent tutoring, classroom monitoring, and recommender systems. This article also provides a detailed bibliometric analysis to highlight the salient research trends in AI in education over nine years (2014-2022) and further provides a detailed description of the tools and platforms developed as the outcome of research and development efforts in AI in education. For the bibliometric analysis, articles from several top venues are analyzed to explore research trends in the domain. The analysis shows sufficient contribution in the domain from different parts of the world with a clear lead for the United States. Moreover, students' grading and evaluation have been observed as the most widely explored application. Despite the significant success, we observed several aspects of education where AI alone has not contributed much. We believe such detailed analysis is expected to provide a baseline for future research in the domain.</t>
  </si>
  <si>
    <t>[Ahmad, Kashif] Munster Technol Univ, Dept Comp Sci, Cork T12 P928, Ireland; [Iqbal, Waleed] Queen Mary Univ London, Sch Elect Engn &amp; Comp Sci, London E1 4NS, England; [El-Hassan, Ammar] Princess Sumaya Univ Technol Amman, Dept Comp Sci, Amman 11941, Jordan; [Qadir, Junaid] Qatar Univ, Coll Engn, Dept Comp Sci &amp; Engn, Doha, Qatar; [Benhaddou, Driss] Univ Houston, Coll Engn, Dept Sci Engn Technol, Houston, TX 77004 USA; [Benhaddou, Driss] Alfaisal Univ, Coll Engn, Dept Elect Engn, Riyadh 11533, Saudi Arabia; [Ayyash, Moussa] Chicago State Univ, Comp Informat Math Sci &amp; Technol, Chicago, IL 60628 USA; [Al-Fuqaha, Ala] Hamad Bin Khalifa Univ, Coll Sci &amp; Engn CSE, Informat &amp; Comp Technol ICT Div, Doha 5825, Qatar</t>
  </si>
  <si>
    <t>kashif.ahmad@mtu.ie; w.iqbal@qmul.ac.uk; a.elhassan@psut.edu.jo; jqadir@qu.edu.qa; dbenhadd@central.uh.edu; mayyash@csu.edu; aalfuqaha@hbku.edu.qa</t>
  </si>
  <si>
    <t>10.1109/TLT.2023.3314610</t>
  </si>
  <si>
    <t>Computer Science; Education &amp; Educational Research</t>
  </si>
  <si>
    <t>Chao, Hanqing; Wang, Kun; He, Yiwei; Zhang, Junping; Feng, Jianfeng</t>
  </si>
  <si>
    <t>GaitSet: Cross-View Gait Recognition Through Utilizing Gait As a Deep Set</t>
  </si>
  <si>
    <t>Gait recognition; Feature extraction; Three-dimensional displays; Legged locomotion; Deep learning; Pipelines; Data mining; Gait recognition; biometric authentication; GaitSet; deep learning</t>
  </si>
  <si>
    <t>Gait is a unique biometric feature that can be recognized at a distance; thus, it has broad applications in crime prevention, forensic identification, and social security. To portray a gait, existing gait recognition methods utilize either a gait template which makes it difficult to preserve temporal information, or a gait sequence that maintains unnecessary sequential constraints and thus loses the flexibility of gait recognition. In this paper, we present a novel perspective that utilizes gait as a deep set, which means that a set of gait frames are integrated by a global-local fused deep network inspired by the way our left- and right-hemisphere processes information to learn information that can be used in identification. Based on this deep set perspective, our method is immune to frame permutations, and can naturally integrate frames from different videos that have been acquired under different scenarios, such as diverse viewing angles, different clothes, or different item-carrying conditions. Experiments show that under normal walking conditions, our single-model method achieves an average rank-1 accuracy of 96.1 percent on the CASIA-B gait dataset and an accuracy of 87.9 percent on the OU-MVLP gait dataset. Under various complex scenarios, our model also exhibits a high level of robustness. It achieves accuracies of 90.8 and 70.3 percent on CASIA-B under bag-carrying and coat-wearing walking conditions respectively, significantly outperforming the best existing methods. Moreover, the proposed method maintains a satisfactory accuracy even when only small numbers of frames are available in the test samples; for example, it achieves 85.0 percent on CASIA-B even when using only 7 frames. The source code has been released at https://github.com/AbnerHqC/GaitSet.</t>
  </si>
  <si>
    <t>[Chao, Hanqing; Wang, Kun; He, Yiwei; Zhang, Junping] Fudan Univ, Sch Comp Sci, Shanghai Key Lab Intelligent Informat Proc, Shanghai 200438, Peoples R China; [Feng, Jianfeng] Fudan Univ, Inst Sci &amp; Technol Brain Inspired Intelligence, Shanghai 200438, Peoples R China</t>
  </si>
  <si>
    <t>hqchao16@fudan.edu.cn; KunWang17@fudan.edu.cn; heyw15@fudan.edu.cn; jpzhang@fudan.edu.cn; jianfeng64@gmail.com</t>
  </si>
  <si>
    <t>JUL 1</t>
  </si>
  <si>
    <t>10.1109/TPAMI.2021.3057879</t>
  </si>
  <si>
    <t>Ye, Mang; Shen, Jianbing; Zhang, Xu; Yuen, Pong C.; Chang, Shih-Fu</t>
  </si>
  <si>
    <t>Augmentation Invariant and Instance Spreading Feature for Softmax Embedding</t>
  </si>
  <si>
    <t>Task analysis; Visualization; Testing; Training; Unsupervised learning; Data mining; Unsupervised learning; instance feature; softmax embedding; embedding learning; data augmentation</t>
  </si>
  <si>
    <t>Deep embedding learning plays a key role in learning discriminative feature representations, where the visually similar samples are pulled closer and dissimilar samples are pushed away in the low-dimensional embedding space. This paper studies the unsupervised embedding learning problem by learning such a representation without using any category labels. This task faces two primary challenges: mining reliable positive supervision from highly similar fine-grained classes, and generalizing to unseen testing categories. To approximate the positive concentration and negative separation properties in category-wise supervised learning, we introduce a data augmentation invariant and instance spreading feature using the instance-wise supervision. We also design two novel domain-agnostic augmentation strategies to further extend the supervision in feature space, which simulates the large batch training using a small batch size and the augmented features. To learn such a representation, we propose a novel instance-wise softmax embedding, which directly perform the optimization over the augmented instance features with the binary discrmination softmax encoding. It significantly accelerates the learning speed with much higher accuracy than existing methods, under both seen and unseen testing categories. The unsupervised embedding performs well even without pre-trained network over samples from fine-grained categories. We also develop a variant using category-wise supervision, namely category-wise softmax embedding, which achieves competitive performance over the state-of-of-the-arts, without using any auxiliary information or restrict sample mining.</t>
  </si>
  <si>
    <t>[Ye, Mang; Shen, Jianbing] Incept Inst Artificial Intelligence, Abu Dhabi, U Arab Emirates; [Ye, Mang; Yuen, Pong C.] Hong Kong Baptist Univ, Dept Comp Sci, Hong Kong, Peoples R China; [Zhang, Xu; Chang, Shih-Fu] Columbia Univ, New York, NY 10027 USA</t>
  </si>
  <si>
    <t>mangye16@gmail.com; shenjianbingcg@gmail.com; xu.zhang@columbia.edu; pcyuen@comp.hkbu.edu.hk; sc250@columbia.edu</t>
  </si>
  <si>
    <t>10.1109/TPAMI.2020.3013379</t>
  </si>
  <si>
    <t>Cui, Hongjiang; Guan, Ying; Chen, Huayue</t>
  </si>
  <si>
    <t>Rolling Element Fault Diagnosis Based on VMD and Sensitivity MCKD</t>
  </si>
  <si>
    <t>Feature extraction; Rolling bearings; Fault diagnosis; Deconvolution; Vibrations; Sensitivity; Data mining; Fault diagnosis; rolling element; signal decomposition; VMD; MCKD; feature extraction</t>
  </si>
  <si>
    <t>CORRELATED KURTOSIS DECONVOLUTION; EMPIRICAL MODE DECOMPOSITION; FEATURE-EXTRACTION; OPTIMIZATION; ENHANCEMENT; TRANSFORM; SPECTRUM; MACHINE</t>
  </si>
  <si>
    <t>In order to improve the diagnosis accuracy and solve the weak fault signal of rolling element of rolling bearings due to long transmission path, a novel fault diagnosis method based on variational mode decomposition (VMD) and maximum correlation kurtosis deconvolution (MCKD), namely VMD-MCKD-FD is proposed for rolling elements of rolling bearings in this paper. In the proposed VMD-MCKD-FD, the vibration signal of rolling element of rolling bearings is decomposed into a series of Intrinsic Mode Functions (IMFs) by using VMD method. Then the number of modes with outstanding fault information is determined by Kurtosis criterion in order to calculate the deconvolution period T. The periodic fault component of reconstructed signal is enhanced by using sensitivity MCKD method. Finally, the power spectrum of the reconstructed signal is analyzed in detail in order to obtain the fault frequency and diagnose the rolling element fault of rolling bearings. The simulation signal and actual vibration signal are selected to verify the effectiveness of the VMD-MCKD-FD method. The experimental results show that the VMD-MCKD-FD method can effectively diagnose the rolling element fault of rolling bearings and obtain better fault accuracy.</t>
  </si>
  <si>
    <t>[Cui, Hongjiang; Guan, Ying] Dalian Jiaotong Univ, Coll Locomot &amp; Rolling Stock Engn, Dalian 116028, Peoples R China; [Chen, Huayue] China West Normal Univ, Sch Comp Sci, Nanchong 637002, Peoples R China</t>
  </si>
  <si>
    <t>irisguanying@163.com</t>
  </si>
  <si>
    <t>10.1109/ACCESS.2021.3108972</t>
  </si>
  <si>
    <t>Zhang, Shichao; Li, Xuelong; Zong, Ming; Zhu, Xiaofeng; Cheng, Debo</t>
  </si>
  <si>
    <t>Learning k for kNN Classification</t>
  </si>
  <si>
    <t>kNN method; sparse learning; missing data imputation</t>
  </si>
  <si>
    <t>NEAREST NEIGHBORS; SPARSE; ALGORITHM</t>
  </si>
  <si>
    <t>The K Nearest Neighbor (kNN) method has widely been used in the applications of data mining and machine learning due to its simple implementation and distinguished performance. However, setting all test data with the same k value in the previous kNN methods has been proven to make these methods impractical in real applications. This article proposes to learn a correlation matrix to reconstruct test data points by training data to assign different k values to different test data points, referred to as the Correlation Matrix kNN (CM-kNN for short) classification. Specifically, the least-squares loss function is employed to minimize the reconstruction error to reconstruct each test data point by all training data points. Then, a graph Laplacian regularizer is advocated to preserve the local structure of the data in the reconstruction process. Moreover, an l(1)-norm regularizer and an l(2,1)-norm regularizer are applied to learn different k values for different test data and to result in low sparsity to remove the redundant/noisy feature from the reconstruction process, respectively. Besides for classification tasks, the kNN methods (including our proposed CM-kNN method) are further utilized to regression and missing data imputation. We conducted sets of experiments for illustrating the efficiency, and experimental results showed that the proposed method was more accurate and efficient than existing kNN methods in data-mining applications, such as classification, regression, and missing data imputation.</t>
  </si>
  <si>
    <t>[Zhang, Shichao; Zong, Ming; Zhu, Xiaofeng; Cheng, Debo] Guangxi Key Lab MIMS, Guilin, Guangxi, Peoples R China; [Zhang, Shichao; Zong, Ming; Zhu, Xiaofeng; Cheng, Debo] Guangxi Normal Univ, Coll Comp Sci &amp; Informat Technol, Guilin, Guangxi, Peoples R China; [Li, Xuelong] Chinese Acad Sci, Ctr OPT IMagery Anal &amp; Learning OPTIMAL, State Key Lab Transient Opt &amp; Photon, Xian Inst Opt &amp; Precis Mech, Xian 710119, Shaanxi, Peoples R China</t>
  </si>
  <si>
    <t>zhangsc@mailbox.gxnu.edu.cn; xuelong_li@opt.ac.cn; 920902817@qq.com; xfzhu0011@hotmail.com; 729483509@qq.com</t>
  </si>
  <si>
    <t>10.1145/2990508</t>
  </si>
  <si>
    <t>Harvey, Campbell R.; Liu, Yan; Zhu, Heqing</t>
  </si>
  <si>
    <t>... and the Cross-Section of Expected Returns</t>
  </si>
  <si>
    <t>FALSE DISCOVERY RATE; CAPITAL-ASSET PRICES; FINANCIAL STATEMENT ANALYSIS; MULTIPLE TEST PROCEDURES; STOCK RETURNS; CONSUMPTION RISK; EMPIRICAL-BAYES; SHORT SALES; MARKET EQUILIBRIUM; IDIOSYNCRATIC VOLATILITY</t>
  </si>
  <si>
    <t>Hundreds of papers and factors attempt to explain the cross-section of expected returns. Given this extensive data mining, it does not make sense to use the usual criteria for establishing significance. Which hurdle should be used for current research? Our paper introduces a new multiple testing framework and provides historical cutoffs from the first empirical tests in 1967 to today. A new factor needs to clear a much higher hurdle, with a t-statistic greater than 3.0. We argue that most claimed research findings in financial economics are likely false.</t>
  </si>
  <si>
    <t>[Harvey, Campbell R.] Duke Univ, Natl Bur Econ Res, Durham, NC 27708 USA; [Liu, Yan] Texas A&amp;M Univ, College Stn, TX 77843 USA; [Zhu, Heqing] Univ Oklahoma, Norman, OK 73019 USA</t>
  </si>
  <si>
    <t>cam.harvey@duke.edu</t>
  </si>
  <si>
    <t>10.1093/rfs/hhv059</t>
  </si>
  <si>
    <t>Ge, Xinrui; Yu, Jia; Hao, Rong</t>
  </si>
  <si>
    <t>Privacy-Preserving Graph Matching Query Supporting Quick Subgraph Extraction</t>
  </si>
  <si>
    <t>Data mining; Cloud computing; Servers; Databases; Time complexity; Task analysis; Proteins; Privacy preserving; cloud computing; graph matching; verification; encrypted graph</t>
  </si>
  <si>
    <t>ISOMORPHISM ALGORITHM; SIMILARITY SEARCH; ENCRYPTED GRAPHS; CLOUD</t>
  </si>
  <si>
    <t>Graph matching, as one of the most fundamental problems in graph database, has a wide range of applications. Due to the large scale of graph database and the hardness of graph matching, graph user tends to outsource the encrypted graphs to the cloud. The complex graph matching is performed by the cloud. Several schemes have been proposed to support graph matching query over encrypted graphs. However, none of them can realize efficient subgraph extraction when the matched subgraph needs to be exactly located at the data graph. The graph user has to perform the complex subgraph isomorphism (NP-complete problem) operation to extract the isomorphic subgraph from the matched data graph in state-of-the-art schemes. In order to solve this problem, we propose a privacy-preserving graph matching query scheme supporting quick subgraph extraction in this paper. In our design, two non-colluding cloud servers are adopted to accomplish the matching operation jointly. Neither of them can infer the plaintexts of graphs. Two cloud servers jointly get a matched matrix to represent the matching relationship between vertices in data graph and query graph. Graph user can directly and quickly extract the subgraph isomorphic to query graph from data graph based on the matched matrix. No subgraph isomorphism operation is involved for graph user. The time complexity of subgraph extraction is O(m(2)) in our scheme, where m is the number of vertices in query graph. The extensive experiments with real-world database demonstrate the efficiency of the proposed privacy-preserving graph matching scheme.</t>
  </si>
  <si>
    <t>[Ge, Xinrui; Yu, Jia; Hao, Rong] Qingdao Univ, Coll Comp Sci &amp; Technol, Qingdao 266071, Peoples R China</t>
  </si>
  <si>
    <t>qdugxr@gmail.com; qduyujia@gmail.com; hr@qdu.edu.cn</t>
  </si>
  <si>
    <t>MAY-JUN</t>
  </si>
  <si>
    <t>10.1109/TDSC.2023.3276360</t>
  </si>
  <si>
    <t>Tao, Wei; Li, Chang; Song, Rencheng; Cheng, Juan; Liu, Yu; Wan, Feng; Chen, Xun</t>
  </si>
  <si>
    <t>EEG-Based Emotion Recognition via Channel-Wise Attention and Self Attention</t>
  </si>
  <si>
    <t>Electroencephalography; Feature extraction; Emotion recognition; Data mining; Task analysis; Convolution; Databases; Electroencephalogram (EEG); emotion recognition; channel-wise attention; self-attention</t>
  </si>
  <si>
    <t>DIFFERENTIAL ENTROPY FEATURE; CLASSIFICATION; MODEL</t>
  </si>
  <si>
    <t>Emotion recognition based on electroencephalography (EEG) is a significant task in the brain-computer interface field. Recently, many deep learning-based emotion recognition methods are demonstrated to outperform traditional methods. However, it remains challenging to extract discriminative features for EEG emotion recognition, and most methods ignore useful information in channel and time. This article proposes an attention-based convolutional recurrent neural network (ACRNN) to extract more discriminative features from EEG signals and improve the accuracy of emotion recognition. First, the proposed ACRNN adopts a channel-wise attention mechanism to adaptively assign the weights of different channels, and a CNN is employed to extract the spatial information of encoded EEG signals. Then, to explore the temporal information of EEG signals, extended self-attention is integrated into an RNN to recode the importance based on intrinsic similarity in EEG signals. We conducted extensive experiments on the DEAP and DREAMER databases. The experimental results demonstrate that the proposed ACRNN outperforms state-of-the-art methods.</t>
  </si>
  <si>
    <t>[Tao, Wei; Li, Chang; Song, Rencheng; Cheng, Juan; Liu, Yu] Hefei Univ Technol, Dept Biomed Engn, Hefei 230009, Anhui, Peoples R China; [Tao, Wei; Wan, Feng] Univ Macau, Inst Collaborat Innovat, Ctr Cognit &amp; Brain Sci, Macau 999078, Peoples R China; [Tao, Wei; Wan, Feng] Univ Macau, Dept Elect &amp; Comp Engn, Macau 999078, Peoples R China; [Wan, Feng] Univ Macau, Inst Collaborat Innovat, Ctr Artificial Intelligence &amp; Robot, Macau 999078, Peoples R China; [Chen, Xun] Univ Sci &amp; Technol China, Dept Neurosurg, Div Life Sci &amp; Med, Hefei 230026, Anhui, Peoples R China; [Chen, Xun] Univ Sci &amp; Technol China, Dept Elect Engn &amp; Informat Sci, Hefei 230001, Anhui, Peoples R China</t>
  </si>
  <si>
    <t>taovi1996@mail.hfut.edu.cn; changli@hfut.edu.cn; rcsong@hfut.edu.cn; chengjuan@hfut.edu.cn; yuliu@hfut.edu.cn; fwan@um.edu.mo; xunchen@ustc.edu.cn</t>
  </si>
  <si>
    <t>10.1109/TAFFC.2020.3025777</t>
  </si>
  <si>
    <t>Xie, Huiqiang; Qin, Zhijin; Li, Geoffrey Ye</t>
  </si>
  <si>
    <t>Task-Oriented Multi-User Semantic Communications for VQA</t>
  </si>
  <si>
    <t>Semantics; Task analysis; Receivers; Transmitters; Decoding; Communication systems; Data mining; Deep learning; multimodal data; multi-user; semantic communication</t>
  </si>
  <si>
    <t>INTERNET</t>
  </si>
  <si>
    <t>Semantic communications focus on the transmission of semantic features. In this letter, we consider a task-oriented multi-user semantic communication system for multimodal data transmission. Particularly, partial users transmit images while the others transmit texts to inquiry the information about the images. To exploit the correlation among the multimodal data from multiple users, we propose a deep neural network enabled semantic communication system, named MU-DeepSC, to execute the visual question answering (VQA) task as an example. Specifically, the transceiver for MU-DeepSC is designed and optimized jointly to capture the features from the correlated multimodal data for task-oriented transmission. Simulation results demonstrate that the proposed MU-DeepSC is more robust to channel variations than the traditional communication systems, especially in the low signal-to-noise (SNR) regime.</t>
  </si>
  <si>
    <t>[Xie, Huiqiang; Qin, Zhijin] Queen Mary Univ London, Sch Elect Engn &amp; Comp Sci, London E1 4NS, England; [Li, Geoffrey Ye] Imperial Coll London, Sch Elect &amp; Elect Engn, London SW7 2AZ, England</t>
  </si>
  <si>
    <t>h.xie@qmul.ac.uk; z.qin@qmul.ac.uk; geoffrey.li@imperial.ac.uk</t>
  </si>
  <si>
    <t>10.1109/LWC.2021.3136045</t>
  </si>
  <si>
    <t>Shen, Ying; Ding, Ning; Zheng, Hai-Tao; Li, Yaliang; Yang, Min</t>
  </si>
  <si>
    <t>Modeling Relation Paths for Knowledge Graph Completion</t>
  </si>
  <si>
    <t>Cognition; Semantics; Noise measurement; Data models; Data mining; Neural networks; Encyclopedias; Big data applications; semantic web; data mining; knowledge discovery</t>
  </si>
  <si>
    <t>WEB</t>
  </si>
  <si>
    <t>Knowledge graphs (KG) often encounter knowledge incompleteness. The path reasoning that predicts the unknown path relation between pairwise entities based on existing facts is one of the most promising approaches to the knowledge graph completion. However, most conventional path reasoning methods exclusively consider the entity description included in fact triples, ignoring both the type information of entities and the interaction between different semantic representations. In this study, we propose a novel method, Type-aware Attentive Path Reasoning (TAPR), to complete the knowledge graph by simultaneously considering KG structural information, textual information, and type information. More specifically, we first leverage types to enrich the representational learning of entities and relationships. Next, we describe a type-level attention to select the most relevant type of given entity in a specific triple without any predefined rules or patterns to reduce the impact of noisy types. After learning the distributed representation of all paths, path-level attention assigns different weights to paths, from which relations among entity pairs are calculated. We conduct a series of experiments on a real-world dataset to demonstrate the effectiveness of TAPR. Experimental results show that our method significantly outperforms all baselines on link prediction and entity prediction tasks.</t>
  </si>
  <si>
    <t>[Shen, Ying] Sun Yat Sen Univ, Sch Intelligent Syst Engn, Guangzhou 510275, Guangdong, Peoples R China; [Ding, Ning; Zheng, Hai-Tao] Tsinghua Univ, Grad Sch Shenzhen, Shenzhen 510100, Peoples R China; [Li, Yaliang] Alibaba Grp, Bellevue, WA 98004 USA; [Yang, Min] Chinese Acad Sci, Shenzhen Inst Adv Technol, Shenzhen 510100, Peoples R China</t>
  </si>
  <si>
    <t>shenying@pkusz.edu.cn; dingn18@mails.tsinghua.edu.cn; zheng.haitao@sz.tsinghua.edu.cn; yaliang.li@alibaba-inc.com; min.yang@siat.ac.cn</t>
  </si>
  <si>
    <t>NOV 1</t>
  </si>
  <si>
    <t>10.1109/TKDE.2020.2970044</t>
  </si>
  <si>
    <t>Tu, Enmei; Zhang, Guanghao; Rachmawati, Lily; Rajabally, Eshan; Huang, Guang-Bin</t>
  </si>
  <si>
    <t>Exploiting AIS Data for Intelligent Maritime Navigation: A Comprehensive Survey From Data to Methodology</t>
  </si>
  <si>
    <t>Intelligent maritime navigation; AIS data survey; anomaly detection; route estimation; collision prediction; path planning</t>
  </si>
  <si>
    <t>IDENTIFICATION SYSTEM AIS; DECISION-SUPPORT-SYSTEM; SAFE SHIP TRAJECTORIES; COLLISION-AVOIDANCE; ANOMALY DETECTION; FUZZY-LOGIC; EVOLUTIONARY SETS; PREDICTION; MOTION; DOMAIN</t>
  </si>
  <si>
    <t>The automatic identification system (AIS) tracks vessel movement by means of electronic exchange of navigation data between vessels, with onboard transceiver, terrestrial, and/or satellite base stations. The gathered data contain a wealth of information useful for maritime safety, security, and efficiency. Because of the close relationship between data and methodology in marine data mining and the importance of both of them in marine intelligence research, this paper surveys AIS data sources and relevant aspects of navigation in which such data are or could be exploited for safety of seafaring, namely traffic anomaly detection, route estimation, collision prediction, and path planning.</t>
  </si>
  <si>
    <t>[Tu, Enmei] Nanyang Technol Univ, Rolls Royce NTU Corp Lab, Singapore 639798, Singapore; [Zhang, Guanghao; Huang, Guang-Bin] Nanyang Technol Univ, Sch Elect &amp; Elect Engn, Singapore 639798, Singapore; [Rachmawati, Lily] Rolls Royce Singapore Pte Ltd, Adv Technol Ctr, Computat Engn Team, Singapore 797575, Singapore; [Rajabally, Eshan] Rolls Royce Plc, Strateg Res Ctr, Derby, England</t>
  </si>
  <si>
    <t>hellotem@hotmail.com</t>
  </si>
  <si>
    <t>10.1109/TITS.2017.2724551</t>
  </si>
  <si>
    <t>Li, Yansheng; Ma, Jiayi; Zhang, Yongjun</t>
  </si>
  <si>
    <t>Image retrieval from remote sensing big data: A survey</t>
  </si>
  <si>
    <t>Remote sensing (rs) big data; Rs image retrieval methods; Rs image retrieval applications; Evaluation datasets and performance discussion; Future research directions</t>
  </si>
  <si>
    <t>CONVOLUTIONAL NEURAL-NETWORKS; OF-THE-ART; PERFORMANCE EVALUATION; RELEVANCE FEEDBACK; INFORMATION-RETRIEVAL; SCENE CLASSIFICATION; SPECIAL-ISSUE; DEEP; SYSTEM; FUSION</t>
  </si>
  <si>
    <t>The blooming proliferation of aeronautics and astronautics platforms, together with the ever-increasing remote sensing imaging sensors on these platforms, has led to the formation of rapidly-growing earth observation data with the characteristics of large volume, large variety, large velocity, large veracity and large value, which raises awareness about the importance of large-scale image processing, fusion and mining. Unconsciously, we have entered an era of big earth data, also called remote sensing (RS) big data. Although RS big data provides great opportunities for a broad range of applications such as disaster rescue, global security, and so forth, it inevitably poses many additional processing challenges. As one of the most fundamental and important tasks in RS big data mining, image retrieval (i.e., image information mining) from RS big data has attracted continuous research interests in the last several decades. This paper mainly works for systematically reviewing the emerging achievements for image retrieval from RS big data. And then this paper further discusses the RS image retrieval based applications including fusion-oriented RS image processing, geo-localization and disaster rescue. To facilitate the quantitative evaluation of the RS image retrieval technique, this paper gives a list of publicly open datasets and evaluation metrics, and briefly recalls the mainstream methods on two representative benchmarks of RS image retrieval. Considering the latest advances from multiple domains including computer vision, machine learning and knowledge engineering, this paper points out some promising research directions towards RS big data mining. From this survey, engineers from industry may find skills to improve their RS image retrieval systems and researchers from academia may find ideas to conduct some innovative work.</t>
  </si>
  <si>
    <t>[Li, Yansheng; Zhang, Yongjun] Wuhan Univ, Sch Remote Sensing &amp; Informat Engn, Wuhan 430079, Peoples R China; [Ma, Jiayi] Wuhan Univ, Elect Informat Sch, Wuhan 430072, Peoples R China</t>
  </si>
  <si>
    <t>yansheng.li@whu.edu.cn; jyma2010@gmail.com; zhangyj@whu.edu.cn</t>
  </si>
  <si>
    <t>10.1016/j.inffus.2020.10.008</t>
  </si>
  <si>
    <t>Ali, Farman; El-Sappagh, Shaker; Islam, S. M. Riazul; Ali, Amjad; Attique, Muhammad; Imran, Muhammad; Kwak, Kyung-Sup</t>
  </si>
  <si>
    <t>An intelligent healthcare monitoring framework using wearable sensors and social networking data</t>
  </si>
  <si>
    <t>Machine learning; Semantic knowledge; Big data analysis; Healthcare monitoring system; Wearable sensors; Social network analysis</t>
  </si>
  <si>
    <t>RECOMMENDATION SYSTEMS; ONTOLOGY; HYBRID; DIAGNOSIS; MACHINE; ARCHITECTURE; INTERNET; THINGS</t>
  </si>
  <si>
    <t>Wearable sensors and social networking platforms play a key role in providing a new method to collect patient data for efficient healthcare monitoring. However, continuous patient monitoring using wearable sensors generates a large amount of healthcare data. In addition, the user-generated healthcare data on social networking sites come in large volumes and are unstructured. The existing healthcare monitoring systems are not efficient at extracting valuable information from sensors and social networking data, and they have difficulty analyzing it effectively. On top of that, the traditional machine learning approaches are not enough to process healthcare big data for abnormality prediction. Therefore, a novel healthcare monitoring framework based on the cloud environment and a big data analytics engine is proposed to precisely store and analyze healthcare data, and to improve the classification accuracy. The proposed big data analytics engine is based on data mining techniques, ontologies, and bidirectional long short-term memory (Bi-LSTM). Data mining techniques efficiently preprocess the healthcare data and reduce the dimensionality of the data. The proposed ontologies provide semantic knowledge about entities and aspects, and their relations in the domains of diabetes and blood pressure (BP). Bi-LSTM correctly classifies the healthcare data to predict drug side effects and abnormal conditions in patients. Also, the proposed system classifies the patients' health condition using their healthcare data related to diabetes, BP, mental health, and drug reviews. This framework is developed employing the Protege Web Ontology Language tool with Java. The results show that the proposed model precisely handles heterogeneous data and improves the accuracy of health condition classification and drug side effect predictions. (C) 2020 Elsevier B.V. All rights reserved.</t>
  </si>
  <si>
    <t>[Ali, Farman; Attique, Muhammad] Sejong Univ, Dept Software, Seoul, South Korea; [El-Sappagh, Shaker] Univ Santiago de Compostela, Ctr Singular Invest Tecnoloxias Intelixentes CiTI, Santiago De Compostela, Spain; [El-Sappagh, Shaker] Benha Univ, Fac Comp &amp; Artificial Intelligence, Informat Syst Dept, Banha, Egypt; [Islam, S. M. Riazul] Sejong Univ, Dept Comp Sci &amp; Engn, Seoul, South Korea; [Ali, Amjad] COMSATS Univ Islamabad, Dept Comp Sci, Lahore Campus, Lahore, Pakistan; [Imran, Muhammad] King Saud Univ, Coll Appl Comp Sci, Riyadh, Saudi Arabia; [Kwak, Kyung-Sup] Inha Univ, Dept Informat &amp; Commun Engn, Incheon, South Korea</t>
  </si>
  <si>
    <t>farmankanju@sejong.ac.kr; shaker_elsapagh@yahoo.com; riaz@sejong.ac.kr; amjad.ali@cuilahore.edu.pk; attique@sejong.ac.kr; dr.m.imran@ieee.org; kskwak@inha.ac.kr</t>
  </si>
  <si>
    <t>10.1016/j.future.2020.07.047</t>
  </si>
  <si>
    <t>Chen, Wei; Panahi, Mandi; Tsangaratos, Paraskevas; Shahabi, Himan; Ilia, Ioanna; Panahi, Somayeh; Li, Shaojun; Jaafari, Abolfazl; Bin Ahmad, Baharin</t>
  </si>
  <si>
    <t>Applying population-based evolutionary algorithms and a neuro-fuzzy system for modeling landslide susceptibility</t>
  </si>
  <si>
    <t>Landslide susceptibility; SWARA; ANFIS; SFLA; PSO</t>
  </si>
  <si>
    <t>SUPPORT VECTOR MACHINE; DATA MINING TECHNIQUES; ARTIFICIAL-INTELLIGENCE APPROACH; HYBRID INTEGRATION APPROACH; KERNEL LOGISTIC-REGRESSION; NAIVE BAYES TREE; SPATIAL PREDICTION; INFERENCE SYSTEM; GENETIC ALGORITHM; FREQUENCY RATIO</t>
  </si>
  <si>
    <t>The main objective of the present study was to produce a novel ensemble data mining technique that involves an adaptive neuro-fuzzy inference system (ANFIS) optimized by Shuffled Frog Leaping Algorithm (SFLA) and Particle Swarm Optimization (PSO) for spatial modeling of landslide susceptibility. Step-wise Assessment Ratio Analysis (SWARA) was utilized for the evaluation of the relation between landslides and landslide-related factors providing ANFIS with the necessary weighting values. The developed methods were applied in Langao County, Shaanxi Province, China. Eighteen factors were selected based on the experience gained from studying landslide phenomena, the local geo-environmental conditions as well as the availability of data, namely; elevation, slope aspect, slope angle, profile curvature, plan curvature, sediment transport index, stream power index, topographic wetness index, land use, normalized difference vegetation index, rainfall, lithology, distance to faults, fault density, distance to roads, road density, distance to rivers and river density. A total of 288 landslides were identified after analyzing previous technical surveys, airborne imagery and conducting field surveys. Also, 288 non-landslide areas were identified with the usage of Google Earth imagery and the analysis of a digital elevation model. The two datasets were merged and later divided into two subsets, training and testing, based on a random selection scheme. The produced landslide susceptibility maps were evaluated by the receiving operating characteristic and the area under the success and predictive rate curves (AUC). The results showed that AUC based on the training and testing dataset was similar and equal to 0.89. However, the processing time during the training and implementation phase was considerable different. SWARA-ANFIS-PSO appeared six times faster in respect to the processing time achieved by SWARA-ANFIS-SFLA. The proposed novel approach, which combines expert knowledge, neuro-fuzzy inference systems and evolutionary algorithms, can be applied for land use planning and spatial modeling of landslide susceptibility.</t>
  </si>
  <si>
    <t>[Chen, Wei] Xian Univ Sci &amp; Technol, Coll Geol &amp; Environm, Xian 710054, Shaanxi, Peoples R China; [Panahi, Mandi; Panahi, Somayeh] Islamic Azad Univ, North Tehran Branch, Young Researchers &amp; Elites Club, Tehran, Iran; [Tsangaratos, Paraskevas; Ilia, Ioanna] Natl Tech Univ Athens, Sch Min &amp; Met Engn, Dept Geol Sci, Lab Engn Geol &amp; Hydrogeol, Zografou Campus Heroon Polytechniou 9, Zografos 15780, Greece; [Shahabi, Himan] Univ Kurdistan, Fac Nat Resources, Dept Geomorphol, Sanandaj, Iran; [Li, Shaojun] Chinese Acad Sci, State Key Lab Geomech &amp; Geotech Engn, Inst Rock &amp; Soil Mech, Wuhan 430071, Hubei, Peoples R China; [Jaafari, Abolfazl] Islamic Azad Univ, Karaj Branch, Young Researchers &amp; Elites Club, Karaj, Iran; [Bin Ahmad, Baharin] UTM, Fac Geoinformat &amp; Real Estate, Dept Geoinformat, Skudai, Malaysia</t>
  </si>
  <si>
    <t>h.shahabi@uok.ac.ir</t>
  </si>
  <si>
    <t>10.1016/j.catena.2018.08.025</t>
  </si>
  <si>
    <t>Kwakye, Benjamin Danso; Li, Yongjun; Mohamed, Halima Habuba; Baidoo, Evans; Asenso, Theophilus Quachie</t>
  </si>
  <si>
    <t>Particle guided metaheuristic algorithm for global optimization and feature selection problems</t>
  </si>
  <si>
    <t>Feature selection; Global optimization; Metaheuristic algorithm; Particle swarm optimization; Bald eagle search; Hybrid algorithm</t>
  </si>
  <si>
    <t>DIFFERENTIAL EVOLUTION; SWARM OPTIMIZATION; SEARCH ALGORITHM; LEVY FLIGHT; HYBRID; CLASSIFICATION; COLONY; SOLVE</t>
  </si>
  <si>
    <t>Optimization problems can be seen in numerous fields of practical studies. One area making waves in the application of optimization methods is data mining in machine learning. An important preprocessing technique of data mining where irrelevant variables are discarded from the datasets and holding onto variables with important information is referred to as feature selection (FS). FS is critical to tackling the 'curse of dimensionality' by reducing the number of features, minimizing computational expensiveness and maximizing the accuracy of the machine learning models. Swarm Intelligence (SI)-based meta-heuristic algorithms (MAs) have been widely employed to solve several optimization problems like FS. However, common drawbacks identified with these algorithms include getting trapped in local optima, especially in situations where the search space is large (high dimensional space). This study proposes a new hybrid SI-based MA called Particle Swarm-guided Bald Eagle Search (PS-BES). The algorithm utilizes the speed of Particle Swarm to guide Bald Eagles in their search to ensure a smooth transition of the algorithm from exploration to exploitation. Additionally, we introduce the Attack-Retreat-Surrender technique, a new local-optima escape technique to enhance the balance between diversification and intensification of PS-BES. To establish the outstanding performance of the proposed algorithm, PS-BES is comprehensively analyzed utilizing 26 Benchmark functions. Further, the practicality of PS-BES is highlighted by its binary version for feature selection and evaluated using 27 classification datasets from the UCI repository. The results prove the overall superiority of PS-BES and bPS-BES as opposed the 10 state-of-the-art algorithms employed in the study.</t>
  </si>
  <si>
    <t>[Kwakye, Benjamin Danso; Li, Yongjun; Mohamed, Halima Habuba] Univ Sci &amp; Technol China, Sch Management, Hefei 230026, Anhui, Peoples R China; [Baidoo, Evans] Tech Univ Carolo Wilhelmina Braunschweig, Inst High Frequency Tech, Univ Pl 2, D-38106 Braunschweig, Germany; [Asenso, Theophilus Quachie] Univ Oslo, Fac Med, Domus Med, Postbokx1122 Blindern, N-0317 Oslo, Norway</t>
  </si>
  <si>
    <t>kwakyedanso@mail.ustc.edu.cn; lionli@ustc.edu.cn; habuba@mail.ustc.edu.cn; ebaidoo2a@hhu.edu.cn; t.q.asenso@medisin.uio.no</t>
  </si>
  <si>
    <t>10.1016/j.eswa.2024.123362</t>
  </si>
  <si>
    <t>Tao, Yongfeng; Yang, Minqiang; Li, Huiru; Wu, Yushan; Hu, Bin</t>
  </si>
  <si>
    <t>DepMSTAT: Multimodal Spatio-Temporal Attentional Transformer for Depression Detection</t>
  </si>
  <si>
    <t>Depression; Feature extraction; Transformers; Social networking (online); Data mining; Semantics; Visualization; Depression detection; spatio-temporal attention; transformer; vlog data</t>
  </si>
  <si>
    <t>RECOGNITION; NETWORK</t>
  </si>
  <si>
    <t>Depression is one of the most common mental illnesses, but few of the currently proposed in-depth models based on social media data take into account both temporal and spatial information in the data for the detection of depression. In this paper, we present an efficient, low-covariance multimodal integrated spatio-temporal converter framework called DepMSTAT, which aims to detect depression using acoustic and visual features in social media data. The framework consists of four modules: a data preprocessing module, a token generation module, a Spatial-Temporal Attentional Transformer (STAT) module, and a depression classifier module. To efficiently capture spatial and temporal correlations in multimodal social media depression data, a plug-and-play STAT module is proposed. The module is capable of extracting unimodal spatio-temporal features and fusing unimodal information, playing a key role in the analysis of acoustic and visual features in social media data. Through extensive experiments on a depression database (D-Vlog), the method in this paper shows high accuracy (71.53%) in depression detection, achieving a performance that exceeds most models. This work provides a scaffold for studies based on multimodal data that assists in the detection of depression.</t>
  </si>
  <si>
    <t>[Tao, Yongfeng; Yang, Minqiang; Li, Huiru; Wu, Yushan; Hu, Bin] Lanzhou Univ, Sch Informat Sci &amp; Engn, Gansu Prov Key Lab Wearable Comp, Lanzhou 730000, Peoples R China; [Hu, Bin] Chinese Acad Sci, Shanghai Inst Biol Sci, CAS Ctr Excellence Brain Sci &amp; Intelligence Techno, Shanghai, Peoples R China; [Hu, Bin] Int Federat Automat Control IFAC, Computat Psychophysiol IEEE Syst Man &amp; Cybernet So, Shanghai 730000, Peoples R China; [Hu, Bin] Int Federat Automat Control IFAC, Cognit Comp IEEE SMC, Shanghai 730000, Peoples R China; [Hu, Bin] Int Federat Automat Control IFAC, TC 9 1 Econ Business &amp; Financial Syst Social Media, Shanghai 730000, Peoples R China</t>
  </si>
  <si>
    <t>taoyf21@lzu.edu.cn; yangmq@lzu.edu.cn; hrli20@lzu.edu.cn; wuysh2021@lzu.edu.cn; bh@lzu.edu.cn</t>
  </si>
  <si>
    <t>10.1109/TKDE.2024.3350071</t>
  </si>
  <si>
    <t>Buhalis, Dimitrios; Sinarta, Yeyen</t>
  </si>
  <si>
    <t>Real-time co-creation and nowness service: lessons from tourism and hospitality</t>
  </si>
  <si>
    <t>Real time; nowness; smart; interactive; social media; marketing; strategy; instant gratification; tourism; hospitality</t>
  </si>
  <si>
    <t>SOCIAL MEDIA; INFORMATION-TECHNOLOGY; CUSTOMER ENGAGEMENT; MANAGEMENT; INTERNET; EXPERIENCES; PROGRESS; SEARCH; IMPACT; BRANDS</t>
  </si>
  <si>
    <t>Brands take advantage of technology, social media and constant connectivity to foster organic consumer engagement and interactions towards co-creating personalised customer service. Real-time service offers dynamic engagement with connected consumers. Brands in tourism and hospitality use technology to dynamically enhance consumer experience through co-creation. The integration of real-time consumer intelligence, dynamic big data mining, artificial intelligence, and contextualisation can transform service co-creation by mobilising recourses in the ecosystem. Nowness service emerges by dynamically engaging consumers in experience cocreation in real time. It has five interconnected characteristics that revolutionise the tourism and hospitality, namely: real-time, co-creation, data-driven, consumer-centric and experience co-creation.</t>
  </si>
  <si>
    <t>[Buhalis, Dimitrios; Sinarta, Yeyen] Bournemouth Univ, Dept Tourism &amp; Hospitality, Int Ctr Tourism &amp; Hospitality Res, Fac Management, D202 Talbot Campus, Poole BH12 5BB, Dorset, England</t>
  </si>
  <si>
    <t>dbuhalis@bournemouth.ac.uk</t>
  </si>
  <si>
    <t>JUN 13</t>
  </si>
  <si>
    <t>10.1080/10548408.2019.1592059</t>
  </si>
  <si>
    <t>Social Sciences - Other Topics</t>
  </si>
  <si>
    <t>Park, Seonghyun; Vien, An Gia; Lee, Chul</t>
  </si>
  <si>
    <t>Cross-Modal Transformers for Infrared and Visible Image Fusion</t>
  </si>
  <si>
    <t>Feature extraction; Transformers; Image fusion; Convolution; Task analysis; Data mining; Computer vision; transformer; self-attention; infrared image; visible image</t>
  </si>
  <si>
    <t>FACIAL EXPRESSION RECOGNITION; REPRESENTATION; ATTENTION; FEATURES; NETWORK; JOINT</t>
  </si>
  <si>
    <t>Image fusion techniques aim to generate more informative images by merging multiple images of different modalities with complementary information. Despite significant fusion performance improvements of recent learning-based approaches, most fusion algorithms have been developed based on convolutional neural networks (CNNs), which stack deep layers to obtain a large receptive field for feature extraction. However, important details and contexts of the source images may be lost through a series of convolution layers. In this work, we propose a cross-modal transformer-based fusion (CMTFusion) algorithm for infrared and visible image fusion that captures global interactions by faithfully extracting complementary information from source images. Specifically, we first extract the multiscale feature maps of infrared and visible images. Then, we develop cross-modal transformers (CMTs) to retain complementary information in the source images by removing redundancies in both the spatial and channel domains. To this end, we design a gated bottleneck that integrates cross-domain interaction to consider the characteristics of the source images. Finally, a fusion result is obtained by exploiting spatial-channel information in refined feature maps using a fusion block. Experimental results on multiple datasets demonstrate that the proposed algorithm provides better fusion performance than state-of-the-art infrared and visible image fusion algorithms, both quantitatively and qualitatively. Furthermore, we show that the proposed algorithm can be used to improve the performance of computer vision tasks, e.g., object detection and monocular depth estimation.</t>
  </si>
  <si>
    <t>[Park, Seonghyun; Vien, An Gia; Lee, Chul] Dongguk Univ, Dept Multimedia Engn, Seoul 04620, South Korea; [Park, Seonghyun] Hanwha Syst Co Ltd, Intelligence Software Team, Seongnam Si 13524, Gyeonggi Do, South Korea</t>
  </si>
  <si>
    <t>seonghyun@mme.dongguk.edu; viengiaan@mme.dongguk.edu; chullee@dongguk.edu</t>
  </si>
  <si>
    <t>10.1109/TCSVT.2023.3289170</t>
  </si>
  <si>
    <t>Che, Yunhong; Deng, Zhongwei; Lin, Xianke; Hu, Lin; Hu, Xiaosong</t>
  </si>
  <si>
    <t>Predictive Battery Health Management With Transfer Learning and Online Model Correction</t>
  </si>
  <si>
    <t>Batteries; Predictive models; Data models; Degradation; Data mining; Protocols; Estimation; Batteries; remaining useful life; health management; transfer learning; predictive maintenance</t>
  </si>
  <si>
    <t>USEFUL LIFE PREDICTION; ION BATTERY; PARTICLE FILTER; STATE; NETWORK; LOOP</t>
  </si>
  <si>
    <t>Significant progress has been made in transportation electrification in recent years. As the main energy storage device, lithium-ion batteries are one of the key components that need to be properly managed. The remaining useful life, which represents battery health, has attracted increasing attention. Because accurate and robust predictions provide important information for predictive maintenance and cascade utilization. This paper proposes a novel method to predict remaining useful life based on the optimized health indicators and online model correction with transfer learning. Gaussian process regression is used to optimize the threshold for health indicators to determine the end of life, and a usefulness evaluation strategy is proposed to assess the health indicators. Then, a combination of transfer learning and gated recurrent neural network is designed to predict the remaining useful life based on the optimized health indicators directly, which can promote online applications. The prediction model initially trained based on a relevant battery is further fine-tuned according to the early degradation cycling data of the test battery to provide accurate predictions. Moreover, a self-correction strategy is proposed to retrain the regression models so that the models can gradually reach the optimal prediction performance during the operating cycles, which could not be achieved by traditional methods. The recommended input sequence lengths for potential applications are discussed. The method is verified by experiments of a batch of batteries under fast charging conditions, and the results show that, after fine-tuning, the proposed method predicts remaining useful life with an error of fewer than 5 cycles.</t>
  </si>
  <si>
    <t>[Che, Yunhong; Deng, Zhongwei; Hu, Xiaosong] Chongqing Univ, Dept Automot Engn, Chongqing 400044, Peoples R China; [Lin, Xianke] Ontario Tech Univ, Dept Automot &amp; Mechatron Engn, Oshawa, ON L1G 0C5, Canada; [Hu, Lin] Changsha Univ Sci &amp; Technol, Sch Automot &amp; Mech Engn, Changsha 410114, Peoples R China</t>
  </si>
  <si>
    <t>cyh@cqu.edu.cn; dengzhongw@cqu.edu.cn; xiankelin@ieee.org; hulin888@sohu.com; xiaosonghu@ieee.org</t>
  </si>
  <si>
    <t>10.1109/TVT.2021.3055811</t>
  </si>
  <si>
    <t>Engineering; Telecommunications; Transportation</t>
  </si>
  <si>
    <t>Zhou, Zhili; Su, Yuecheng; Li, Jin; Yu, Keping; Wu, Q. M. Jonathan; Fu, Zhangjie; Shi, Yunqing</t>
  </si>
  <si>
    <t>Secret-to-Image Reversible Transformation for Generative Steganography</t>
  </si>
  <si>
    <t>Steganography; Distortion; Generative adversarial networks; Feature extraction; Encoding; Data mining; Transforms; coverless steganography; digital forensics; generative steganography; information hiding; steganography</t>
  </si>
  <si>
    <t>STEGANALYSIS; FRAMEWORK</t>
  </si>
  <si>
    <t>Recently, generative steganography that transforms secret information to a generated image has been a promising technique to resist steganalysis detection. However, due to the inefficiency and irreversibility of the secret-to-image transformation, it is hard to find a good trade-off between the information hiding capacity and extraction accuracy. To address this issue, we propose a secret-to-image reversible transformation (S2IRT) scheme for generative steganography. The proposed S2IRTscheme is based on a generative model, i.e., Glow model, which enables a bijective-mapping between latent space with multivariate Gaussian distribution and image space with a complex distribution. In the process of S2I transformation, guided by a given secret message, we construct a latent vector and then map it to a generated image by the Glow model, so that the secret message is finally transformed to the generated image. Owing to good efficiency and reversibility of S2IRTscheme, the proposed steganographic approach achieves both high hiding capacity and accurate extraction of secret message from generated image. Furthermore, a separate encoding-based S2IRT (SE-S2IRT) scheme is also proposed to improve the robustness to common image attacks. The experiments demonstrate the proposed steganographic approaches can achieve high hiding capacity (up to 4 bpp) and accurate information extraction (almost 100% accuracy rate) simultaneously, while maintaining desirable anti-detectability and imperceptibility.</t>
  </si>
  <si>
    <t>[Zhou, Zhili; Li, Jin] Guangzhou Univ, Inst Artificial Intelligence &amp; Blockchain, Guangzhou 510006, Guangdong, Peoples R China; [Su, Yuecheng; Fu, Zhangjie] Nanjing Univ Informat Sci &amp; Technol, Sch Comp &amp; Software &amp; Engn, Res Ctr Digital Forens, Minist Educ, Nanjing 210044, Jiangsu, Peoples R China; [Yu, Keping] Hosei Univ, Grad Sch Sci &amp; Engn, Tokyo 1848584, Japan; [Wu, Q. M. Jonathan] Univ Windsor, Dept Elect &amp; Comp Engn, Windsor, ON N9B 3P4, Canada; [Shi, Yunqing] New Jersey Inst Technol, Dept ECE, Newark, NJ 07102 USA</t>
  </si>
  <si>
    <t>zhou_zhili@163.com; su_yuecheng@nuist.edu.cn; jinli71@gmail.com; keping.yu@ieee.org; jwu@uwindsor.ca; fzj@nuist.edu.cn; shi@njit.edu</t>
  </si>
  <si>
    <t>SEP-OCT</t>
  </si>
  <si>
    <t>10.1109/TDSC.2022.3217661</t>
  </si>
  <si>
    <t>Li, Tie; Kou, Gang; Peng, Yi; Yu, Philip S.</t>
  </si>
  <si>
    <t>An Integrated Cluster Detection, Optimization, and Interpretation Approach for Financial Data</t>
  </si>
  <si>
    <t>Clustering algorithms; Data models; Correlation; Shape; Optimization; Laplace equations; Feature extraction; Clustering methods; data mining; financial management; spectral analysis</t>
  </si>
  <si>
    <t>VALIDATION; ALGORITHM</t>
  </si>
  <si>
    <t>In many financial applications, such as fraud detection, reject inference, and credit evaluation, detecting clusters automatically is critical because it helps to understand the subpatterns of the data that can be used to infer user's behaviors and identify potential risks. Due to the complexity of human behaviors and changing social environments, the distributions of financial data are usually complex and it is challenging to find clusters and give reasonable interpretations. The goal of this study is to develop an integrated approach to detect clusters in financial data, and optimize the scope of the clusters such that the clusters can be easily interpreted. Specifically, we first proposed a new cluster quality evaluation criterion, which is free from large-scale computation and can guide base clustering algorithms such as k-Means to detect hyperellipsoidal clusters adaptively. Then, we designed a new solver for a revised support vector data description model, which efficiently refines the centroids and scopes of the detected clusters to make the clusters tighter such that the data in the clusters share greater similarities, and thus, the clusters can be easily interpreted with eigenvectors. Using ten financial datasets, the experiments showed that the proposed algorithm can efficiently find reasonable number of clusters. The proposed approach is suitable for large-scale financial datasets whose features are meaningful, and also applicable to financial mining tasks, such as data distribution interpretation and anomaly detection.</t>
  </si>
  <si>
    <t>[Li, Tie; Peng, Yi] Univ Elect Sci &amp; Technol China, Sch Management &amp; Econ, Chengdu 611731, Peoples R China; [Kou, Gang] Southwestern Univ Finance &amp; Econ, Sch Business Adm, Chengdu 610074, Peoples R China; [Yu, Philip S.] Univ Illinois, Dept Comp Sci, Chicago, IL 60607 USA</t>
  </si>
  <si>
    <t>lteb2002@163.com; kougang@swufe.edu.cn; pengyi@uestc.edu.cn; psyu@uic.edu</t>
  </si>
  <si>
    <t>10.1109/TCYB.2021.3109066</t>
  </si>
  <si>
    <t>Lv, Zhiyong; Zhong, Pingdong; Wang, Wei; You, Zhenzhen; Benediktsson, Jon Atli; Shi, Cheng</t>
  </si>
  <si>
    <t>Novel Piecewise Distance Based on Adaptive Region Key-Points Extraction for LCCD With VHR Remote-Sensing Images</t>
  </si>
  <si>
    <t>Data mining; Shape; Remote sensing; Mathematical models; Training; Size measurement; Shape measurement; Change detection algorithm; feature extraction; image recognition</t>
  </si>
  <si>
    <t>UNSUPERVISED CHANGE DETECTION; LAND-COVER CHANGE; TREND SIMILARITY APPROACH; FEATURES</t>
  </si>
  <si>
    <t>Land cover change detection (LCCD) with very high-resolution remote-sensing images (VHR_RSIs) is important in observing surface change on Earth. However, pseudo-changes usually reduce the accuracy of the detection map. In this article, a novel piecewise distance based on adaptive region key-points extraction called sparse key-point distance (SKPD) is developed to measure the change magnitude between the bitemporal VHR_RSIs for LCCD. The proposed approach consists of three steps. First, an adaptive region generation algorithm is promoted for exploring spatial-contextual information. Then, the adaptive region around each pixel is sparsely represented with the box-whisker plot theory, and the adaptive region is converted into a sparse key-point vector. Finally, a piecewise distance is defined to measure the change magnitude between the bitemporal images. While the entire VHR_RSIs are scanned and the proposed SKPD method proceeds on a pixel-by-pixel basis, a change magnitude image (CMI) can be generated and a binary threshold method can be applied on the CMI to obtain a change detection map. Experimental results based on four pairs of real VHR_RSIs and four state-of-the-art methods effectively demonstrated the superiority of the proposed approach for achieving LCCD with VHR_RSIs, such as the improvements for the four datasets are 5.25%, 14.76%, 18.13%, and 22.24%, respectively, in terms of overall accuracy.</t>
  </si>
  <si>
    <t>[Lv, Zhiyong; Zhong, Pingdong; You, Zhenzhen; Shi, Cheng] Xian Univ Technol, Sch Comp Sci &amp; Engn, Xian 710048, Peoples R China; [Wang, Wei] State Key Lab Rail Transit Engn Informatizat FSDI, Xian 710043, Peoples R China; [Benediktsson, Jon Atli] Univ Iceland, Comp Engn, IS-107 Reykjavik, Iceland</t>
  </si>
  <si>
    <t>Lvzhiyong_fly@hotmail.com; Zhongpingdong_Mal@hotmail.com; wangwei9012@163.com; zhenzhen_you89@163.com; benedikt@hi.is; chengc_s@hotmail.com</t>
  </si>
  <si>
    <t>10.1109/TGRS.2023.3268038</t>
  </si>
  <si>
    <t>Greenbank, Samuel; Howey, David</t>
  </si>
  <si>
    <t>Automated Feature Extraction and Selection for Data-Driven Models of Rapid Battery Capacity Fade and End of Life</t>
  </si>
  <si>
    <t>Feature extraction; Batteries; Degradation; Temperature measurement; Voltage measurement; Time measurement; Data mining; Battery; degradation; feature selection; lithium-ion; machine learning</t>
  </si>
  <si>
    <t>Lithium-ion cells may experience rapid degradation in later life, especially with more extreme usage protocols.The onset of rapid degradation is called the knee point, and forecasting it is important for the safe and economically viable use for batteries.In this article, we propose a data-driven method that uses automated feature selection to produce inputs for a Gaussian process regression model that estimates changes in battery health, from which the entire capacity fade trajectory, knee point, and end of life may be predicted. The feature selection procedure flexibly adapts to varying inputs and prioritizes those that impact degradation. For the datasets considered, it was found that calendar time and time spent in specific voltage regions had a strong impact on the degradation rate. The approach produced median root mean square errors on capacity estimates under 1%, and also produced median knee point and end of life prediction errors of 2.6% and 1.3%, respectively.</t>
  </si>
  <si>
    <t>[Greenbank, Samuel; Howey, David] Univ Oxford, Dept Engn Sci, Battery Intelligence Lab, Oxford OX1 2JD, England</t>
  </si>
  <si>
    <t>samuel.greenbank@eng.ox.ac.uk; david.howey@eng.ox.ac.uk</t>
  </si>
  <si>
    <t>10.1109/TII.2021.3106593</t>
  </si>
  <si>
    <t>Hong, Haoyuan; Liu, Junzhi; Dieu Tien Bui; Pradhan, Biswajeet; Acharya, Tri Dev; Binh Thai Pham; Zhu, A-Xing; Chen, Wei; Bin Ahmad, Baharin</t>
  </si>
  <si>
    <t>Landslide susceptibility mapping using J48 Decision Tree with AdaBoost, Bagging and Rotation Forest ensembles in the Guangchang area (China)</t>
  </si>
  <si>
    <t>J48 Decision Tree; AdaBoost; Bagging; Rotation Forest; Guangchang; GIS</t>
  </si>
  <si>
    <t>OPERATING CHARACTERISTIC CURVES; SUPPORT VECTOR MACHINE; ANALYTICAL HIERARCHY PROCESS; RAINFALL-INDUCED LANDSLIDES; INFERENCE SYSTEM ANFIS; DATA MINING TECHNIQUES; LOGISTIC-REGRESSION; FREQUENCY RATIO; SPATIAL PREDICTION; MODELS</t>
  </si>
  <si>
    <t>Landslides are a manifestation of slope instability causing different kinds of damage affecting life and property. Therefore, high-performance-based landslide prediction models are useful to government institutions for developing strategies for landslide hazard prevention and mitigation. Development of data mining based algorithms shows that high-performance models can be obtained using ensemble frameworks. The primary objective of this study is to investigate and compare the use of current state-of-the-art ensemble techniques, such as AdaBoost, Bagging, and Rotation Forest, for landslide susceptibility assessment with the base classifier of J48 Decision Tree (JDT). The Guangchang district (Jiangxi province, China) was selected as the case study. Firstly, a landslide inventory map with 237 landslide locations was constructed; the landslide locations were then randomly divided into a ratio of 70/30 for the training and validating models. Secondly, fifteen landslide conditioning factors were prepared, such as slope, aspect, altitude, topographic wetness index (TWI), stream power index (SPI), sediment transport index (STI), plan curvature, profile curvature, lithology, distance to faults, distance to rivers, distance to roads, land use, normalized difference vegetation index (NDVI), and rainfall. Relief-F with the 10-fold cross-validation method was applied to quantify the predictive ability of the conditioning factors and for feature selection. Using the JDT and its three ensemble techniques, a total of four landslide susceptibility models were constructed. Finally, the overall performance of the resulting models was assessed and compared using area under the receiver operating characteristic (ROC) curve (AUC) and statistical indexes. The result showed that all landslide models have high performance (AUC &gt; 0.8). However, the JDT with the Rotation Forest model presents the highest prediction capability (AUC = 0.855), followed by the JDT with the AdaBoost (0.850), the Bagging (0.839), and the JDT (0.814), respectively. Therefore, the result demonstrates that the JDT with Rotation Forest is the best optimized model in this study and it can be considered as a promising method for landslide susceptibility mapping in similar cases for better accuracy.</t>
  </si>
  <si>
    <t>[Hong, Haoyuan; Liu, Junzhi; Zhu, A-Xing] Nanjing Normal Univ, Minist Educ, Key Lab Virtual Geog Environm, Nanjing 210023, Jiangsu, Peoples R China; [Hong, Haoyuan; Liu, Junzhi; Zhu, A-Xing] State Key Lab Cultivat Base Geog Environm Evolut, Nanjing 210023, Jiangsu, Peoples R China; [Hong, Haoyuan; Liu, Junzhi; Zhu, A-Xing] Jiangsu Ctr Collaborat Innovat Geog Informat Reso, Nanjing 210023, Jiangsu, Peoples R China; [Dieu Tien Bui] Telemark Univ Coll, Dept Econ &amp; Comp Sci, Geog Informat Syst Grp, N-3800 Bo I Telemark, Norway; [Pradhan, Biswajeet] Univ Technol Sydney, Fac Engn &amp; IT, Sch Syst Management &amp; Leadership, CB11 06 217,Bldg 11,81 Broadway,POB 123, Ultimo, NSW 2007, Australia; [Pradhan, Biswajeet] Sejong Univ, Dept Energy &amp; Mineral Resources Engn, 209 Neungdong Ro, Seoul 05006, South Korea; [Acharya, Tri Dev] Kangwon Natl Univ, Dept Civil Engn, Chunchon, South Korea; [Binh Thai Pham] Gujarat Technol Univ, Dept Civil Engn, Visat Gandhinagar Highway, Ahmadabad 382424, Gujarat, India; [Binh Thai Pham] Univ Transport Technol, Dept Geotech Engn, 54 Trieu Khuc, Hanoi, Vietnam; [Chen, Wei] Xian Univ Sci &amp; Technol, Coll Geol &amp; Environm, Xian 710054, Shaanxi, Peoples R China; [Bin Ahmad, Baharin] Univ Teknol Malaysia, Fac Geoinformat &amp; Real Estate, Dept Geoinformat, Skudai, Malaysia</t>
  </si>
  <si>
    <t>hong_haoyuan@outlook.com; azhu@wisc.edu; chenwei0930@xust.edu.cn</t>
  </si>
  <si>
    <t>10.1016/j.catena.2018.01.005</t>
  </si>
  <si>
    <t>McLean, R. David; Pontiff, Jeffrey</t>
  </si>
  <si>
    <t>Does Academic Research Destroy Stock Return Predictability?</t>
  </si>
  <si>
    <t>CROSS-SECTION; COSTLY ARBITRAGE; RISK; VOLATILITY; GROWTH; LIMITS</t>
  </si>
  <si>
    <t>We study the out-of-sample and post-publication return predictability of 97 variables shown to predict cross-sectional stock returns. Portfolio returns are 26% lower out-of-sample and 58% lower post-publication. The out-of-sample decline is an upper bound estimate of data mining effects. We estimate a 32% (58%-26%) lower return from publication-informed trading. Post-publication declines are greater for predictors with higher in-sample returns, and returns are higher for portfolios concentrated in stocks with high idiosyncratic risk and low liquidity. Predictor portfolios exhibit post-publication increases in correlations with other published-predictor portfolios. Our findings suggest that investors learn about mispricing from academic publications.</t>
  </si>
  <si>
    <t>[McLean, R. David] De Paul Univ, Chicago, IL 60614 USA; [Pontiff, Jeffrey] Boston Coll, Chestnut Hill, MA 02167 USA</t>
  </si>
  <si>
    <t>10.1111/jofi.12365</t>
  </si>
  <si>
    <t>Wang, Yooseung; Seo, Junghoon; Jeon, Taegyun</t>
  </si>
  <si>
    <t>NL-LinkNet: Toward Lighter But More Accurate Road Extraction With Nonlocal Operations</t>
  </si>
  <si>
    <t>Roads; Satellites; Feature extraction; Computer architecture; Training; Data mining; Decoding; Convolutional neural networks (CNNs); nonlocal LinkNet (NL-LinkNet); road extraction</t>
  </si>
  <si>
    <t>Road extraction from very high resolution (VHR) satellite images is one of the most important topics in the field of remote sensing. In this letter, we propose an efficient nonlocal LinkNet with nonlocal blocks (NLBs) that can grasp relations between global features. This enables each spatial feature point to refer to all other contextual information and results in more accurate road segmentation. In detail, our single model without any postprocessing like conditional random field (CRF) refinement performed better than any other published state-of-the-art ensemble model in the official DeepGlobe Challenge. Moreover, our nonlocal LinkNet (NL-LinkNet) beat the D-LinkNet, the winner of the DeepGlobe challenge (Demir et al., 2018), with 43% less parameters, less giga floating-point operations per seconds (GFLOPs), and shorter training convergence time. We also present empirical analyses on the proper usages of NLBs for the baseline model.</t>
  </si>
  <si>
    <t>[Wang, Yooseung] Agcy Def Dev, Daejeon 34186, South Korea; [Seo, Junghoon] SI Analyt, Daejeon 34189, South Korea; [Jeon, Taegyun] Satrec Initiat Inc, Deajeon 34051, South Korea</t>
  </si>
  <si>
    <t>yswang@add.re.kr; jhseo@si-analytics.ai; tgjeon@si-analytics.ai</t>
  </si>
  <si>
    <t>10.1109/LGRS.2021.3050477</t>
  </si>
  <si>
    <t>Zhang, Ruiheng; Li, Lu; Zhang, Qi; Zhang, Jin; Xu, Lixin; Zhang, Baomin; Wang, Binglu</t>
  </si>
  <si>
    <t>Differential Feature Awareness Network Within Antagonistic Learning for Infrared-Visible Object Detection</t>
  </si>
  <si>
    <t>Feature extraction; Object detection; Videos; Data mining; Semantics; Pedestrians; Image color analysis; Infrared-visible object detection; multi-modal feature fusion</t>
  </si>
  <si>
    <t>FUSION NETWORK; MULTISCALE; IMAGES</t>
  </si>
  <si>
    <t>The combination of infrared and visible videos aims to gather more comprehensive feature information from multiple sources and reach superior results on various practical tasks, such as detection and segmentation, over that of a single modality. However, most existing dual-modality object detection algorithms ignore the modal differences and fail to consider the correlation between feature extraction and fusion, which leads to incomplete extraction and inadequate fusion of dual-modality features. Hence, there raises an issue of how to preserve each unique modal feature and fully utilize the complementary infrared and visible information. Facing the above challenges, we propose a novel Differential Feature Awareness Network (DFANet) within antagonistic learning for infrared and visible object detection. The proposed model consists of an Antagonistic Feature Extraction with Divergence (AFED) module used to extract the differential infrared and visible features with unique information, and an Attention-based Differential Feature Fusion (ADFF) module used to fully fuse the extracted differential features. We conduct performance comparisons with existing state-of-the-art models on two benchmark datasets to represent the robustness and superiority of DFANet, and numerous ablation experiments to illustrate its effectiveness.</t>
  </si>
  <si>
    <t>[Zhang, Ruiheng; Li, Lu; Zhang, Jin; Xu, Lixin] Beijing Inst Technol, Sch Mechatron Engn, State Key Lab Electromech Dynam Control, Beijing 100081, Peoples R China; [Zhang, Ruiheng; Li, Lu; Zhang, Jin; Xu, Lixin] Beijing Inst Technol, Sch Mechatron Engn, Beijing 100081, Peoples R China; [Zhang, Qi] Tech Univ Munich, Sch Engn &amp; Design, D-80333 Munich, Germany; [Zhang, Baomin] Chinese Acad Sci, Inst Software, Beijing 100190, Peoples R China; [Wang, Binglu] Beijing Inst Technol, Sch Informat &amp; Elect, Beijing 100081, Peoples R China</t>
  </si>
  <si>
    <t>lxxu@bit.edu.cn; zhangbaomin@iscas.ac.cn</t>
  </si>
  <si>
    <t>10.1109/TCSVT.2023.3289142</t>
  </si>
  <si>
    <t>Roy, Swalpa Kumar; Deria, Ankur; Shah, Chiranjibi; Haut, Juan M.; Du, Qian; Plaza, Antonio</t>
  </si>
  <si>
    <t>Spectral-Spatial Morphological Attention Transformer for Hyperspectral Image Classification</t>
  </si>
  <si>
    <t>Transformers; Feature extraction; Data mining; Shape; Hyperspectral imaging; Convolution; Training; Classification; hyperspectral images (HSIs); morphological transformer (morphFormer); spatial-spectral features</t>
  </si>
  <si>
    <t>LAND-COVER CLASSIFICATION; CONVOLUTIONAL NEURAL-NETWORKS; REMOTE-SENSING IMAGES; PROFILES; GRAPH</t>
  </si>
  <si>
    <t>In recent years, convolutional neural networks (CNNs) have drawn significant attention for the classification of hyperspectral images (HSIs). Due to their self-attention mechanism, the vision transformer (ViT) provides promising classification performance compared to CNNs. Many researchers have incorporated ViT for HSI classification purposes. However, its performance can be further improved because the current version does not use spatial-spectral features. In this article, we present a new morphological transformer (morphFormer) that implements a learnable spectral and spatial morphological network, where spectral and spatial morphological convolution operations are used (in conjunction with the attention mechanism) to improve the interaction between the structural and shape information of the HSI token and the CLS token. Experiments conducted on widely used HSIs demonstrate the superiority of the proposed morphFormer over the classical CNN models and state-of-the-art transformer models. The source will be made available publicly at https://github.com/mhaut/morphFormer.</t>
  </si>
  <si>
    <t>[Roy, Swalpa Kumar] Jalpaiguri Govt Engn Coll, Dept Comp Sci &amp; Engn, Jalpaiguri 735102, India; [Deria, Ankur] Tech Univ Munich, Dept Informat, D-85748 Munich, Germany; [Shah, Chiranjibi; Du, Qian] Mississippi State Univ, Dept Elect &amp; Comp Engn, Starkville, MS 39762 USA; [Haut, Juan M.; Plaza, Antonio] Univ Extremadura, Escuela Polit, Dept Technol Comp &amp; Commun, Hyperspectral Comp Lab, Caceres 10003, Spain</t>
  </si>
  <si>
    <t>swalpa@cse.jgec.ac.in; i.am.ankur.deria@tum.de; cs3532@msstate.edu; juanmariohaut@unex.es; du@ece.msstate.edu; aplaza@unex.es</t>
  </si>
  <si>
    <t>10.1109/TGRS.2023.3242346</t>
  </si>
  <si>
    <t>Li, Qingyang; Zhong, Ruofei; Du, Xin; Du, Yu</t>
  </si>
  <si>
    <t>TransUNetCD: A Hybrid Transformer Network for Change Detection in Optical Remote-Sensing Images</t>
  </si>
  <si>
    <t>Feature extraction; Transformers; Remote sensing; Semantics; Data mining; Image segmentation; Sensors; Change detection (CD); optical remote-sensing image; transformer; UNet</t>
  </si>
  <si>
    <t>FUSION NETWORK; DATASET</t>
  </si>
  <si>
    <t>In the change detection (CD) task, the UNet architecture has achieved superior results. However, due to the inherent limitation of convolution operations, UNet is inadequate in learning global context and long-range spatial relations. Transformers can capture long-range feature dependencies, but the lack of low-level details may result in limited localization capabilities. Therefore, this article proposes an end-to-end encoding-decoding hybrid transformer model for CD, TransUNetCD, which has the advantages of both transformers and UNet. The model encodes the tokenized image patches from the convolutional neural network (CNN) feature map to extract rich global context information. The decoder upsamples the encoded features, connects them with higher-resolution multiscale features through skip connections to learn local-global semantic features, and restores the full spatial resolution of the feature map to achieve precise localization. The model proposed in this article not only solves the problem that redundant information is generated when extracting low-level features under the UNet framework, but also solves the problem that the relationship between each feature layer cannot be fully modeled and the optimal feature difference representation cannot be obtained. On this basis, we introduce a difference enhancement module to generate a difference feature map containing rich change information. By weighting each pixel and selectively aggregating features, the effectiveness of the network and the accuracy of extracting changing features are improved. The results on multiple datasets demonstrate that, compared to state-of-the-art methods, the TransUNetCD can further reduce false alarms and missed alarms, and the edge of the changing area is more accurate. The model has the highest score in each metric than other baseline models and has a robust generalization ability.</t>
  </si>
  <si>
    <t>[Li, Qingyang; Zhong, Ruofei; Du, Xin; Du, Yu] Capital Normal Univ, Coll Resource Environm &amp; Tourism, Beijing 10048, Peoples R China</t>
  </si>
  <si>
    <t>2200901013@cnu.edu.cn; zrfsss@163.com; dx_dujinjin@163.com; 2200902188@cnu.edu.cn</t>
  </si>
  <si>
    <t>10.1109/TGRS.2022.3169479</t>
  </si>
  <si>
    <t>Wang, Ying; Peng, Yuexing; Li, Wei; Alexandropoulos, George C.; Yu, Junchuan; Ge, Daqing; Xiang, Wei</t>
  </si>
  <si>
    <t>DDU-Net: Dual-Decoder-U-Net for Road Extraction Using High-Resolution Remote Sensing Images</t>
  </si>
  <si>
    <t>Roads; Feature extraction; Convolution; Decoding; Data mining; Semantics; Remote sensing; High-resolution remote sensing; road extraction; semantic segmentation; U-Net</t>
  </si>
  <si>
    <t>AERIAL; SEGMENTATION; NETWORKS</t>
  </si>
  <si>
    <t>Extracting roads from high-resolution remote sensing images (HRSIs) is vital in a wide variety of applications, such as autonomous driving, path planning, and road navigation. Due to the long and thin shape as well as the shades induced by vegetation and buildings, small-sized roads are more difficult to discern. In order to improve the reliability and accuracy of small-sized road extraction when roads of multiple sizes coexist in an HRSI, an enhanced deep neural network model termed dual-decoder-U-net (DDU-Net) is proposed in this article. Motivated by the U-Net model, a small decoder is added to form a dual-decoder structure for more detailed features. In addition, we introduce the dilated convolution attention module (DCAM) between the encoder and decoders to increase the receptive field as well as to distill multiscale features through cascading dilated convolution and global average pooling. The convolutional block attention module (CBAM) is also embedded in the parallel dilated convolution and pooling branches to capture more attention-aware features. Extensive experiments are conducted on the Massachusetts Roads dataset with experimental results showing that the proposed model outperforms the state-of-the-art DenseUNet, DeepLabv3+, and D-LinkNet by 6.5%, 3.3%, and 2.1% in the mean intersection over union (mIoU), and by 4%, 4.8%, and 3.1% in the F1 score, respectively. Both ablation and heatmap analysis are presented to validate the effectiveness of the proposed model. Moreover, the designed small decoder and introduced DCAM can be used as a portable module to be embedded in other U-Net-like models with encoder-decoder structure to enhance the road detection performance, especially for small-sized roads. The high portability of the designed module is validated by embedding it in the LinkNet, which greatly improves the road segmentation performance.</t>
  </si>
  <si>
    <t>[Wang, Ying; Peng, Yuexing] Beijing Univ Posts &amp; Telecommun, Sch Informat &amp; Commun Engn, Beijing 100876, Peoples R China; [Li, Wei] Beijing Inst Technol, Sch Informat &amp; Elect, Beijing 100081, Peoples R China; [Alexandropoulos, George C.] Natl &amp; Kapodistrian Univ Athens, Dept Informat &amp; Telecommun, Athens 15784, Greece; [Yu, Junchuan; Ge, Daqing] China Aero Geophys Survey &amp; Remote Sensing Ctr Na, Beijing 100083, Peoples R China; [Xiang, Wei] La Trobe Univ, Sch Engn &amp; Math Sci, Melbourne, Vic 3086, Australia</t>
  </si>
  <si>
    <t>wangying_0325@bupt.edu.cn; yxpeng@bupt.edu.cn; liwei089@ieee.org; alexandg@di.uoa.gr; yujunchuan@mail.cgs.gov.cn; gedaqing@mail.cgs.gov.cn; w.xiang@latrobe.edu.au</t>
  </si>
  <si>
    <t>10.1109/TGRS.2022.3197546</t>
  </si>
  <si>
    <t>Li, Qian; Li, Jianxin; Sheng, Jiawei; Cui, Shiyao; Wu, Jia; Hei, Yiming; Peng, Hao; Guo, Shu; Wang, Lihong; Beheshti, Amin; Yu, Philip S.</t>
  </si>
  <si>
    <t>A Survey on Deep Learning Event Extraction: Approaches and Applications</t>
  </si>
  <si>
    <t>Task analysis; Deep learning; Electronic mail; Data mining; Measurement; Feature extraction; Technological innovation; evaluation metrics; event extraction (EE); research trends</t>
  </si>
  <si>
    <t>JOINT ENTITY; TEXT; TRANSFORMER</t>
  </si>
  <si>
    <t>Event extraction (EE) is a crucial research task for promptly apprehending event information from massive textual data. With the rapid development of deep learning, EE based on deep learning technology has become a research hotspot. Numerous methods, datasets, and evaluation metrics have been proposed in the literature, raising the need for a comprehensive and updated survey. This article fills the research gap by reviewing the state-of-the-art approaches, especially focusing on the general domain EE based on deep learning models. We introduce a new literature classification of current general domain EE research according to the task definition. Afterward, we summarize the paradigm and models of EE approaches, and then discuss each of them in detail. As an important aspect, we summarize the benchmarks that support tests of predictions and evaluation metrics. A comprehensive comparison among different approaches is also provided in this survey. Finally, we conclude by summarizing future research directions facing the research area.</t>
  </si>
  <si>
    <t>[Li, Qian; Li, Jianxin] Beihang Univ, Beijing Adv Innovat Ctr Big Data &amp; Brain Comp, Sch Comp Sci &amp; Engn, Beijing 100083, Peoples R China; [Sheng, Jiawei; Cui, Shiyao] Chinese Acad Sci, Inst Informat Engn, Beijing 100083, Peoples R China; [Sheng, Jiawei; Cui, Shiyao] Univ Chinese Acad Sci, Sch Cyber Secur, Beijing 100083, Peoples R China; [Wu, Jia; Beheshti, Amin] Macquarie Univ, Sch Comp, Sydney, NSW 2109, Australia; [Hei, Yiming] Beihang Univ, Sch Cyber Sci &amp; Technol, Beijing 100083, Peoples R China; [Peng, Hao] Beihang Univ, Beijing Adv Innovat Ctr Big Data &amp; Brain Comp, Sch Comp Sci &amp; Engn, Beijing 100083, Peoples R China; [Peng, Hao] Beihang Univ, Beijing Adv Innovat Ctr Big Data &amp; Brain Comp, Beijing 100083, Peoples R China; [Guo, Shu] Natl Comp Network Emergency Response Tech Team Coo, Beijing 100029, Peoples R China; [Wang, Lihong; Yu, Philip S.] Univ Illinois, Dept Comp Sci, Chicago, IL 60607 USA</t>
  </si>
  <si>
    <t>liqian@act.buaa.edu.cn; lijx@act.buaa.edu.cn; shengjiawei@iie.ac.cn; cuishiyao@iie.ac.cn; jia.wu@mq.edu.au; black@buaa.edu.cn; penghao@act.buaa.edu.cn; guoshu@cert.org.cn; wlh@cert.org.cn; amin.beheshti@mq.edu.au; psyu@uic.edu</t>
  </si>
  <si>
    <t>10.1109/TNNLS.2022.3213168</t>
  </si>
  <si>
    <t>Chang, Dongliang; Ding, Yifeng; Xie, Jiyang; Bhunia, Ayan Kumar; Li, Xiaoxu; Ma, Zhanyu; Wu, Ming; Guo, Jun; Song, Yi-Zhe</t>
  </si>
  <si>
    <t>The Devil is in the Channels: Mutual-Channel Loss for Fine-Grained Image Classification</t>
  </si>
  <si>
    <t>Feature extraction; Training; Visualization; Automobiles; Task analysis; Data mining; Manuals; Fine-grained image classification; deep learning; loss function; mutual channel</t>
  </si>
  <si>
    <t>The key to solving fine-grained image categorization is finding discriminate and local regions that correspond to subtle visual traits. Great strides have been made, with complex networks designed specifically to learn part-level discriminate feature representations. In this paper, we show that it is possible to cultivate subtle details without the need for overly complicated network designs or training mechanisms - a single loss is all it takes. The main trick lies with how we delve into individual feature channels early on, as opposed to the convention of starting from a consolidated feature map. The proposed loss function, termed as mutual-channel loss (MC-Loss), consists of two channel-specific components: a discriminality component and a diversity component. The discriminality component forces all feature channels belonging to the same class to be discriminative, through a novel channel-wise attention mechanism. The diversity component additionally constraints channels so that they become mutually exclusive across the spatial dimension. The end result is therefore a set of feature channels, each of which reflects different locally discriminative regions for a specific class. The MC-Loss can be trained end-to-end, without the need for any bounding-box/part annotations, and yields highly discriminative regions during inference. Experimental results show our MC-Loss when implemented on top of common base networks can achieve state-of-the-art performance on all four fine-grained categorization datasets (CUB-Birds, FGVC-Aircraft, Flowers-102, and Stanford Cars). Ablative studies further demonstrate the superiority of the MC-Loss when compared with other recently proposed general-purpose losses for visual classification, on two different base networks. Codes are available at: https://github.com/dongliangchang/Mutual-Channel-Loss.</t>
  </si>
  <si>
    <t>[Chang, Dongliang; Ding, Yifeng; Xie, Jiyang; Ma, Zhanyu; Wu, Ming; Guo, Jun] Beijing Univ Posts &amp; Telecommun, Sch Artificial Intelligence, Pattern Recognit &amp; Intelligent Syst Lab, Beijing 100876, Peoples R China; [Bhunia, Ayan Kumar; Song, Yi-Zhe] Univ Surrey, Ctr Vis Speech &amp; Signal Proc, Guildford GU2 7XH, Surrey, England; [Li, Xiaoxu] Lanzhou Univ Technol, Sch Comp &amp; Commun, Lanzhou 730050, Peoples R China</t>
  </si>
  <si>
    <t>mazhanyu@bupt.edu.cn</t>
  </si>
  <si>
    <t>10.1109/TIP.2020.2973812</t>
  </si>
  <si>
    <t>Wang, Wei; Tan, Xinai; Zhang, Peng; Wang, Xin</t>
  </si>
  <si>
    <t>A CBAM Based Multiscale Transformer Fusion Approach for Remote Sensing Image Change Detection</t>
  </si>
  <si>
    <t>Transformers; Feature extraction; Remote sensing; Context modeling; Data mining; Semantics; Decoding; Change detection; convolutional block attention module (CBAM); multiscale; remote sensing; transformer</t>
  </si>
  <si>
    <t>NETWORK</t>
  </si>
  <si>
    <t>Change detection methods play an indispensable role in remote sensing. Some change detection methods have obtained a fairly good performance by introducing attention mechanism on the basis of the convolutional neural network (CNN), but identifying intricate changes remains difficult. In response to these problems, this article proposes a new model for detecting changes in remote sensing, namely, MTCNet, which combines the advantages of multiscale transformer with the convolutional block attention module (CBAM) to improve the detection quality of different remote sensing images. On the basis of traditional convolutions, the transformer module is introduced to extract bitemporal image features by modeling contextual information. Based on the transformer module, a multiscale module is designed to form a multiscale transformer, which can obtain features at different scales in bitemporal images, thereby identifying the changes we are interested in. Based on the multiscale transformer module, the CBAM is introduced. The CBAM is split into a spatial attention module and a channel attention module, which are applied to the front and back ends of the multiscale transformer, respectively. Spatial information and channel information of feature maps are modeled separately. In this article, the validity and efficiency of the method are verified by a large number of experiments on the LEVIR-CD dataset and the WHU-CD dataset.</t>
  </si>
  <si>
    <t>[Wang, Wei; Tan, Xinai; Wang, Xin] Changsha Univ Sci &amp; Technol, Sch Comp &amp; Commun Engn, Changsha 410114, Peoples R China; [Zhang, Peng] Sun Yat Sen Univ, Sch Elect &amp; Commun Engn, Shenzhen Campus, Shenzhen 518107, Peoples R China</t>
  </si>
  <si>
    <t>wangwei@csust.edu.cn; 1343963652@qq.com; zhangpeng5@mail.sysu.edu.cn; wangxin@csust.edu.cn</t>
  </si>
  <si>
    <t>10.1109/JSTARS.2022.3198517</t>
  </si>
  <si>
    <t>Engineering; Physical Geography; Remote Sensing; Imaging Science &amp; Photographic Technology</t>
  </si>
  <si>
    <t>Li, Yang; Wang, Lei; Zheng, Wenming; Zong, Yuan; Qi, Lei; Cui, Zhen; Zhang, Tong; Song, Tengfei</t>
  </si>
  <si>
    <t>A Novel Bi-Hemispheric Discrepancy Model for EEG Emotion Recognition</t>
  </si>
  <si>
    <t>Electroencephalography; Emotion recognition; Feature extraction; Brain modeling; Electrodes; Data mining; Bi-hemispheric discrepancy model (BiHDM); electroencephalograph (EEG); EEG emotion recognition</t>
  </si>
  <si>
    <t>BRAIN; LATERALIZATION; ASYMMETRY</t>
  </si>
  <si>
    <t>Neuroscience study has revealed the discrepancy of emotion expression between the left and right hemispheres of human brain. Inspired by this study, in this article, we propose a novel bi-hemispheric discrepancy model (BiHDM) to learn this discrepancy information between the two hemispheres to improve electroencephalograph (EEG) emotion recognition. Concretely, we first employ four directed recurrent neural networks (RNNs) based on two spatial orientations to traverse electrode signals on two separate brain regions. This enables the proposed model to obtain the deep representations of all the EEG electrodes' signals that keep their intrinsic spatial dependence. Upon this representation, a pairwise subnetwork is designed to explicitly capture the discrepancy information between the two hemispheres and extract higher level features for final classification. Furthermore, considering the presence of the domain shift between training and testing data, we incorporate a domain discriminator that adversarially induces the overall feature learning module to generate emotion related but domain-invariant feature representation so as to further promote EEG emotion recognition. Experiments are conducted on three public EEG emotional data sets, in which we evaluate the performance of the proposed BiHDM as well as investigated the important brain areas in emotion expression and explore to use less electrodes to achieve comparable results. These experimental results jointly demonstrate the effectiveness and advantage of the proposed BiHDM model in solving the EEG emotion recognition problem.</t>
  </si>
  <si>
    <t>[Li, Yang; Zheng, Wenming; Zong, Yuan; Song, Tengfei] Southeast Univ, Key Lab Child Dev &amp; Learning Sci, Minist Educ, Nanjing 210096, Peoples R China; [Li, Yang; Song, Tengfei] Southeast Univ, Dept Informat Sci &amp; Engn, Nanjing 210096, Peoples R China; [Li, Yang] Xidian Univ, Key Lab Intelligent Percept &amp; Image Understanding, Minist Educ, Xian 710071, Peoples R China; [Li, Yang] Xidian Univ, Sch Artificial Intelligence, Xian 710071, Peoples R China; [Wang, Lei] Univ Wollongong, Sch Comp &amp; Informat Technol, Wollongong, NSW 2500, Australia; [Zheng, Wenming; Zong, Yuan] Southeast Univ, Sch Biol Sci &amp; Med Engn, Nanjing 210096, Peoples R China; [Qi, Lei] Nanjing Univ, State Key Lab Novel Software Technol, Nanjing 210096, Peoples R China; [Cui, Zhen; Zhang, Tong] Nanjing Univ Sci &amp; Technol, Sch Comp Sci &amp; Engn, Nanjing 210096, Peoples R China</t>
  </si>
  <si>
    <t>wenming_zheng@seu.edu.cn</t>
  </si>
  <si>
    <t>10.1109/TCDS.2020.2999337</t>
  </si>
  <si>
    <t>Computer Science; Robotics; Neurosciences &amp; Neurology</t>
  </si>
  <si>
    <t>Hu, Fo; Zhang, Lekai; Yang, Xusheng; Zhang, Wen-An</t>
  </si>
  <si>
    <t>EEG-Based Driver Fatigue Detection Using Spatio-Temporal Fusion Network With Brain Region Partitioning Strategy</t>
  </si>
  <si>
    <t>Feature extraction; Fatigue; Electroencephalography; Vehicles; Brain modeling; Data mining; Deep learning; Driver fatigue; EEG; deep learning; brain region partitioning strategy; channel attention</t>
  </si>
  <si>
    <t>Detecting driver fatigue is critical for ensuring traffic safety. Electroencephalography (EEG) is the golden standard for brain activity measurement and is considered a good indicator of detecting driver fatigue. However, the current driver fatigue detection algorithm has limitations in mining and fusing the spatiotemporal characteristics of EEG signals. In this paper, we propose a multi-branch deep learning network named spatio-temporal fusion network with brain region partitioning strategy (STFN-BRPS) to improve the accuracy and robustness of driver fatigue recognition. Initially, we develop a recurrent multi-scale convolution module (RMSCM) comprising a multi-scale convolution sub-module, a CNN-Bi-LSTM sub-module, and a residual structure branch. RMSCM effectively extracts highly discriminative long short-term temporal feature information. Secondly, we propose a dynamic graph convolution module and a spatial graph edges' importance weight assignment method based on brain region partitioning strategy, which can acquire intrinsic spatial feature information between electrodes. Thirdly, we design a feature fusion module (FFM) that utilizes channel attention to fuse long short-term temporal and spatial features. FFM learns and prioritizes the significance and relevance of each channel in the fused features. Finally, the fused spatio-temporal features are passed into the classification module to obtain the predicted driver fatigue state. Extensive comparison and ablation studies are conducted on EEG signals collected from real-world driving scenarios. The results demonstrate that the proposed STFN-BRPS model delivers superior classification performance compared to the mainstream methods. This study establishes a benchmark for EEG-based driver fatigue detection and related deep-learning modeling work.</t>
  </si>
  <si>
    <t>[Hu, Fo; Yang, Xusheng; Zhang, Wen-An] Zhejiang Univ Technol, Coll Informat Engn, Hangzhou 310023, Peoples R China; [Hu, Fo; Yang, Xusheng; Zhang, Wen-An] Zhejiang Univ Technol, Zhejiang Prov United Key Lab Embedded Syst, Hangzhou 310023, Peoples R China; [Zhang, Lekai] Zhejiang Univ Technol, Sch Design &amp; Architecture, Hangzhou 310023, Peoples R China</t>
  </si>
  <si>
    <t>fohu@zjut.edu.cn; zlkzhang@zjut.edu.cn; xsyang@zjut.edu.cn; wazhang@zjut.edu.cn</t>
  </si>
  <si>
    <t>10.1109/TITS.2023.3348517</t>
  </si>
  <si>
    <t>Tang, Xu; Li, Mingteng; Ma, Jingjing; Zhang, Xiangrong; Liu, Fang; Jiao, Licheng</t>
  </si>
  <si>
    <t>EMTCAL: Efficient Multiscale Transformer and Cross-Level Attention Learning for Remote Sensing Scene Classification</t>
  </si>
  <si>
    <t>Transformers; Feature extraction; Image analysis; Visualization; Task analysis; Data mining; Aggregates; Cross-level attention; remote sensing (RS) scene classification; transformer</t>
  </si>
  <si>
    <t>CONVOLUTIONAL NEURAL-NETWORK</t>
  </si>
  <si>
    <t>In recent years, convolutional neural network (CNN)-based methods have been widely used for remote sensing (RS) scene classification tasks and have achieved excellent results. However, CNNs are not good at exploring contextual information, which is essential for fully understanding RS scenes. A new model named transformer attracts researchers' attention to address this problem, which is skilled in mining the latent contextual information in RS scenes. Nevertheless, since the contents of RS scenes are diverse in type and various in scale, the performance of the original transformer in RS scene classification cannot reach what we expect. In addition, due to the specific self-attention mechanism, the time costs of the transformer are high, which hinders its practicability in the RS community. To overcome the above limitations, we propose a new model named efficient multiscale transformer and cross-level attention learning (EMTCAL) for RS scene classification in this article. EMTCAL combines the advantages of CNN and transformer to mine information within RS scenes fully. First, it uses a multilayer feature extraction module (MFEM) to acquire global visual features and multilevel convolutional features from RS scenes. Second, a contextual information extraction module (CIEM) is proposed to capture rich contextual information from multilevel features. In CIEM, taking the characteristics of RS scenes and the computational complexity into account, we propose an efficient multiscale transformer (EMST). EMST can mine the abundant knowledge with various scales hidden in RS scenes and model their inherent relations at small time costs. Third, a cross-level attention module (CLAM) is developed to aggregate and explore correlations of multilevel features. Finally, a class score fusion module (CSFM) is designed to integrate the contributions of global and aggregated multilevel features for discriminative scene representations. Extensive experiments are conducted on three public RS scene datasets. The positive results demonstrate that our EMTCAL can achieve superior classification performance and outperform many state-of-the-art methods. Our source codes are available in https://github.com/TangXu-Group/Remote-Sensing-Images-Classification/tree/main/EMTCAL.</t>
  </si>
  <si>
    <t>[Tang, Xu; Li, Mingteng; Ma, Jingjing; Zhang, Xiangrong; Jiao, Licheng] Xidian Univ, Sch Artificial Intelligence, Key Lab Intelligent Percept &amp; Image Understanding, Minist Educ, Xian 710071, Peoples R China; [Liu, Fang] Nanjing Univ Sci &amp; Technol, Sch Comp Sci &amp; Engn, Key Lab Intelligent Percept &amp; Syst High Dimens In, Minist Educ, Nanjing 210094, Peoples R China</t>
  </si>
  <si>
    <t>tangxu128@gmail.com; jjma@ieee.org</t>
  </si>
  <si>
    <t>10.1109/TGRS.2022.3194505</t>
  </si>
  <si>
    <t>Gai, Keke; Wu, Yulu; Zhu, Liehuang; Qiu, Meikang; Shen, Meng</t>
  </si>
  <si>
    <t>Privacy-Preserving Energy Trading Using Consortium Blockchain in Smart Grid</t>
  </si>
  <si>
    <t>Consortium blockchain; differential privacy; neighboring energy trading; privacy-preserving; smart grid</t>
  </si>
  <si>
    <t>ANONYMIZATION</t>
  </si>
  <si>
    <t>Implementing blockchain techniques has enabled secure smart trading in many realms, e.g. neighboring energy trading. However, trading information recorded on the blockchain also brings privacy concerns. Attackers can utilize data mining algorithms to obtain users' privacy, specially, when the user group is located in nearby geographic positions. In this paper, we present a consortium blockchain-oriented approach to solve the problem of privacy leakage without restricting trading functions. The proposed approach mainly addresses energy trading users' privacy in smart grid and screens the distribution of energy sale of sellers deriving from the fact that various energy trading volumes can be mined to detect its relationships with other information, such as physical location and energy usage. Experiment evaluations have demonstrated the effectiveness of the proposed approach.</t>
  </si>
  <si>
    <t>[Gai, Keke; Wu, Yulu; Zhu, Liehuang; Shen, Meng] Beijing Inst Technol, Sch Comp Sci &amp; Technol, Beijing 100081, Peoples R China; [Qiu, Meikang] Columbia Univ, Dept Elect Engn, New York, NY 10027 USA</t>
  </si>
  <si>
    <t>gaikeke@bit.edu.cn; 2120171080@bit.edu.cn; liehuangz@bit.edu.cn; qiumeikang@yahoo.com; shenmeng@bit.edu.cn</t>
  </si>
  <si>
    <t>10.1109/TII.2019.2893433</t>
  </si>
  <si>
    <t>Kutz, J. Nathan</t>
  </si>
  <si>
    <t>Deep earning in fluid dynamics</t>
  </si>
  <si>
    <t>computational methods; low-dimensional models; turbulence modelling</t>
  </si>
  <si>
    <t>It was only a matter of time before deep neural networks (DNNs)-deep learning -made their mark in turbulence modelling, or more broadly, in the general area of high-dimensional, complex dynamical systems. In the last decade, DNNs have become a dominant data mining tool for big data applications. Although neural networks have been applied previously to complex fluid flows, the article featured here (Ling et al., J. Fluid Mech., vol. 807, 2016, pp. 155-166) is the first to apply a true DNN architecture, specifically to Reynolds averaged Navier Stokes turbulence models. As one often expects with modern DNNs, performance gains are achieved over competing state-of-the-art methods, suggesting that DNNs may play a critically enabling role in the future of modelling complex flows.</t>
  </si>
  <si>
    <t>[Kutz, J. Nathan] Univ Washington, Dept Appl Math, Seattle, WA 98195 USA</t>
  </si>
  <si>
    <t>kutz@uw.edu</t>
  </si>
  <si>
    <t>MAR 10</t>
  </si>
  <si>
    <t>10.1017/jfm.2016.803</t>
  </si>
  <si>
    <t>Mechanics; Physics</t>
  </si>
  <si>
    <t>Dou, Zhi-Chao; Chu, Shu-Chuan; Zhuang, Zhongjie; Yildiz, Ali Riza; Pan, Jeng-Shyang</t>
  </si>
  <si>
    <t>GBRUN: A Gradient Search-based Binary Runge Kutta Optimizer for Feature Selection</t>
  </si>
  <si>
    <t>GBRUN; Feature selection; Runge Kutta method; COVID-19 dataset; EfficientNet</t>
  </si>
  <si>
    <t>COVID-19 CLASSIFICATION; FUSION; ALGORITHMS</t>
  </si>
  <si>
    <t>Feature selection (FS) is a pre-processing technique for data dimensionality reduction in machine learning and data mining algorithms. FS technique reduces the number of features and improves the model generalization ability. This study presents a Gradient Search-based Binary Runge Kutta Optimizer (GBRUN) for solving the FS problem of high-dimensional. First, the proposed method converts the continuous Runge Kutta optimizer (RUN) into a binary version through S-, V-, and U-shaped transfer functions. Second, a gradient search method is introduced to improve the exploration capability of the algorithm. Five standard performance of the GBRUN algorithm. The experimental results show that GBRUN has better performance than in this manuscript, using the GBRUN algorithm to select algorithms have better performance than other algorithms.</t>
  </si>
  <si>
    <t>[Dou, Zhi-Chao; Chu, Shu-Chuan; Zhuang, Zhongjie; Pan, Jeng-Shyang] Shandong Univ Sci &amp; Technol, Coll Comp Sci &amp; Engn, Qingdao, Peoples R China; [Chu, Shu-Chuan] Flinders Univ S Australia, Coll Sci &amp; Engn, Adelaide, Australia; [Yildiz, Ali Riza] Bursa Tech Univ, Dept Mech Engn, Bursa, Turkiye</t>
  </si>
  <si>
    <t>douzhichao2021@163.com; scchu0803@gmail.com; zhongjiezhuang@126.com; aliriza@uludag.edu.tr; jspan@cc.kuas.edu.tw</t>
  </si>
  <si>
    <t>10.53106/160792642024052503001</t>
  </si>
  <si>
    <t>Harris, Todd W.; Arnaboldi, Valerio; Cain, Scott; Chan, Juancarlos; Chen, Wen J.; Cho, Jaehyoung; Davis, Paul; Gao, Sibyl; Grove, Christian A.; Kishore, Ranjana; Lee, Raymond Y. N.; Muller, Hans-Michael; Nakamura, Cecilia; Nuin, Paulo; Paulini, Michael; Raciti, Daniela; Rodgers, Faye H.; Russell, Matthew; Schindelman, Gary; Auken, Kimberly, V; Wang, Qinghua; Williams, Gary; Wright, Adam J.; Yook, Karen; Howe, Kevin L.; Schedl, Tim; Stein, Lincoln; Sternberg, Paul W.</t>
  </si>
  <si>
    <t>WormBase: a modern Model Organism Information Resource</t>
  </si>
  <si>
    <t>GENOME; ONTOLOGY; DATABASE</t>
  </si>
  <si>
    <t>WormBase (https://wormbase.org/) is a mature Model Organism Information Resource supporting researchers using the nematode Caenorhabditis elegans as a model system for studies across a broad range of basic biological processes. Toward this mission, WormBase efforts are arranged in three primary facets: curation, user interface and architecture. In this update, we describe progress in each of these three areas. In particular, we discuss the status of literature curation and recently added data, detail new features of the web interface and options for users wishing to conduct data mining workflows, and discuss our efforts to build a robust and scalable architecture by leveraging commercial cloud offerings. We conclude with a description of WormBase's role as a founding member of the nascent Alliance of Genome Resources.</t>
  </si>
  <si>
    <t>[Harris, Todd W.; Cain, Scott; Gao, Sibyl; Nuin, Paulo; Wright, Adam J.; Stein, Lincoln] Ontario Inst Canc Res, Informat &amp; Biocomp Platform, Toronto, ON M5G 0A3, Canada; [Arnaboldi, Valerio; Chan, Juancarlos; Chen, Wen J.; Cho, Jaehyoung; Grove, Christian A.; Kishore, Ranjana; Lee, Raymond Y. N.; Muller, Hans-Michael; Nakamura, Cecilia; Raciti, Daniela; Schindelman, Gary; Auken, Kimberly, V; Wang, Qinghua; Yook, Karen; Sternberg, Paul W.] CALTECH, Div Biol &amp; Biol Engn 156 29, Pasadena, CA 91125 USA; [Davis, Paul; Paulini, Michael; Russell, Matthew; Williams, Gary; Howe, Kevin L.] European Bioinformat Inst, European Mol Biol Lab, Wellcome Trust Genome Campus, Cambridge CB10 1SD, England; [Rodgers, Faye H.] Wellcome Trust Sanger Inst, Wellcome Trust Genome Campus, Cambridge CB10 1SA, England; [Schedl, Tim] Washington Univ, Sch Med, Dept Genet, St Louis, MO 63110 USA</t>
  </si>
  <si>
    <t>todd@wormbase.org</t>
  </si>
  <si>
    <t>JAN 8</t>
  </si>
  <si>
    <t>10.1093/nar/gkz920</t>
  </si>
  <si>
    <t>Dong, Jie; Yao, Zhi-Jiang; Zhang, Lin; Luo, Feijun; Lin, Qinlu; Lu, Ai-Ping; Chen, Alex F.; Cao, Dong-Sheng</t>
  </si>
  <si>
    <t>PyBioMed: a python library for various molecular representations of chemicals, proteins and DNAs and their interactions</t>
  </si>
  <si>
    <t>Molecular representation; Molecular descriptors; Python library; Chemoinformatics; Data integration; Bioinformatics</t>
  </si>
  <si>
    <t>ADME PROPERTIES EVALUATION; DRUG DISCOVERY PREDICTION; MACHINE LEARNING-METHODS; LARGE-SCALE PREDICTION; MODIFIED RANDOM FOREST; PHYSICOCHEMICAL PROPERTIES; TOPOLOGICAL STRUCTURES; TARGET INTERACTIONS; WEB SERVER; NSGA-II</t>
  </si>
  <si>
    <t>Background: With the increasing development of biotechnology and informatics technology, publicly available data in chemistry and biology are undergoing explosive growth. Such wealthy information in these data needs to be extracted and transformed to useful knowledge by various data mining methods. Considering the amazing rate at which data are accumulated in chemistry and biology fields, new tools that process and interpret large and complex interaction data are increasingly important. So far, there are no suitable toolkits that can effectively link the chemical and biological space in view of molecular representation. To further explore these complex data, an integrated toolkit for various molecular representation is urgently needed which could be easily integrated with data mining algorithms to start a full data analysis pipeline. Results: Herein, the python library PyBioMed is presented, which comprises functionalities for online download for various molecular objects by providing different IDs, the pretreatment of molecular structures, the computation of various molecular descriptors for chemicals, proteins, DNAs and their interactions. PyBioMed is a feature-rich and highly customized python library used for the characterization of various complex chemical and biological molecules and interaction samples. The current version of PyBioMed could calculate 775 chemical descriptors and 19 kinds of chemical fingerprints, 9920 protein descriptors based on protein sequences, more than 6000 DNA descriptors from nucleotide sequences, and interaction descriptors from pairwise samples using three different combining strategies. Several examples and five real-life applications were provided to clearly guide the users how to use PyBioMed as an integral part of data analysis projects. By using PyBioMed, users are able to start a full pipelining from getting molecular data, pretreating molecules, molecular representation to constructing machine learning models conveniently. Conclusion: PyBioMed provides various user-friendly and highly customized APIs to calculate various features of biological molecules and complex interaction samples conveniently, which aims at building integrated analysis pipelines from data acquisition, data checking, and descriptor calculation to modeling. PyBioMed is freely available at http://projects.scbdd.com/pybiomed.html.</t>
  </si>
  <si>
    <t>[Dong, Jie; Yao, Zhi-Jiang; Cao, Dong-Sheng] Cent S Univ, Xiangya Sch Pharmaceut Sci, 172 Tongzipo Rd, Changsha, Hunan, Peoples R China; [Dong, Jie; Zhang, Lin; Luo, Feijun; Lin, Qinlu] Cent South Univ Forestry &amp; Technol, Coll Food Sci &amp; Engn, Natl Engn Lab Deep Proc Rice &amp; Byprod, Changsha, Hunan, Peoples R China; [Lu, Ai-Ping; Cao, Dong-Sheng] Hong Kong Baptist Univ, Sch Chinese Med, Inst Adv Translat Med Bone &amp; Joint Dis, Hong Kong, Hong Kong, Peoples R China; [Chen, Alex F.; Cao, Dong-Sheng] Cent S Univ, Xiangya Hosp 3, Ctr Vasc Dis &amp; Translat Med, Changsha, Hunan, Peoples R China</t>
  </si>
  <si>
    <t>oriental-cds@163.com</t>
  </si>
  <si>
    <t>MAR 20</t>
  </si>
  <si>
    <t>10.1186/s13321-018-0270-2</t>
  </si>
  <si>
    <t>Chemistry; Computer Science</t>
  </si>
  <si>
    <t>Li, Hui; Wu, Xiao-Jun; Durrani, Tariq</t>
  </si>
  <si>
    <t>NestFuse: An Infrared and Visible Image Fusion Architecture Based on Nest Connection and Spatial/Channel Attention Models</t>
  </si>
  <si>
    <t>Feature extraction; Image fusion; Training; Task analysis; Decoding; Fuses; Data mining; Attention model; image fusion; infrared image; nest connection; nuclear-norm; visible image</t>
  </si>
  <si>
    <t>K-SVD; ALGORITHM; INFORMATION</t>
  </si>
  <si>
    <t>In this article, we propose a novel method for infrared and visible image fusion where we develop nest connection-based network and spatial/channel attention models. The nest connection-based network can preserve significant amounts of information from input data in a multiscale perspective. The approach comprises three key elements: encoder, fusion strategy, and decoder, respectively. In our proposed fusion strategy, spatial attention models and channel attention models are developed that describe the importance of each spatial position and of each channel with deep features. First, the source images are fed into the encoder to extract multiscale deep features. The novel fusion strategy is then developed to fuse these features for each scale. Finally, the fused image is reconstructed by the nest connection-based decoder. Experiments are performed on publicly available data sets. These exhibit that our proposed approach has better fusion performance than other state-of-the-art methods. This claim is justified through both subjective and objective evaluations. The code of our fusion method is available at https://github.com/hli1221/imagefusion-nestfuse.</t>
  </si>
  <si>
    <t>[Li, Hui; Wu, Xiao-Jun] Jiangnan Univ, Sch Artificial Intelligence &amp; Comp Sci, Wuxi 214122, Jiangsu, Peoples R China; [Durrani, Tariq] Univ Strathclyde, Dept Elect &amp; Elect Engn, Glasgow G1 1XW, Lanark, Scotland</t>
  </si>
  <si>
    <t>hui_li_jnu@163.com; xiaojun_wu_jnu@163.com; t.durrani@strath.ac.uk</t>
  </si>
  <si>
    <t>10.1109/TIM.2020.3005230</t>
  </si>
  <si>
    <t>Engineering; Instruments &amp; Instrumentation</t>
  </si>
  <si>
    <t>Li, Tong; Xia, Tong; Wang, Huandong; Tu, Zhen; Tarkoma, Sasu; Han, Zhu; Hui, Pan</t>
  </si>
  <si>
    <t>Smartphone App Usage Analysis: Datasets, Methods, and Applications</t>
  </si>
  <si>
    <t>Mobile applications; Data collection; Monitoring; Data analysis; Computer science; Tutorials; Stakeholders; Smartphone device; mobile app; app usage; behavior analysis; data mining</t>
  </si>
  <si>
    <t>USER BEHAVIOR; POPULARITY PREDICTION; MOBILE APPS; AUTHENTICATION; INFORMATION; PERSONALITY; PATTERNS; PRIVACY; IMPACT; IDENTIFICATION</t>
  </si>
  <si>
    <t>As smartphones have become indispensable personal devices, the number of smartphone users has increased dramatically over the last decade. These personal devices, which are supported by a variety of smartphone apps, allow people to access Internet services in a convenient and ubiquitous manner. App developers and service providers can collect fine-grained app usage traces, revealing connections between users, apps, and smartphones. We present a comprehensive review of the most recent research on smartphone app usage analysis in this survey. Our survey summarizes advanced technologies and key patterns in smartphone app usage behaviors, all of which have significant implications for all relevant stakeholders, including academia and industry. We begin by describing four data collection methods: surveys, monitoring apps, network operators, and app stores, as well as nine publicly available app usage datasets. We then systematically summarize the related studies of app usage analysis in three domains: app domain, user domain, and smartphone domain. We make a detailed taxonomy of the problem studied, the datasets used, the methods used, and the significant results obtained in each domain. Finally, we discuss future directions in this exciting field by highlighting research challenges.</t>
  </si>
  <si>
    <t>[Li, Tong; Tarkoma, Sasu; Hui, Pan] Univ Helsinki, Dept Comp Sci, Helsinki 00100, Finland; [Li, Tong] Hong Kong Univ Sci &amp; Technol, Syst &amp; Media Lab, Hong Kong, Peoples R China; [Li, Tong] Tsinghua Univ, Beijing Natl Res Ctr Informat Sci &amp; Technol, Dept Elect Engn, Beijing 100190, Peoples R China; [Xia, Tong; Wang, Huandong; Tu, Zhen] Tsinghua Univ, Beijing Natl Res Ctr Informat Sci &amp; Technol, Dept Elect Engn, Beijing 100084, Peoples R China; [Han, Zhu] Univ Houston, Dept Elect &amp; Comp Engn, Houston, TX 77004 USA; [Han, Zhu] Kyung Hee Univ, Dept Comp Sci &amp; Engn, Seoul 446701, South Korea; [Hui, Pan] Hong Kong Univ Sci &amp; Technol Guangzhou, Computat Media &amp; Arts Trust, Guangzhou 511458, Peoples R China; [Hui, Pan] Hong Kong Univ Sci &amp; Technol, Div Emerging Interdisciplinary Area, Hong Kong, Peoples R China</t>
  </si>
  <si>
    <t>tong.li@helsinki.fi; wanghuandong@tsinghua.edu.cn; sasu.tarkoma@helsinki.fi; hanzhu22@gmail.com; panhui@ust.hk</t>
  </si>
  <si>
    <t>10.1109/COMST.2022.3163176</t>
  </si>
  <si>
    <t>Wang, Jun; Tang, Chang; Wan, Zhiguo; Zhang, Wei; Sun, Kun; Zomaya, Albert Y.</t>
  </si>
  <si>
    <t>Efficient and Effective One-Step Multiview Clustering</t>
  </si>
  <si>
    <t>Clustering methods; Kernel; Time complexity; Data mining; Feature extraction; Task analysis; Sparse matrices; Anchor graph; data representation; feature fusion; multiview clustering</t>
  </si>
  <si>
    <t>Multiview clustering algorithms have attracted intensive attention and achieved superior performance in various fields recently. Despite the great success of multiview clustering methods in realistic applications, we observe that most of them are difficult to apply to large-scale datasets due to their cubic complexity. Moreover, they usually use a two-stage scheme to obtain the discrete clustering labels, which inevitably causes a suboptimal solution. In light of this, an efficient and effective one-step multiview clustering ((EOMVC)-O-2) method is proposed to directly obtain clustering indicators with a small-time burden. Specifically, according to the anchor graphs, the smaller similarity graph of each view is constructed, from which the low-dimensional latent features are generated to form the latent partition representation. By introducing a label discretization mechanism, the binary indicator matrix can be directly obtained from the unified partition representation which is formed by fusing all latent partition representations from different views. In addition, by coupling the fusion of all latent information and the clustering task into a joint framework, the two processes can help each other and obtain a better clustering result. Extensive experimental results demonstrate that the proposed method can achieve comparable or better performance than the state-of-the-art methods. The demo code of this work is publicly available at https://github.com/WangJun2023/EEOMVC.</t>
  </si>
  <si>
    <t>[Wang, Jun; Tang, Chang; Sun, Kun] China Univ Geosci, Sch Comp Sci, Wuhan 430079, Peoples R China; [Wan, Zhiguo] Zhejiang Lab, Hangzhou 311121, Peoples R China; [Zhang, Wei] Qilu Univ Technol, Shandong Acad Sci, Shandong Comp Sci Ctr, Natl Supercomp Ctr Jinan,Shandong Prov Key Lab Com, Jinan 250000, Peoples R China; [Zomaya, Albert Y.] Univ Sydney, Sch Informat Technol, Camperdown, NSW 2006, Australia</t>
  </si>
  <si>
    <t>wang_jun@cug.edu.cn; tangchang@cug.edu.cn; wanzhiguo@zhejianglab.com; wzhang@qlu.edu.cn; sunkun@cug.edu.cn; albert.zomaya@sydney.edu.au</t>
  </si>
  <si>
    <t>10.1109/TNNLS.2023.3253246</t>
  </si>
  <si>
    <t>Seo, Hyunseok; Huang, Charles; Bassenne, Maxime; Xiao, Ruoxiu; Xing, Lei</t>
  </si>
  <si>
    <t>Modified U-Net (mU-Net) With Incorporation of Object-Dependent High Level Features for Improved Liver and Liver-Tumor Segmentation in CT Images</t>
  </si>
  <si>
    <t>Feature extraction; Liver; Convolution; Image segmentation; Tumors; Data mining; Biomedical imaging; Frequency analysis; deep learning; liver segmentation; mU-Net; U-Net</t>
  </si>
  <si>
    <t>CONVOLUTIONAL NEURAL-NETWORKS</t>
  </si>
  <si>
    <t>Segmentation of livers and liver tumors is one of the most important steps in radiation therapy of hepatocellular carcinoma. The segmentation task is often done manually, making it tedious, labor intensive, and subject to intra-/inter- operator variations. While various algorithms for delineating organ-at-risks (OARs) and tumor targets have been proposed, automatic segmentation of livers and liver tumors remains intractable due to their low tissue contrast with respect to the surrounding organs and their deformable shape in CT images. The U-Net has gained increasing popularity recently for image analysis tasks and has shown promising results. Conventional U-Net architectures, however, suffer from three major drawbacks. First, skip connections allow for the duplicated transfer of low resolution information in feature maps to improve efficiency in learning, but this often leads to blurring of extracted image features. Secondly, high level features extracted by the network often do not contain enough high resolution edge information of the input, leading to greater uncertainty where high resolution edge dominantly affects the network's decisions such as liver and liver-tumor segmentation. Thirdly, it is generally difficult to optimize the number of pooling operations in order to extract high level global features, since the number of pooling operations used depends on the object size. To cope with these problems, we added a residual path with deconvolution and activation operations to the skip connection of the U-Net to avoid duplication of low resolution information of features. In the case of small object inputs, features in the skip connection are not incorporated with features in the residual path. Furthermore, the proposed architecture has additional convolution layers in the skip connection in order to extract high level global features of small object inputs as well as high level features of high resolution edge information of large object inputs. Efficacy of the modified U-Net (mU-Net) was demonstrated using the public dataset of Liver tumor segmentation (LiTS) challenge 2017. For liver-tumor segmentation, Dice similarity coefficient (DSC) of 89.72 %, volume of error (VOE) of 21.93 %, and relative volume difference (RVD) of - 0.49 % were obtained. For liver segmentation, DSC of 98.51 %, VOE of 3.07 %, and RVD of 0.26 % were calculated. For the public 3D Image Reconstruction for Comparison of Algorithm Database (3Dircadb), DSCs were 96.01 % for the liver and 68.14 % for liver-tumor segmentations, respectively. The proposed mU-Net outperformed existing state-of-art networks.</t>
  </si>
  <si>
    <t>[Seo, Hyunseok; Bassenne, Maxime; Xiao, Ruoxiu; Xing, Lei] Stanford Univ, Sch Med, Dept Radiat Oncol, Med Phys Div,Lab Artificial Intelligence Med &amp; Bi, Stanford, CA 94305 USA; [Huang, Charles] Stanford Univ, Sch Engn &amp; Med, Dept Bioengn, Stanford, CA 94305 USA; [Xing, Lei] Stanford Univ, Sch Engn, Dept Elect Engn, Stanford, CA 94305 USA</t>
  </si>
  <si>
    <t>hsseo@stanford.edu; chh105@stanford.edu; bassenne@stanford.edu; xiaoruoxiu@ustb.edu.cn; lei@stanford.edu</t>
  </si>
  <si>
    <t>10.1109/TMI.2019.2948320</t>
  </si>
  <si>
    <t>Computer Science; Engineering; Imaging Science &amp; Photographic Technology; Radiology, Nuclear Medicine &amp; Medical Imaging</t>
  </si>
  <si>
    <t>Xu, Anfeng; Jin, Lei; Yang, Jingzi</t>
  </si>
  <si>
    <t>Balancing tourism growth, Fintech, natural resources, and environmental sustainability: Findings from top tourist destinations using MMQR approach</t>
  </si>
  <si>
    <t>Environmental sustainability; Fintech; Natural resources; Tourism; MMQR</t>
  </si>
  <si>
    <t>QUANTILE REGRESSION</t>
  </si>
  <si>
    <t>There have been unprecedented efforts from various countries to address the precarious condition of the environment. Despite the efforts, there have been very insignificant results as natural calamities continue to rise and cause severe destruction all around the world, from China to all the way to Australia. This study used an MMQR to identify the impact of Fintech (FNT), Natural Resources (NTR) and Tourism (TOR) on Environmental Sustainability (ENS)in top tourist destination countries, including China, Japan, Australia etc. The results indicate that the FNT can address the rising environmental problems, while using NTR and TOR would increase pollution and negatively affect the ENS. Tourist activity can help boost foreign reserves but result in increased CO2 emissions. The study recommends the use of CO2 emission standards for the TOR industry to ensure that firms within the hospitality industry are forced to shift towards sustainable practices. The use of sustainable practices must be seen as an attractive proposition over unsustainable differentiation over its rivals in the hospitality market. Furthermore, FNT can be used to finance green tourism projects to attain sustainable economic growth in the long run.</t>
  </si>
  <si>
    <t>[Xu, Anfeng; Jin, Lei; Yang, Jingzi] Hainan Trop Ocean Univ, Key Lab Isl Tourism Resource Data Min &amp; Monitoring, Minist Culture &amp; Tourism, Tourism Sch, Sanya 572022, Peoples R China</t>
  </si>
  <si>
    <t>xuanfengcn@126.com; j_dick0212@163.com; jyang@hntou.edu.cn</t>
  </si>
  <si>
    <t>10.1016/j.resourpol.2024.104670</t>
  </si>
  <si>
    <t>Harutyunyan, Hrayr; Khachatrian, Hrant; Kale, David C.; Ver Steeg, Greg; Galstyan, Aram</t>
  </si>
  <si>
    <t>Multitask learning and benchmarking with clinical time series data</t>
  </si>
  <si>
    <t>INTENSIVE-CARE-UNIT; LENGTH-OF-STAY; ARTIFICIAL NEURAL-NETWORK; IN-HOSPITAL MORTALITY; EARLY WARNING SCORE; ACUTE PHYSIOLOGY; HIGH-COST; ICU; SEVERITY; ILLNESS</t>
  </si>
  <si>
    <t>Health care is one of the most exciting frontiers in data mining and machine learning. Successful adoption of electronic health records (EHRs) created an explosion in digital clinical data available for analysis, but progress in machine learning for healthcare research has been difficult to measure because of the absence of publicly available benchmark data sets. To address this problem, we propose four clinical prediction benchmarks using data derived from the publicly available Medical Information Mart for Intensive Care (MIMIC-III) database. These tasks cover a range of clinical problems including modeling risk of mortality, forecasting length of stay, detecting physiologic decline, and phenotype classification. We propose strong linear and neural baselines for all four tasks and evaluate the effect of deep supervision, multitask training and data-specific architectural modifications on the performance of neural models.</t>
  </si>
  <si>
    <t>[Harutyunyan, Hrayr; Kale, David C.; Ver Steeg, Greg; Galstyan, Aram] USC Informat Sci Inst, Marina Del Rey, CA 90292 USA; [Khachatrian, Hrant] YerevaNN, Yerevan 0025, Armenia; [Khachatrian, Hrant] Yerevan State Univ, Yerevan 0025, Armenia</t>
  </si>
  <si>
    <t>hrant@yerevann.com</t>
  </si>
  <si>
    <t>JUN 17</t>
  </si>
  <si>
    <t>10.1038/s41597-019-0103-9</t>
  </si>
  <si>
    <t>Cui, Yuanyuan (Gina); van Esch, Patrick; Phelan, Steven</t>
  </si>
  <si>
    <t>How to build a competitive advantage for your brand using generative AI</t>
  </si>
  <si>
    <t>Artificial intelligence; Generative AI; Brand persona; Competitive advantage; Large language models; Organizational strategy</t>
  </si>
  <si>
    <t>ARTIFICIAL-INTELLIGENCE; ORGANIZATIONS</t>
  </si>
  <si>
    <t>Generative artificial intelligence-defined as AI-enabled technology that analyzes and learns from existing data and generates novel, humanlike content-has emerged as a revolutionary technology for firms seeking sustainable competitive advantage. We highlight the evolution of generative AI (GenAI) from generic, domain-tailored and collaborative systems, which are democratized and only offer demand-driven insights, to the next frontier of alternative perceptual systems. Managers who integrate current large language models into building their brand personae will empower their firms to experiment along the evolutionary journey. By embedding alternative perceptual systems into GenAI platforms, firms can achieve novel, interactive, and personalized insights that their competitors may find difficult to replicate. (c) 2024 Kelley School of Business, Indiana University. Published by Elsevier Inc. All rights are reserved, including those for text and data mining, AI training, and similar technologies.</t>
  </si>
  <si>
    <t>[Cui, Yuanyuan (Gina)] Clemson Univ, Wilbur O &amp; Ann Powers Coll Business, Clemson, SC USA; [Cui, Yuanyuan (Gina)] Clemson Univ Clemson, Media Forens Hub, Clemson, SC USA; [van Esch, Patrick] Coastal Carolina Univ, E Craig Wall Sr Coll Business, Conway, SC 29634 USA; [Phelan, Steven] Kennesaw State Univ, Michael A Leven Sch Management Entrepreneurship &amp;, Kennesaw, GA USA</t>
  </si>
  <si>
    <t>yuanyuan.cui@aut.ac.nz; pvanesch@coastal.edu; sphelan5@kennesaw.edu</t>
  </si>
  <si>
    <t>10.1016/j.bushor.2024.05.003</t>
  </si>
  <si>
    <t>Liu, Mengxi; Chai, Zhuoqun; Deng, Haojun; Liu, Rong</t>
  </si>
  <si>
    <t>A CNN-Transformer Network With Multiscale Context Aggregation for Fine-Grained Cropland Change Detection</t>
  </si>
  <si>
    <t>Feature extraction; Transformers; Head; Data mining; Task analysis; Decoding; Biological system modeling; Change detection (CD); cropland; deep learning (DL); remote sensing; transformer</t>
  </si>
  <si>
    <t>URBAN CHANGES; LAND-COVER</t>
  </si>
  <si>
    <t>Nonagriculturalization incidents are serious threats to local agricultural ecosystem and global food security. Remote sensing change detection (CD) can provide an effective approach for in-time detection and prevention of such incidents. However, existing CD methods are difficult to deal with the large intraclass differences of cropland changes in high-resolution images. In addition, traditional CNN based models are plagued by the loss of long-range context information, and the high computational complexity brought by deep layers. Therefore, in this article, we propose a CNN-transformer network with multiscale context aggregation (MSCANet), which combines the merits of CNN and transformer to fulfill efficient and effective cropland CD. In the MSCANet, a CNN-based feature extractor is first utilized to capture hierarchical features, then a transformer-based MSCA is designed to encode and aggregate context information. Finally, a multibranch prediction head with three CNN classifiers is applied to obtain change maps, to enhance the supervision for deep layers. Besides, for the lack of CD dataset with fine-grained cropland change of interest, we also provide a new cropland change detection dataset, which contains 600 pairs of 512 x 512 bi-temporal images with the spatial resolution of 0.5-2m. Comparative experiments with several CD models prove the effectiveness of the MSCANet, with the highest F1 of 64.67% on the high-resolution semantic CD dataset, and of 71.29% on CLCD.</t>
  </si>
  <si>
    <t>[Liu, Mengxi; Chai, Zhuoqun; Deng, Haojun; Liu, Rong] Sun Yat Sen Univ, Sch Geog &amp; Planning, Guangdong Prov Key Lab Urbanizat &amp; Geosimulat, Guangzhou 510275, Peoples R China</t>
  </si>
  <si>
    <t>liumx23@mail2.sysu.edu.cn; chaizhq@mail2.sysu.edu.cn; denghj5@mail2.sysu.edu.cn; liurong25@mail.sysu.edu.cn</t>
  </si>
  <si>
    <t>10.1109/JSTARS.2022.3177235</t>
  </si>
  <si>
    <t>Palsson, Burkni; Ulfarsson, Magnus O.; Sveinsson, Johannes R.</t>
  </si>
  <si>
    <t>Convolutional Autoencoder for Spectral Spatial Hyperspectral Unmixing</t>
  </si>
  <si>
    <t>Hyperspectral imaging; Indexes; Convolutional codes; Estimation; Spatial resolution; Data mining; Hyperspectral data unmixing; deep neural network learning; spectral-spatial model; image processing</t>
  </si>
  <si>
    <t>SPARSE REGRESSION; FAST ALGORITHM; INFORMATION; CLASSIFICATION</t>
  </si>
  <si>
    <t>Blind hyperspectral unmixing is the process of expressing the measured spectrum of a pixel as a combination of a set of spectral signatures called endmembers and simultaneously determining their fractional abundances in the pixel. Most unmixing methods are strictly spectral and do not exploit the spatial structure of hyperspectral images (HSIs). In this article, we present a new spectral spatial linear mixture model and an associated estimation method based on a convolutional neural network autoencoder unmixing (CNNAEU). The CNNAEU technique exploits the spatial and the spectral structure of HSIs both for endmember and abundance map estimation. As it works directly with patches of HSIs and does not use any pooling or upsampling layers, the spatial structure is preserved throughout and abundance maps are obtained as feature maps of a hidden convolutional layer. We compared the CNNAEU method to four conventional and three deep learning state-of-the-art unmixing methods using four real HSIs. Experimental results show that the proposed CNNAEU technique performs particularly well and consistently when it comes to endmembers extraction and outperforms all the comparison methods.</t>
  </si>
  <si>
    <t>[Palsson, Burkni; Ulfarsson, Magnus O.; Sveinsson, Johannes R.] Univ Iceland, Fac Elect &amp; Comp Engn, IS-107 Reykjavik, Iceland</t>
  </si>
  <si>
    <t>sveinsso@hi.is</t>
  </si>
  <si>
    <t>10.1109/TGRS.2020.2992743</t>
  </si>
  <si>
    <t>Ou, Chen; Zhu, Hongqiu; Shardt, Yuri A. W.; Ye, Lingjian; Yuan, Xiaofeng; Wang, Yalin; Yang, Chunhua</t>
  </si>
  <si>
    <t>Quality-Driven Regularization for Deep Learning Networks and Its Application to Industrial Soft Sensors</t>
  </si>
  <si>
    <t>Feature extraction; Soft sensors; Linear programming; Deep learning; Task analysis; Data mining; Input variables; Deep learning; feature learning; stacked auto-encoder (SAE); soft sensor</t>
  </si>
  <si>
    <t>AUTOENCODER; ALGORITHM; MACHINE</t>
  </si>
  <si>
    <t>The growth of data collection in industrial processes has led to a renewed emphasis on the development of data-driven soft sensors. A key step in building an accurate, reliable soft sensor is feature representation. Deep networks have shown great ability to learn hierarchical data features using unsupervised pretraining and supervised fine-tuning. For typical deep networks like stacked auto-encoder (SAE), the pretraining stage is unsupervised, in which some important information related to quality variables may be discarded. In this article, a new quality-driven regularization (QR) is proposed for deep networks to learn quality-related features from industrial process data. Specifically, a QR-based SAE (QR-SAE) is developed, which changes the loss function to control the weights of the different input variables. By choosing an appropriate inductive bias for the weight matrix, the model provides quality-relevant information for predictive modeling. Finally, the proposed QR-SAE is used to predict the quality of a real industrial hydrocracking process. Comparative experiments show that QR-SAE can extract quality-related features and achieve accurate prediction performance.</t>
  </si>
  <si>
    <t>[Ou, Chen; Zhu, Hongqiu; Yuan, Xiaofeng; Wang, Yalin; Yang, Chunhua] Cent South Univ, Sch Automat, Changsha 410083, Peoples R China; [Shardt, Yuri A. W.] Tech Univ Ilmenau, Dept Automat Engn, D-98684 Ilmenau, Germany; [Ye, Lingjian] Huzhou Univ, Sch Engn, Huzhou 313000, Peoples R China; [Yuan, Xiaofeng] Peng Cheng Lab, Shenzhen 518066, Peoples R China</t>
  </si>
  <si>
    <t>657943838@qq.com; hqcsu@csu.edu.cn; yuri.shardt@tu-ilmenau.de; lingjian.ye@gmail.com; yuanxf@csu.edu.cn; ylwang@csu.edu.cn; ychh@csu.edu.cn</t>
  </si>
  <si>
    <t>2022 FEB 17</t>
  </si>
  <si>
    <t>10.1109/TNNLS.2022.3144162</t>
  </si>
  <si>
    <t>Chicco, Davide; Jurman, Giuseppe</t>
  </si>
  <si>
    <t>Machine learning can predict survival of patients with heart failure from serum creatinine and ejection fraction alone</t>
  </si>
  <si>
    <t>Cardiovascular heart diseases; Heart failure; Serum creatinine; Ejection fraction; Medical records; Feature ranking; Feature selection; Biostatistics; Machine learning; Data mining; Biomedical informatics</t>
  </si>
  <si>
    <t>LOGISTIC-REGRESSION; AMBULATORY PATIENTS; CLASSIFICATION; MORTALITY; DIAGNOSIS; SCORE; SELECTION; OUTCOMES; MODELS; RULES</t>
  </si>
  <si>
    <t>Background Cardiovascular diseases kill approximately 17 million people globally every year, and they mainly exhibit as myocardial infarctions and heart failures. Heart failure (HF) occurs when the heart cannot pump enough blood to meet the needs of the body.Available electronic medical records of patients quantify symptoms, body features, and clinical laboratory test values, which can be used to perform biostatistics analysis aimed at highlighting patterns and correlations otherwise undetectable by medical doctors. Machine learning, in particular, can predict patients' survival from their data and can individuate the most important features among those included in their medical records. Methods In this paper, we analyze a dataset of 299 patients with heart failure collected in 2015. We apply several machine learning classifiers to both predict the patients survival, and rank the features corresponding to the most important risk factors. We also perform an alternative feature ranking analysis by employing traditional biostatistics tests, and compare these results with those provided by the machine learning algorithms. Since both feature ranking approaches clearly identify serum creatinine and ejection fraction as the two most relevant features, we then build the machine learning survival prediction models on these two factors alone. Results Our results of these two-feature models show not only that serum creatinine and ejection fraction are sufficient to predict survival of heart failure patients from medical records, but also that using these two features alone can lead to more accurate predictions than using the original dataset features in its entirety. We also carry out an analysis including the follow-up month of each patient: even in this case, serum creatinine and ejection fraction are the most predictive clinical features of the dataset, and are sufficient to predict patients' survival. Conclusions This discovery has the potential to impact on clinical practice, becoming a new supporting tool for physicians when predicting if a heart failure patient will survive or not. Indeed, medical doctors aiming at understanding if a patient will survive after heart failure may focus mainly on serum creatinine and ejection fraction.</t>
  </si>
  <si>
    <t>[Chicco, Davide] Krembil Res Inst, Toronto, ON, Canada; [Jurman, Giuseppe] Fdn Bruno Kessler, Trento, Italy</t>
  </si>
  <si>
    <t>davidechicco@davidechicco.it</t>
  </si>
  <si>
    <t>FEB 3</t>
  </si>
  <si>
    <t>10.1186/s12911-020-1023-5</t>
  </si>
  <si>
    <t>Medical Informatics</t>
  </si>
  <si>
    <t>Tao, Xuanwen; Paoletti, Mercedes E.; Wu, Zhaoyue; Haut, Juan M.; Ren, Peng; Plaza, Antonio</t>
  </si>
  <si>
    <t>An Abundance-Guided Attention Network for Hyperspectral Unmixing</t>
  </si>
  <si>
    <t>Hyperspectral imaging; Feature extraction; Image reconstruction; Estimation; Task analysis; Data mining; Transformers; Abundances; attention; endmembers; hyperspectral images; spectral and spatial information; unmixing</t>
  </si>
  <si>
    <t>FAST ALGORITHM; LOW-RANK; REPRESENTATION; AUTOENCODERS</t>
  </si>
  <si>
    <t>Hyperspectral unmixing is a vibrant research field that focuses on the task of decomposing mixed pixels into a collection of pure spectral signatures, known as endmembers, along with their corresponding fractional abundances. Conventional unmixing algorithms often need to combine two techniques, namely endmember extraction and abundance estimation, to accomplish the unmixing task. Recently, deep learning (DL) has succeeded in the field of hyperspectral unmixing due to its strong feature learning and data-fitting capabilities. By extracting the output and weight of a particular layer as abundance maps and endmember signatures, available DL methods can directly unmix hyperspectral images. However, to improve the performance of spectral unmixing, such available DL methods frequently employ the results of endmember extraction algorithms-in most cases, the well-known vertex component analysis (VCA)-as the initial weights, which leads to significant limitations in their performance: 1) the unmixing results are heavily dependent on the initialization given by VCA and 2) the randomness of VCA is passed to the unmixing network. In this article, we design a new method called abundance-guided spectral and spatial network (A2SN) that not only skips the weights to extract endmember features directly from the network, but also estimates the abundance maps and reconstructs images directly. In particular, the proposed A2SN employs different kernels to capture spectral and spatial information. We also propose an abundance-guided attention spectral and spatial attention network (A2SAN) for hyperspectral unmixing by integrating attention mechanisms into A2SN. As a result, A2SAN is a completely innovative unmixing method that employs attention and reconstruction directly for hyperspectral unmixing, rather than just as modules for information extraction. Most importantly, both A2SN and A2SAN use a weighted summation of the feature maps to reconstruct the image and increase the noise immunity of the network. Experimental results, conducted on both synthetic and real datasets, demonstrate the effectiveness and superiority of A2SN and A2SAN over state-of-the-art unmixing methods. Our full code is released at https://github.com/xuanwentao/A2SN-and-A2SAN for public evaluation.</t>
  </si>
  <si>
    <t>[Tao, Xuanwen; Ren, Peng] China Univ Petr East China, Coll Oceanog &amp; Space Informat, Qingdao 266580, Peoples R China; [Tao, Xuanwen; Paoletti, Mercedes E.; Wu, Zhaoyue; Haut, Juan M.; Plaza, Antonio] Univ Extremadura, Dept Technol Comp &amp; Commun, Hyperspectral Comp Lab, Caceres 10071, Spain</t>
  </si>
  <si>
    <t>taoxuanwenupc@gmail.com; mpaoletti@unex.es; zhaoyue_wu@163.com; juanmariohaut@unex.es; pengren@upc.edu.cn; aplaza@unex.es</t>
  </si>
  <si>
    <t>10.1109/TGRS.2024.3353259</t>
  </si>
  <si>
    <t>Liu, Meng; Liang, Ke; Zhao, Yawei; Tu, Wenxuan; Gan, Xinbiao; Zhou, Sihang; Liu, Xinwang; He, Kunlun</t>
  </si>
  <si>
    <t>Self-Supervised Temporal Graph Learning With Temporal and Structural Intensity Alignment</t>
  </si>
  <si>
    <t>Task analysis; Learning systems; Data mining; Vectors; Feature extraction; Medical diagnostic imaging; Industries; Conditional intensity alignment; self-supervised learning; temporal graph learning</t>
  </si>
  <si>
    <t>Temporal graph learning aims to generate high-quality representations for graph-based tasks with dynamic information, which has recently garnered increasing attention. In contrast to static graphs, temporal graphs are typically organized as node interaction sequences over continuous time rather than an adjacency matrix. Most temporal graph learning methods model current interactions by incorporating historical neighborhood. However, such methods only consider first-order temporal information while disregarding crucial high-order structural information, resulting in suboptimal performance. To address this issue, we propose a self-supervised method called S2T for temporal graph learning, which extracts both temporal and structural information to learn more informative node representations. Notably, the initial node representations combine first-order temporal and high-order structural information differently to calculate two conditional intensities. An alignment loss is then introduced to optimize the node representations, narrowing the gap between the two intensities and making them more informative. Concretely, in addition to modeling temporal information using historical neighbor sequences, we further consider structural knowledge at both local and global levels. At the local level, we generate structural intensity by aggregating features from high-order neighbor sequences. At the global level, a global representation is generated based on all nodes to adjust the structural intensity according to the active statuses on different nodes. Extensive experiments demonstrate that the proposed model S2T achieves at most 10.13% performance improvement compared with the state-of-the-art competitors on several datasets.</t>
  </si>
  <si>
    <t>[Liu, Meng; Liang, Ke; Tu, Wenxuan; Gan, Xinbiao; Liu, Xinwang] Natl Univ Def Technol, Sch Comp, Changsha 410073, Peoples R China; [Zhao, Yawei; He, Kunlun] Chinese Peoples Liberat Army Gen Hosp, Med Big Data Res Ctr, Beijing 100853, Peoples R China; [Zhou, Sihang] Natl Univ Def Technol, Coll Intelligence Sci &amp; Technol, Changsha 410073, Peoples R China</t>
  </si>
  <si>
    <t>mengliuedu@163.com; csyawei.zhao@gmail.com; xinwangliu@nudt.edu.cn; kunlunhe@plagh.org</t>
  </si>
  <si>
    <t>2024 APR 23</t>
  </si>
  <si>
    <t>10.1109/TNNLS.2024.3386168</t>
  </si>
  <si>
    <t>Tang, Ping; Zhang, Meng; Liu, Zhihui; Song, Rong</t>
  </si>
  <si>
    <t>Double Attention Transformer for Hyperspectral Image Classification</t>
  </si>
  <si>
    <t>Feature extraction; Transformers; Fuses; Data mining; Tokenization; IP networks; Correlation; Double-attention transformer encoder (DATE); hyperspectral image (HSI) classification; vision transformer (ViT)</t>
  </si>
  <si>
    <t>Convolutional neural networks (CNNs) have become one of the most popular tools to tackle hyperspectral image (HSI) classification tasks. However, CNN suffers from the long-range dependencies problem, which may degrade the classification performance. To address this issue, this letter proposes a transformer-based backbone network for HSI classification. The core component is a newly designed double-attention transformer encoder (DATE), which contains two self-attention modules, termed spectral attention module (SPE) and spatial attention module (SPA). SPE extracts the global dependency among spectral bands, and SPA mines the local features of spatial correlation information among pixels. The local spatial tokens and the global spectral token are fused together and updated by SPA. In this way, DATE can not only capture the global dependence among spectral bands but also extract the local spatial information, which greatly improves the classification performance. To reduce the possible information loss as the network depth increases, a new skip connection mechanism is devised for cross-layer feature fusion. Experimental results in several datasets indicate that the new algorithm holds very competitive classification performance compared to the state-of-the-art methods.</t>
  </si>
  <si>
    <t>[Tang, Ping; Zhang, Meng] Cent China Normal Univ, Sch Comp, Wuhan 430079, Peoples R China; [Liu, Zhihui] China Univ Geosci, Sch Math &amp; Phys, Wuhan 430074, Peoples R China; [Song, Rong] Cent China Normal Univ, Sch Marxism, Wuhan 430079, Peoples R China</t>
  </si>
  <si>
    <t>tangp2048@mails.ccnu.edu.cn; m.zhang@mail.ccnu.edu.cn; zhhliu@cug.edu.cn; songrong1234@sohu.com</t>
  </si>
  <si>
    <t>10.1109/LGRS.2023.3248582</t>
  </si>
  <si>
    <t>Chen, Weitao; Ouyang, Shubing; Tong, Wei; Li, Xianju; Zheng, Xiongwei; Wang, Lizhe</t>
  </si>
  <si>
    <t>GCSANet: A Global Context Spatial Attention Deep Learning Network for Remote Sensing Scene Classification</t>
  </si>
  <si>
    <t>Feature extraction; Remote sensing; Training; Image analysis; Convolutional neural networks; Manuals; Data mining; Attention mechanism; feature channel; global context information; remote sensing; scene classification</t>
  </si>
  <si>
    <t>CONVOLUTIONAL NEURAL-NETWORKS; BAG; FEATURES; MODEL</t>
  </si>
  <si>
    <t>Deep convolutional neural networks have become an indispensable method in remote sensing image scene classification because of their powerful feature extraction capabilities. However, the ability of the models to extract multiscale features and global features on surface objects of complex scenes is currently insufficient. We propose a framework based on global context spatial attention (GCSA) and densely connected convolutional networks to extract multiscale global scene features, called GCSANet. The mixup operation is used to enhance the spatial mixed data of remote sensing images, and the discrete sample space is rendered continuous to improve the smoothness in the neighborhood of the data space. The characteristics of multiscale surface objects are extracted, and their internal dense connection is strengthened by the densely connected backbone network. GCSA is introduced into the densely connected backbone network to encode the context information of the remote sensing scene image into the local features. Experiments were performed on four remote sensing scene datasets to evaluate the performance of GCSANet. The GCSANet achieved the highest classification precision on AID and NWPU datasets and the second-best performance on the UC Merced dataset, indicating the GCSANet can effectively extract the global features of remote sensing images. In addition, the GCSANet presents the highest classification accuracy on the constructed mountain image scene dataset. These results reveal that the GCSANet can effectively extract multiscale global scene features on complex remote sensing scenes. The source codes of this method can be foundin https://github.com/ShubingOuyangcug/GCSANet.</t>
  </si>
  <si>
    <t>[Chen, Weitao; Ouyang, Shubing; Tong, Wei; Li, Xianju; Zheng, Xiongwei; Wang, Lizhe] China Univ Geosci, Sch Comp Sci, Wuhan 430074, Peoples R China</t>
  </si>
  <si>
    <t>wtchen@cug.edu.cn; oysb@cug.edu.cn; weitong@cug.edu.cn; ddwhlxj@cug.edu.cn; zhengxiongwei@mail.cgs.gov.cn; lizhe.wang@gmail.com</t>
  </si>
  <si>
    <t>10.1109/JSTARS.2022.3141826</t>
  </si>
  <si>
    <t>Liu, Yanxu; Wang, Yu; Chow, Tommy W. S.; Li, Baotong</t>
  </si>
  <si>
    <t>Deep Adversarial Subdomain Adaptation Network for Intelligent Fault Diagnosis</t>
  </si>
  <si>
    <t>Feature extraction; Data mining; Kernel; Fault diagnosis; Adaptation models; Transfer learning; Task analysis; Adversarial domain adaptation; deep learning; intelligent diagnosis; subdomain adaptation</t>
  </si>
  <si>
    <t>Recently, domain adaptation has received extensive attention for solving intelligent fault diagnosis problems. It aims to reduce the distribution discrepancy between the source domain and target domain through learning domain-invariant features. However, most existing domain adaptation methods mainly focus on global domain adaptation and overlook subdomain adaptation, which results in the loss of fine-grained information and discriminative features. To address this problem, in this article, a deep adversarial subdomain adaptation network is proposed. This network aligns the relevant distributions of subdomains by minimizing the local maximum mean discrepancy loss of the same categories in the source domain and target domain. Under the constraints of global domain adaptation and subdomain adaptation, the distribution discrepancy is reduced from the domain and category levels. Four transfer tasks under different machine rotating speeds and six transfer tasks on different but related machines were used to evaluate the effectiveness of the proposed method. The results demonstrated the robustness and superiority of the proposed method over five other methods.</t>
  </si>
  <si>
    <t>[Liu, Yanxu; Wang, Yu; Li, Baotong] Xi An Jiao Tong Univ, State Key Lab Mfg &amp; Syst Engn, Sch Mech Engn, Xian 710049, Peoples R China; [Chow, Tommy W. S.] City Univ Hong Kong, Dept Elect Engn, Hong Kong, Peoples R China</t>
  </si>
  <si>
    <t>yanxuliu@stu.xjtu.edu.cn; ywang95@xjtu.edu.cn; eetchow@cityu.edu.hk; baotong.me@mail.xjtu.edu.cn</t>
  </si>
  <si>
    <t>10.1109/TII.2022.3141783</t>
  </si>
  <si>
    <t>Dong, Wenqian; Zhao, Jingyu; Qu, Jiahui; Xiao, Song; Li, Nan; Hou, Shaoxiong; Li, Yunsong</t>
  </si>
  <si>
    <t>Abundance Matrix Correlation Analysis Network Based on Hierarchical Multihead Self-Cross-Hybrid Attention for Hyperspectral Change Detection</t>
  </si>
  <si>
    <t>Feature extraction; Correlation; Data mining; Task analysis; Sparse matrices; Image segmentation; Transformers; Abundance matrix; change detection; correlation difference information; hyperspectral image (HSI)</t>
  </si>
  <si>
    <t>Hyperspectral image (HSI) change detection is a technique for detecting the changes between the multitemporal HSIs of the same scene. Many existing change detection methods have achieved good results, but there still exist problems as follows: 1) mixed pixels exist in HSI due to the low spatial resolution of hyperspectral sensor and other external interference and 2) many existing deep learning-based networks cannot make full use of the correlation difference information between the bitemporal images. These problems are not conducive to further improving the accuracy of change detection. In this article, we propose an abundance matrix correlation analysis network based on hierarchical multihead self-cross-hybrid attention (AMCAN-HMSchA) for HSI change detection, which hierarchically highlights the correlation difference information at the subpixel level to detect the subtle changes. The endmember sharing-based abundance matrix learning module (AMLM) maps the changed information between bitemporal HSIs to the corresponding abundance matrices. The hierarchical MSchA extracts the enhanced difference features by constantly comparing the self-correlation with cross correlation between the abundance matrices of the HSIs. Then, the difference features are concatenated and fed into the fully connected layers to obtain the change map. Experiments on three widely used datasets show that the proposed method has superior performance compared with other state-of-the-art methods.</t>
  </si>
  <si>
    <t>[Dong, Wenqian; Zhao, Jingyu; Qu, Jiahui; Xiao, Song; Hou, Shaoxiong; Li, Yunsong] Xidian Univ, State Key Lab Integrated Serv Network, Xian 710071, Peoples R China; [Li, Nan] Chuzhou Univ, Inst Geog Informat &amp; Tourism, Chuzhou 239000, Peoples R China</t>
  </si>
  <si>
    <t>wqdong@xidian.edu.cn; jingyuzhao@stu.xidian.edu.cn; jhqu@xidian.edu.cn; xiaosong_xd@163.com; linan@chzu.edu.cn; sxhou@stu.xidian.edu.cn; ysli@mail.xidian.edu.cn</t>
  </si>
  <si>
    <t>10.1109/TGRS.2023.3235401</t>
  </si>
  <si>
    <t>Campello, Ricardo J. G. B.; Moulavi, Davoud; Zimek, Arthur; Sander, Joerg</t>
  </si>
  <si>
    <t>Hierarchical Density Estimates for Data Clustering, Visualization, and Outlier Detection</t>
  </si>
  <si>
    <t>Data Mining; Clustering; Algorithms; Density-based clustering; hierarchical and nonhierarchical clustering; unsupervised and semisupervised clustering; data visualization; outlier detection; global/local outliers</t>
  </si>
  <si>
    <t>DISTANCE-BASED OUTLIERS; ALGORITHMS; PROJECTIONS; EXTRACTION; EFFICIENCY; FEATURES; NUMBER; TREE</t>
  </si>
  <si>
    <t>An integrated framework for density-based cluster analysis, outlier detection, and data visualization is introduced in this article. The main module consists of an algorithm to compute hierarchical estimates of the level sets of a density, following Hartigan's classic model of density-contour clusters and trees. Such an algorithm generalizes and improves existing density-based clustering techniques with respect to different aspects. It provides as a result a complete clustering hierarchy composed of all possible density-based clusters following the nonparametric model adopted, for an infinite range of density thresholds. The resulting hierarchy can be easily processed so as to provide multiple ways for data visualization and exploration. It can also be further postprocessed so that: (i) a normalized score of outlierness can be assigned to each data object, which unifies both the global and local perspectives of outliers into a single definition; and (ii) a flat (i.e., nonhierarchical) clustering solution composed of clusters extracted from local cuts through the cluster tree (possibly corresponding to different density thresholds) can be obtained, either in an unsupervised or in a semisupervised way. In the unsupervised scenario, the algorithm corresponding to this postprocessing module provides a global, optimal solution to the formal problem of maximizing the overall stability of the extracted clusters. If partially labeled objects or instance-level constraints are provided by the user, the algorithm can solve the problem by considering both constraints violations/satisfactions and cluster stability criteria. An asymptotic complexity analysis, both in terms of running time and memory space, is described. Experiments are reported that involve a variety of synthetic and real datasets, including comparisons with state-of-the-art, density-based clustering and (global and local) outlier detection methods.</t>
  </si>
  <si>
    <t>[Campello, Ricardo J. G. B.] Univ Sao Paulo, Dept Comp Sci, BR-05508 Sao Paulo, Brazil; [Moulavi, Davoud] Univ Alberta, Dept Comp Sci, Edmonton, AB T6G 2M7, Canada; [Zimek, Arthur] Univ Munich, D-81377 Munich, Germany; [Sander, Joerg] Univ Alberta, Dept Comp Sci, Edmonton, AB T6G 2M7, Canada</t>
  </si>
  <si>
    <t>campello@icmc.usp.br; moulavi@ualberta.ca; zimek@dbs.ifi.lmu.de; jsander@ualberta.ca</t>
  </si>
  <si>
    <t>10.1145/2733381</t>
  </si>
  <si>
    <t>Nazir, Ambreen; Rao, Yuan; Wu, Lianwei; Sun, Ling</t>
  </si>
  <si>
    <t>Issues and Challenges of Aspect-based Sentiment Analysis: A Comprehensive Survey</t>
  </si>
  <si>
    <t>Sentiment analysis; Social networking (online); Data mining; Machine learning; Task analysis; Tools; Sun; Aspect; computational linguistic; deep learning; sentiment analysis; sentiment evolution; social media</t>
  </si>
  <si>
    <t>IMPLICIT FEATURE IDENTIFICATION; ASPECT TERM EXTRACTION; FEATURE-SELECTION; NETWORKS; CLASSIFICATION; EVOLUTION; RESIDENTS; MODEL</t>
  </si>
  <si>
    <t>The domain of Aspect-based Sentiment Analysis, in which aspects are extracted, their sentiments are analysed and sentiments are evolved over time, is getting much attention with increasing feedback of public and customers on social media. The immense advancements in this field urged the researchers to devise new techniques and approaches, each sermonizing a different research analysis/question, that cope with upcoming issues and complex scenarios of Aspect-based Sentiment Analysis. Therefore, this survey emphasized on the issues and challenges that are related to extraction of different aspects and their relevant sentiments, relational mapping between aspects, interactions, dependencies, and contextual-semantic relationships between different data objects for improved sentiment accuracy, and prediction of sentiment evolution dynamicity. A rigorous overview of the recent progress is summarized based on whether they contributed towards highlighting and mitigating the issue of Aspect Extraction, Aspect Sentiment Analysis or Sentiment Evolution. The reported performance for each scrutinized study of Aspect Extraction and Aspect Sentiment Analysis is also given, showing the quantitative evaluation of the proposed approach. Future research directions are proposed and discussed, by critically analysing the presented recent solutions, that will be helpful for researchers and beneficial for improving sentiment classification at aspect-level.</t>
  </si>
  <si>
    <t>[Nazir, Ambreen; Rao, Yuan; Wu, Lianwei; Sun, Ling] Xi An Jiao Tong Univ, Sch Software Engn, Xian 710049, Shaanxi, Peoples R China</t>
  </si>
  <si>
    <t>ambreen.nazir@stu.xjtu.edu.cn; raoyuan@mail.xjtu.edu.cn; stayhungry@stu.xjtu.edu.cn; 15810738706@163.com</t>
  </si>
  <si>
    <t>10.1109/TAFFC.2020.2970399</t>
  </si>
  <si>
    <t>Feng, Zhanxiang; Lai, Jianhuang; Xie, Xiaohua</t>
  </si>
  <si>
    <t>Learning Modality-Specific Representations for Visible-Infrared Person Re-Identification</t>
  </si>
  <si>
    <t>Feature extraction; Measurement; Cameras; Lighting; Data mining; Task analysis; Visualization; Visible-infrared re-identification; deep learning; modality-specific network; cross-modality constraint</t>
  </si>
  <si>
    <t>Traditional person re-identification (re-id) methods perform poorly under changing illuminations. This situation can be addressed by using dual-cameras that capture visible images in a bright environment and infrared images in a dark environment. Yet, this scheme needs to solve the visible-infrared matching issue, which is largely under-studied. Matching pedestrians across heterogeneous modalities is extremely challenging because of different visual characteristics. In this paper, we propose a novel framework that employs modality-specific networks to tackle with the heterogeneous matching problem. The proposed framework utilizes the modality-related information and extracts modality-specific representations (MSR) by constructing an individual network for each modality. In addition, a cross-modality Euclidean constraint is introduced to narrow the gap between different networks. We also integrate the modality-shared layers into modality-specific networks to extract shareable information and use a modality-shared identity loss to facilitate the extraction of modality-invariant features. Then a modality-specific discriminant metric is learned for each domain to strengthen the discriminative power of MSR. Eventually, we use a view classifier to learn view information. The experiments demonstrate that the MSR effectively improves the performance of deep networks on VI-REID and remarkably outperforms the state-of-the-art methods.</t>
  </si>
  <si>
    <t>[Feng, Zhanxiang; Lai, Jianhuang; Xie, Xiaohua] Sun Yat Sen Univ, Sch Data &amp; Comp Sci, Guangzhou 510006, Guangdong, Peoples R China; [Lai, Jianhuang; Xie, Xiaohua] Sun Yat Sen Univ, Guangdong Key Lab Informat Secur Technol, Guangzhou 510006, Guangdong, Peoples R China</t>
  </si>
  <si>
    <t>fengzhx7@mail.sysu.edu.cn; stsljh@mail.sysu.edu.cn; xiexiaoh6@mail.sysu.edu.cn</t>
  </si>
  <si>
    <t>10.1109/TIP.2019.2928126</t>
  </si>
  <si>
    <t>Khan, Muhammad Jabir; Kumam, Poom; Deebani, Wejdan; Kumam, Wiyada; Shah, Zahir</t>
  </si>
  <si>
    <t>Distance and Similarity Measures for Spherical Fuzzy Sets and Their Applications in Selecting Mega Projects</t>
  </si>
  <si>
    <t>spherical fuzzy set; distance measure; similarity measures; pattern recognition; mega projects</t>
  </si>
  <si>
    <t>SOFT SETS; DECISION-MAKING</t>
  </si>
  <si>
    <t>A new condition on positive membership, neutral membership, and negative membership functions give us the successful extension of picture fuzzy set and Pythagorean fuzzy set and called spherical fuzzy sets (SFS). This extends the domain of positive membership, neutral membership, and negative membership functions. Keeping in mind the importance of similarity measure and application in data mining, medical diagnosis, decision making, and pattern recognition, several studies on similarity measures have been proposed in the literature. Some of those, however, cannot satisfy the axioms of similarity and provide counter-intuitive cases. In this paper, we proposed the set-theoretic similarity and distance measures. We provide some counterexamples for already proposed similarity measures in the literature and shows that how our proposed method is important and applicable to the pattern recognition problems. In the end, we provide an application of a proposed similarity measure for selecting mega projects in under developed countries.</t>
  </si>
  <si>
    <t>[Khan, Muhammad Jabir; Kumam, Poom] King Mongkuts Univ Technol Thonburi KMUTT, SCL Fixed Point Lab 802, KMUTT Fixed Point Res Lab, 126 Pracha Uthit Rd, Bangkok 10140, Thailand; [Khan, Muhammad Jabir; Kumam, Poom] King Mongkuts Univ Technol Thonburi KMUTT, Dept Math, Fac Sci, 126 Pracha Uthit Rd, Bangkok 10140, Thailand; [Kumam, Poom; Shah, Zahir] King Mongkuts Univ Technol Thonburi KMUTT, Fac Sci, Ctr Excellence Theoret &amp; Computat Sci TaCS CoE, Sci Lab Bldg,126 Pracha Uthit Rd, Bangkok 10140, Thailand; [Kumam, Poom] China Med Univ, China Med Univ Hosp, Dept Med Res, Taichung 40402, Taiwan; [Deebani, Wejdan] King Abdulaziz Univ, Coll Sci &amp; Arts, Deparments Math, POB 344, Rabigh 21911, Saudi Arabia; [Kumam, Wiyada] Rajamangala Univ Technol Thanyaburi RMUTT, Fac Sci &amp; Technol, Dept Math &amp; Comp Sci, Program Appl Stat, Thanyaburi 12110, Pathumthani, Thailand</t>
  </si>
  <si>
    <t>jabirkhan.uos@gmail.com; poom.kumam@mail.kmutt.ac.th; wdeebani@kau.edu.sa; wiyada.kum@rmutt.ac.th; Zahir.sha@kmutt.ac.th</t>
  </si>
  <si>
    <t>10.3390/math8040519</t>
  </si>
  <si>
    <t>Zhang, Kun; Chen, Ye; Li, Chunlin</t>
  </si>
  <si>
    <t>Discovering the tourists' behaviors and perceptions in a tourism destination by analyzing photos' visual content with a computer deep learning model: The case of Beijing</t>
  </si>
  <si>
    <t>Tourism destination; Tourists' behaviors; Tourists' perception; Visual content analysis; Computer deep learning model</t>
  </si>
  <si>
    <t>GOOGLE STREET VIEW; GEO-TAGGED PHOTOS; BIG DATA; IMAGE; CHINA; CITY; WEB; REPRESENTATION; INFORMATION; TECHNOLOGY</t>
  </si>
  <si>
    <t>Visual content analysis of tourist photos is an effective way to excavate tourist behavior and explore tourists' cognition in the tourism destination. With the development of computer deep learning and big data mining technology, identifying the content of massive numbers of tourist photos by Artificial Intelligence (AI) approaches breaks through the limitations of manual approaches of identifying photos' visual information, e.g. small sample size, complex identification process and results deviation. In this study, 35,356 Flickr tourists' photos in Beijing were identified into 103 scenes by computer deep learning technology. Comparison through statistical analysis for behaviors and perceptions of tourists from different continents and countries was conducted. Tourists' cognitive maps with different perceptual themes were visualized according to photos' geographical information by ArcGIS. The field of how to apply AI technology into tourism destination research was explored and extended by this trial study.</t>
  </si>
  <si>
    <t>[Zhang, Kun; Chen, Ye; Li, Chunlin] Nankai Univ, Coll Tourism &amp; Serv Management, 38 Tongyan Rd,Haihe Educ Pk, Tianjin 300350, Peoples R China</t>
  </si>
  <si>
    <t>zxzhangkun@163.com; chenye@nankai.edu.cn; lichunlinx@163.com</t>
  </si>
  <si>
    <t>10.1016/j.tourman.2019.07.002</t>
  </si>
  <si>
    <t>Martinez, Victor; Berzal, Fernando; Cubero, Juan-Carlos</t>
  </si>
  <si>
    <t>A Survey of Link Prediction in Complex Networks</t>
  </si>
  <si>
    <t>Undirected networks; topological properties; similarity-based techniques; probabilistic techniques</t>
  </si>
  <si>
    <t>PROTEIN INTERACTIONS; RANDOM-WALK; SIMILARITY; GRAPH</t>
  </si>
  <si>
    <t>Networks have become increasingly important to model complex systems composed of interacting elements. Network data mining has a large number of applications in many disciplines including protein-protein interaction networks, social networks, transportation networks, and telecommunication networks. Different empirical studies have shown that it is possible to predict new relationships between elements attending to the topology of the network and the properties of its elements. The problem of predicting new relationships in networks is called link prediction. Link prediction aims to infer the behavior of the network link formation process by predicting missed or future relationships based on currently observed connections. It has become an attractive area of study since it allows us to predict how networks will evolve. In this survey, we will review the general-purpose techniques at the heart of the link prediction problem, which can be complemented by domain-specific heuristic methods in practice.</t>
  </si>
  <si>
    <t>[Martinez, Victor; Berzal, Fernando; Cubero, Juan-Carlos] Univ Granada, Dept Comp Sci &amp; Artificial Intelligence, Granada, Spain</t>
  </si>
  <si>
    <t>victormg@acm.org; berzal@acm.org; JC.Cubero@decsai.ugr.es</t>
  </si>
  <si>
    <t>10.1145/3012704</t>
  </si>
  <si>
    <t>Shin, So-Youn; Fauman, Eric B.; Petersen, Ann-Kristin; Krumsiek, Jan; Santos, Rita; Huang, Jie; Arnold, Matthias; Erte, Idil; Forgetta, Vincenzo; Yang, Tsun-Po; Walter, Klaudia; Menni, Cristina; Chen, Lu; Vasquez, Louella; Valdes, Ana M.; Hyde, Craig L.; Wang, Vicky; Ziemek, Daniel; Roberts, Phoebe; Xi, Li; Grundberg, Elin; Waldenberger, Melanie; Richards, J. Brent; Mohney, Robert P.; Milburn, Michael V.; John, Sally L.; Trimmer, Jeff; Theis, Fabian J.; Overington, John P.; Suhre, Karsten; Brosnan, M. Julia; Gieger, Christian; Kastenmueller, Gabi; Spector, Tim D.; Soranzo, Nicole</t>
  </si>
  <si>
    <t>An atlas of genetic influences on human blood metabolites</t>
  </si>
  <si>
    <t>GENOME-WIDE ASSOCIATION; PROFILES</t>
  </si>
  <si>
    <t>Genome-wide association scans with high-throughput metabolic profiling provide unprecedented insights into how genetic variation influences metabolism and complex disease. Here we report the most comprehensive exploration of genetic loci influencing human metabolism thus far, comprising 7,824 adult individuals from 2 European population studies. We report genome-wide significant associations at 145 metabolic loci and their biochemical connectivity with more than 400 metabolites in human blood. We extensively characterize the resulting in vivo blueprint of metabolism in human blood by integrating it with information on gene expression, heritability and overlap with known loci for complex disorders, inborn errors of metabolism and pharmacological targets. We further developed a database and web-based resources for data mining and results visualization. Our findings provide new insights into the role of inherited variation in blood metabolic diversity and identify potential new opportunities for drug development and for understanding disease.</t>
  </si>
  <si>
    <t>[Shin, So-Youn; Huang, Jie; Yang, Tsun-Po; Walter, Klaudia; Chen, Lu; Vasquez, Louella; Soranzo, Nicole] Wellcome Trust Sanger Inst, Dept Human Genet, Hinxton, England; [Fauman, Eric B.; Wang, Vicky; Ziemek, Daniel; Roberts, Phoebe; Xi, Li] Pfizer Worldwide Res &amp; Dev, Computat Sci Ctr Emphasis, Cambridge, MA USA; [Petersen, Ann-Kristin; Gieger, Christian] Helmholtz Zentrum Munchen, Inst Genet Epidemiol, Neuherberg, Germany; [Krumsiek, Jan; Theis, Fabian J.] Helmholtz Zentrum Munchen, Inst Computat Biol, Neuherberg, Germany; [Santos, Rita; Overington, John P.] European Mol Biol Lab European Bioinformat Inst, Hinxton, England; [Arnold, Matthias; Suhre, Karsten; Kastenmueller, Gabi] Helmholtz Zentrum Munchen, Inst Bioinformat &amp; Syst Biol, Neuherberg, Germany; [Erte, Idil; Menni, Cristina; Valdes, Ana M.; Richards, J. Brent; Spector, Tim D.] Kings Coll London, Dept Twin Res &amp; Genet Epidemiol, London, England; [Forgetta, Vincenzo; Grundberg, Elin; Richards, J. Brent] McGill Univ, Dept Human Genet, Montreal, PQ, Canada; [Chen, Lu; Soranzo, Nicole] Univ Cambridge, Dept Hematol, Cambridge, England; [Valdes, Ana M.] Univ Nottingham, Sch Med, Nottingham, England; [Hyde, Craig L.; Brosnan, M. Julia] Pfizer Worldwide Res &amp; Dev, Clin Res Stat, Groton, CT USA; [Grundberg, Elin] McGill Univ, Montreal, PQ, Canada; [Grundberg, Elin] Genome Quebec Innovat Ctr, Montreal, PQ, Canada; [Waldenberger, Melanie] Helmholtz Zentrum Munchen, Res Unit Mol Epidemiol, Neuherberg, Germany; [Richards, J. Brent] McGill Univ, Jewish Gen Hosp, Lady Davis Inst, Dept Med, Montreal, PQ H3T 1E2, Canada; [Mohney, Robert P.; Milburn, Michael V.] Metabolon Inc, Durham, NC USA; [John, Sally L.] Pfizer Worldwide Res &amp; Dev, Biotherapeut Clin Res, Cambridge, MA USA; [Trimmer, Jeff] Pfizer Worldwide Res &amp; Dev, Cardiovasc &amp; Metab Dis, Cambridge, MA USA; [Theis, Fabian J.] Tech Univ Munich, Dept Math, Garching, Germany; [Suhre, Karsten] Qatar Fdn, Weill Cornell Med Coll Qatar, Dept Physiol &amp; Biophys, Doha, Qatar</t>
  </si>
  <si>
    <t>g.kastenmueller@helmholtz-muenchen.de; tim.spector@kcl.ac.uk; ns6@sanger.ac.uk</t>
  </si>
  <si>
    <t>10.1038/ng.2982</t>
  </si>
  <si>
    <t>Genetics &amp; Heredity</t>
  </si>
  <si>
    <t>Chen, Xieling; Zou, Di; Xie, Haoran; Cheng, Gary; Liu, Caixia</t>
  </si>
  <si>
    <t>Two Decades of Artificial Intelligence in Education: Contributors, Collaborations, Research Topics, Challenges, and Future Directions</t>
  </si>
  <si>
    <t>Artificial intelligence in education; Structural topic modeling; Bibliometric analysis; Research topics; Research evolution</t>
  </si>
  <si>
    <t>With the increasing use of Artificial Intelligence (AI) technologies in education, the number of published studies in the field has increased. However, no large-scale reviews have been conducted to comprehensively investigate the various aspects of this field. Based on 4,519 publications from 2000 to 2019, we attempt to fill this gap and identify trends and topics related to AI applications in education (AIEd) using topic-based bibliometrics. Results of the review reveal an increasing interest in using AI for educational purposes from the academic community The main research topics include intelligent tutoring systems for special education; natural language processing for language education; educational robots for AI education; educational data mining for performance prediction; discourse analysis in computer-supported collaborative learning; neural networks for teaching evaluation; affective computing for learner emotion detection; and recommender systems for personalized learning. We also discuss the challenges and future directions of AIEd.</t>
  </si>
  <si>
    <t>[Chen, Xieling; Cheng, Gary; Liu, Caixia] Educ Univ Hong Kong, Dept Math &amp; Informat Technol, Hong Kong, Peoples R China; [Zou, Di] Educ Univ Hong Kong, Dept English Language Educ, Hong Kong, Peoples R China; [Xie, Haoran] Lingnan Univ, Dept Comp &amp; Decis Sci, Hong Kong, Peoples R China; [Liu, Caixia] Nanjing Normal Univ, Inst EduInfo Sci &amp; Engn, Nanjing, Peoples R China</t>
  </si>
  <si>
    <t>xielingchen0708@gmail.com; dizoudaisy@gmail.com; hrxie2@gmail.com; chengks@eduhk.hk; cxsqz@126.com</t>
  </si>
  <si>
    <t>Education &amp; Educational Research</t>
  </si>
  <si>
    <t>Wang, Kang-Jia; Shi, Feng; Li, Shuai; Li, Geng; Xu, Peng</t>
  </si>
  <si>
    <t>Resonant Y -type soliton, interaction wave and other wave solutions to the (3+1)-dimensional shallow water wave equation</t>
  </si>
  <si>
    <t>Hirota bilinear form; Y-type soliton solutions; Periodic wave solutions; Sub-equation approach</t>
  </si>
  <si>
    <t>The current study aims to develop some novel wave solutions of the (3+1)- dimensional shallow water wave equation (SWWE). First, the Y- type soliton (YTS) solutions are developed via imposing the certain resonant condition to the N- solitons solutions (NSSs) that extracted by the Hirota bilinear approach. Then, the symbolic computation and ansatz function scheme are employed to explore the interaction wave solutions. Eventually, the sub-equation approach is utilized to find the diverse wave solutions which include the kink wave, singular wave and the singular periodic wave solutions. The dynamics of the obtained solutions are presented graphically for revealing the nonlinear physical characteristics. The investigative solutions in this article have not been probed elsewhere and can help us comprehend the nonlinear behaviors of the (3+1)-dimensional SWWE better. (c) 2024 Elsevier Inc. All rights are reserved, including those for text and data mining, AI training, and similar technologies.</t>
  </si>
  <si>
    <t>[Wang, Kang-Jia; Shi, Feng; Li, Shuai; Li, Geng; Xu, Peng] Henan Polytech Univ, Sch Phys &amp; Elect Informat Engn, Jiaozuo 454003, Peoples R China</t>
  </si>
  <si>
    <t>xphpu@outlook.com</t>
  </si>
  <si>
    <t>10.1016/j.jmaa.2024.128792</t>
  </si>
  <si>
    <t>Wang, Junjie; Li, Wei; Gao, Yunhao; Zhang, Mengmeng; Tao, Ran; Du, Qian</t>
  </si>
  <si>
    <t>Hyperspectral and SAR Image Classification via Multiscale Interactive Fusion Network</t>
  </si>
  <si>
    <t>Feature extraction; Convolution; Data mining; Radar polarimetry; Information retrieval; Fuses; Spatial resolution; Global dependence fusion; multiscale interactive information extraction (MIIE); multisource remote sensing</t>
  </si>
  <si>
    <t>Due to the limitations of single-source data, joint classification using multisource remote sensing data has received increasing attention. However, existing methods still have certain shortcomings when faced with feature extraction from single-source data and feature fusion between multisource data. In this article, a method based on multiscale interactive information extraction (MIFNet) for hyperspectral and synthetic aperture radar (SAR) image classification is proposed. First, a multiscale interactive information extraction (MIIE) block is designed to extract meaningful multiscale information. Compared with traditional multiscale models, it can not only obtain richer scale information but also reduce the model parameters and lower the network complexity. Furthermore, a global dependence fusion module (GDFM) is developed to fuse features from multisource data, which implements cross attention between multisource data from a global perspective and captures long-range dependence. Extensive experiments on the three datasets demonstrate the superiority of the proposed method and the necessity of each module for accuracy improvement.</t>
  </si>
  <si>
    <t>[Wang, Junjie; Li, Wei; Gao, Yunhao; Zhang, Mengmeng; Tao, Ran] Beijing Inst Technol, Beijing Key Lab Fract Signals &amp; Syst, Beijing 100081, Peoples R China; [Wang, Junjie; Li, Wei; Gao, Yunhao; Zhang, Mengmeng; Tao, Ran] Beijing Inst Technol, Sch Informat &amp; Elect, Beijing 100081, Peoples R China; [Du, Qian] Mississippi State Univ, Dept Elect &amp; Comp Engn, Starkville, MS 39762 USA</t>
  </si>
  <si>
    <t>junjiewang@bit.edu.cn; liwei089@ieee.org; gaoyunhao@bit.edu.cn; mengmengzhang@bit.edu.cn; rantao@bit.edu.cn; du@ece.msstate.edu</t>
  </si>
  <si>
    <t>10.1109/TNNLS.2022.3171572</t>
  </si>
  <si>
    <t>Jia, Sen; Zhou, Xi; Jiang, Shuguo; He, Ruyan</t>
  </si>
  <si>
    <t>Collaborative Contrastive Learning for Hyperspectral and LiDAR Classification</t>
  </si>
  <si>
    <t>Feature extraction; Laser radar; Collaboration; Data mining; Task analysis; Hyperspectral imaging; Fuses; Contrastive learning (CL); hyperspectral image (HSI); light detection and ranging (LiDAR)</t>
  </si>
  <si>
    <t>REMOTE-SENSING DATA; IMAGE CLASSIFICATION; EXTINCTION PROFILES; DECISION FUSION</t>
  </si>
  <si>
    <t>Using single-source remote sensing (RS) data for classification of ground objects has certain limitations; however, multimodal RS data contain different types of features, such as spectral features and spatial features of hyperspectral image (HSI) and elevation information of light detection and ranging (LiDAR) data, which can be used to extract and fuse high-quality features to improve the classification accuracy. Nevertheless, the existing fusion techniques are mostly limited by the number of labeled samples due to the difficulty of label collection in the multimodal RS data. In this article, a fusion method of collaborative contrastive learning (CCL) is proposed to tackle the abovementioned issues for HSI and LiDAR data classification. The proposed CCL approach includes two stages of pretraining (CCL-PT) and fine-tuning (CCL-FT). In the CCL-PT stage, a collaborative strategy is introduced into contrastive learning (CL), which can extract features from HSI and LiDAR data separately and achieve the coordinated feature representation and matching between the two-modal RS data without labeled samples. In the CCL-FT stage, a multilevel fusion network is designed to optimize and fuse the unsupervised collaborative features, which are extracted in the CCL-PT stage for the classification tasks. Experimental results on three real-world datasets show that the developed CCL approach can perform excellently on the small sample classification tasks, and CL is feasible for the fusion of multimodal RS data.</t>
  </si>
  <si>
    <t>[Jia, Sen; Zhou, Xi; Jiang, Shuguo; He, Ruyan] Shenzhen Univ, Coll Comp Sci &amp; Software Engn, Guangdong Hong Kong Macau Joint Lab Smart Cities, Hong Kong 518060, Peoples R China; [Jia, Sen; Zhou, Xi; Jiang, Shuguo; He, Ruyan] Shenzhen Univ, Key Lab Geoenvironm Monitoring Coastal Zone, Minist Nat Resources, Shenzhen 518060, Peoples R China</t>
  </si>
  <si>
    <t>senjia@szu.edu.cn; 992566968@qq.com; shuguoj@foxmail.com; luckhry106@163.com</t>
  </si>
  <si>
    <t>10.1109/TGRS.2023.3263511</t>
  </si>
  <si>
    <t>Jin, Guangyin; Liang, Yuxuan; Fang, Yuchen; Shao, Zezhi; Huang, Jincai; Zhang, Junbo; Zheng, Yu</t>
  </si>
  <si>
    <t>Spatio-Temporal Graph Neural Networks for Predictive Learning in Urban Computing: A Survey</t>
  </si>
  <si>
    <t>Surveys; Task analysis; Time series analysis; Transportation; Topology; Graph neural networks; Deep learning; predictive learning; spatio-temporal data mining; time series; urban computing</t>
  </si>
  <si>
    <t>TRAVEL-TIME ESTIMATION; CONVOLUTIONAL NETWORK; DEMAND; FRAMEWORK</t>
  </si>
  <si>
    <t>With recent advances in sensing technologies, a myriad of spatio-temporal data has been generated and recorded in smart cities. Forecasting the evolution patterns of spatio-temporal data is an important yet demanding aspect of urban computing, which can enhance intelligent management decisions in various fields, including transportation, environment, climate, public safety, healthcare, and others. Traditional statistical and deep learning methods struggle to capture complex correlations in urban spatio-temporal data. To this end, Spatio-Temporal Graph Neural Networks (STGNN) have been proposed, achieving great promise in recent years. STGNNs enable the extraction of complex spatio-temporal dependencies by integrating graph neural networks (GNNs) and various temporal learning methods. In this manuscript, we provide a comprehensive survey on recent progress on STGNN technologies for predictive learning in urban computing. Firstly, we provide a brief introduction to the construction methods of spatio-temporal graph data and the prevalent deep-learning architectures used in STGNNs. We then sort out the primary application domains and specific predictive learning tasks based on existing literature. Afterward, we scrutinize the design of STGNNs and their combination with some advanced technologies in recent years. Finally, we conclude the limitations of existing research and suggest potential directions for future work.</t>
  </si>
  <si>
    <t>[Jin, Guangyin] Natl Innovat Inst Def Technol, Beijing 100071, Peoples R China; [Jin, Guangyin] Natl Univ Def Technol, Changsha 410003, Peoples R China; [Liang, Yuxuan] Hong Kong Univ Sci &amp; Technol Guangzhou, Intelligent Transportat Thrust, Guangzhou 511442, Peoples R China; [Fang, Yuchen] Univ Elect Sci &amp; Technol China, Sch Comp Sci &amp; Engn, Chengdu 611730, Peoples R China; [Shao, Zezhi] Univ Chinese Acad Sci, Inst Comp Technol, Beijing 100086, Peoples R China; [Huang, Jincai] Natl Univ Def Technol, Coll Syst Engn, Changsha 410003, Peoples R China; [Zhang, Junbo; Zheng, Yu] JD Technol, JD Intelligent Cities Res &amp; JD iCity, Beijing 100176, Peoples R China</t>
  </si>
  <si>
    <t>jinguangyin96@foxmail.com; yuxliang@outlook.com; fyclmiss@gmail.com; shaozezhi19b@ict.ac.cn; huangjincai@nudt.edu.cn; msjunbozhang@outlook.com; msyuzheng@outlook.com</t>
  </si>
  <si>
    <t>10.1109/TKDE.2023.3333824</t>
  </si>
  <si>
    <t>Lv, Jianfeng; Kuang, Jiyuan; Yu, Zhongliang; Sun, Guanghui; Liu, Jianxing; Leon, Jose I.</t>
  </si>
  <si>
    <t>Diagnosis of PEM Fuel Cell System Based on Electrochemical Impedance Spectroscopy and Deep Learning Method</t>
  </si>
  <si>
    <t>Fault diagnosis; Feature extraction; Training; Impedance; Deep learning; Data models; Data mining; Complex neural network (C-NN); deep learning; fault diagnosis; proton exchange membrane fuel cells (PEMFCs)</t>
  </si>
  <si>
    <t>In this article, a new fault diagnosis framework for proton exchange membrane fuel cells (PEMFCs) based on electrochemical impedance spectroscopy (EIS) and the deep learning method is proposed. Specifically, this work employs the PEMFC knowledge to drive the training process of the deep learning network, which makes it possible to improve fault diagnosis performance by deep learning algorithms with a limited scale of actual measured EIS data. A pretraining network is developed to predict the equivalent circuit model (ECM) parameters, which could reduce the time consumption of ECM parameter identification. Besides, considering that the ECM parameters are susceptible to significant changes due to nonfault operation, a fine-tuning network is designed to generate robust diagnosis features, which could support the proposed framework working in different environments. Moreover, the complex neural networks are adopted in the proposed framework to extract features from EIS data, which is composed of complex impedances. Finally, a new evaluation metric PScore is proposed to assess the performance of the diagnosis framework from the perspective of practical applications. The experiments are performed to demonstrate the effectiveness of each component in the framework, and the proposed algorithm has significant improvements in fault diagnosis performance and computational efficiency over traditional algorithms.</t>
  </si>
  <si>
    <t>[Lv, Jianfeng; Kuang, Jiyuan; Yu, Zhongliang; Sun, Guanghui; Liu, Jianxing] Harbin Inst Technol, Dept Control Sci &amp; Engn, Harbin 150001, Peoples R China; [Leon, Jose I.] Univ Seville, Dept Elect Engn, Seville 41092, Spain</t>
  </si>
  <si>
    <t>jianfeng@stu.hit.edu.cn; kuangjiyuan@stu.hit.edu.cn; zlyu@hit.edu.cn; guanghuisun@hit.edu.cn; jx.liu@hit.edu.cn; jileon@gte.esi.us.es</t>
  </si>
  <si>
    <t>10.1109/TIE.2023.3241404</t>
  </si>
  <si>
    <t>Automation &amp; Control Systems; Engineering; Instruments &amp; Instrumentation</t>
  </si>
  <si>
    <t>Kusiak, Andrew</t>
  </si>
  <si>
    <t>Smart manufacturing</t>
  </si>
  <si>
    <t>smart manufacturing; data mining; automated manufacturing systems; design of production systems; sustainable manufacturing; product life cycle; intelligent manufacturing systems; transportation; cyber-physical systems</t>
  </si>
  <si>
    <t>Manufacturing has evolved and become more automated, computerised and complex. In this paper, the origin, current status and the future developments in manufacturing are disused. Smart manufacturing is an emerging form of production integrating manufacturing assets of today and tomorrow with sensors, computing platforms, communication technology, control, simulation, data intensive modelling and predictive engineering. It utilises the concepts of cyber-physical systems spearheaded by the internet of things, cloud computing, service-oriented computing, artificial intelligence and data science. Once implemented, these concepts and technologies would make smart manufacturing the hallmark of the next industrial revolution. The essence of smart manufacturing is captured in six pillars, manufacturing technology and processes, materials, data, predictive engineering, sustainability and resource sharing and networking. Material handling and supply chains have been an integral part of manufacturing. The anticipated developments in material handling and transportation and their integration with manufacturing driven by sustainability, shared services and service quality and are outlined. The future trends in smart manufacturing are captured in ten conjectures ranging from manufacturing digitisation and material-product-process phenomenon to enterprise dichotomy and standardisation.</t>
  </si>
  <si>
    <t>[Kusiak, Andrew] Univ Iowa, Dept Mech &amp; Ind Engn, Intelligent Syst Lab, Iowa City, IA 52242 USA</t>
  </si>
  <si>
    <t>andrew-kusiak@uiowa.edu</t>
  </si>
  <si>
    <t>10.1080/00207543.2017.1351644</t>
  </si>
  <si>
    <t>Engineering; Operations Research &amp; Management Science</t>
  </si>
  <si>
    <t>Zhu, Qing; Liao, Cheng; Hu, Han; Mei, Xiaoming; Li, Haifeng</t>
  </si>
  <si>
    <t>MAP-Net: Multiple Attending Path Neural Network for Building Footprint Extraction From Remote Sensed Imagery</t>
  </si>
  <si>
    <t>Feature extraction; Buildings; Semantics; Data mining; Spatial resolution; Remote sensing; Convolution; Attention mechanism; building footprint extraction; deep learning; remote sensing imagery; semantic segmentation</t>
  </si>
  <si>
    <t>SEMANTIC SEGMENTATION; AERIAL IMAGERY; SENSING IMAGERY; DATA FUSION; LIDAR DATA; POINT</t>
  </si>
  <si>
    <t>Building footprint extraction is a basic task in the fields of mapping, image understanding, computer vision, and so on. Accurately and efficiently extracting building footprints from a wide range of remote sensed imagery remains a challenge due to the complex structures, variety of scales, and diverse appearances of buildings. Existing convolutional neural network (CNN)-based building extraction methods are criticized for their inability to detect tiny buildings because the spatial information of CNN feature maps is lost during repeated pooling operations of the CNN. In addition, large buildings still have inaccurate segmentation edges. Moreover, features extracted by a CNN are always partially restricted by the size of the receptive field, and large-scale buildings with low texture are always discontinuous and holey when extracted. To alleviate these problems, multiscale strategies are introduced in the latest research works to extract buildings with different scales. The features with higher resolution generally extracted from shallow layers, which extracted insufficient semantic information for tiny buildings. This article proposes a novel multiple attending path neural network (MAP-Net) for accurately extracting multiscale building footprints and precise boundaries. Unlike existing multiscale feature extraction strategies, MAP-Net learns spatial localization-preserved multiscale features through a multiparallel path in which each stage is gradually generated to extract high-level semantic features with fixed resolution. Then, an attention module adaptively squeezes the channel-wise features extracted from each path for optimized multiscale fusion, and a pyramid spatial pooling module captures global dependence for refining discontinuous building footprints. Experimental results show that our method achieved 0.88%, 0.93%, and 0.45% F1-score and 1.53%, 1.50%, and 0.82% intersection over union (IoU) score improvements without increasing computational complexity compared with the latest HRNetv2 on the Urban 3-D, Deep Globe, and WHU data sets, respectively. Specifically, MAP-Net outperforms multiscale aggregation fully convolutional network (MA-FCN), which is the state-of-the-art (SOTA) algorithms with postprocessing and model voting strategies, on the WHU data set without pretraining and postprocessing. The TensorFlow implementation is available at https://github.com/lehaifeng/MAPNet.</t>
  </si>
  <si>
    <t>[Zhu, Qing; Liao, Cheng; Hu, Han] Southwest Jiaotong Univ, Fac Geosci &amp; Environm Engn, Chengdu 611756, Peoples R China; [Mei, Xiaoming; Li, Haifeng] Cent South Univ, Sch Geosci &amp; Infophys, Changsha 410083, Peoples R China</t>
  </si>
  <si>
    <t>zhuq66@263.net; liaocheng@my.swjtu.edu.cn; han.hu@swjtu.edu.cn; meixiaoming17@163.com; lihaifeng@csu.edu.cn</t>
  </si>
  <si>
    <t>10.1109/TGRS.2020.3026051</t>
  </si>
  <si>
    <t>Xu, Wanqi; Feng, Zhangyin; Wan, Qian; Xie, Yakun; Feng, Dejun; Zhu, Jun; Liu, Yangge</t>
  </si>
  <si>
    <t>Building Height Extraction From High-Resolution Single-View Remote Sensing Images Using Shadow and Side Information</t>
  </si>
  <si>
    <t>Buildings; Feature extraction; Data mining; Remote sensing; Synthetic aperture radar; Estimation; Deep learning; Building height extraction; deep learning; high-resolution remote sensing images; shadow; side</t>
  </si>
  <si>
    <t>Extracting building heights from single-view remote sensing images greatly enhances the application of remote sensing data. While methods for extracting building height from single-view shadow images have been widely studied, it remains a challenging task. The main reasons are as follows: 1) the traditional method for extracting shadow information exhibits low accuracy; and 2) the use of only shadow information to extract building height results in limited application scenarios. To solve the above problems, this article introduces building side and shadow information to complement each other, and proposes a building height extraction method from high-resolution single-view remote sensing images using shadow and side information. First, we propose the RMU-Net method, which utilizes multiscale features for the extraction of shadow and side information. This method aims to address issues related to pixel detail loss and imprecise edge segmentation, which result from significant scale differences within segmentation targets. Additionally, we employ the area threshold method to optimize the segmentation results, specifically to tackle small stray patches and holes, enhancing the overall integrity and accuracy of shadow and side information extraction. Second, we propose a method for building height extraction that integrates shadow and side information based on an enhanced proportional coefficient model. The accuracy of measuring building side and shadow lengths is improved by incorporating the fishing net method, informed by our analysis of the geometric relationships among buildings. Finally, we establish a dataset containing building shadow and side information from remote sensing images, and select multiple areas for experimental analysis. The results demonstrate a shadow extraction accuracy of 91.03% and a side extraction accuracy of 90.29%. Additionally, the average absolute error (MAE) for building height extraction is 1.22, while the average root mean square error is 1.21. Furthermore, the proposed method's validity and scalability are affirmed through experimental analyses of applicability and anti-interference performance in extensive areas.</t>
  </si>
  <si>
    <t>[Xu, Wanqi; Xie, Yakun; Feng, Dejun; Zhu, Jun; Liu, Yangge] Southwest Jiaotong Univ, Fac Geosci &amp; Environm Engn, Chengdu 611756, Peoples R China; [Feng, Zhangyin] Southwest Jiaotong Univ, Fac Elect Engn, Chengdu 611756, Peoples R China; [Wan, Qian] Southwest Jiaotong Univ, Fac Foreign Languages, Chengdu, Peoples R China</t>
  </si>
  <si>
    <t>xwq1207@my.swjtu.edu.cn; fzy798@my.swjtu.edu.cn; wanqian@my.swjtu.edu.cn; yakunxie@my.swjtu.edu.cn; djfeng@swjtu.edu.cn; zhujun@swjtu.edu.cn; lyg99520@my.swjtu.edu.cn</t>
  </si>
  <si>
    <t>10.1109/JSTARS.2024.3372113</t>
  </si>
  <si>
    <t>Xu, Fulin; Zhang, Ge; Song, Chao; Wang, Hui; Mei, Shaohui</t>
  </si>
  <si>
    <t>Multiscale and Cross-Level Attention Learning for Hyperspectral Image Classification</t>
  </si>
  <si>
    <t>Feature extraction; Transformers; Hyperspectral imaging; Data mining; Correlation; Convolution; Task analysis; Hyperspectral image (HSI) classification; multihead self-attention (MHSA); multiscale convolution (MSC); transformer</t>
  </si>
  <si>
    <t>SPECTRAL-SPATIAL CLASSIFICATION; RESIDUAL NETWORK</t>
  </si>
  <si>
    <t>Transformer-based networks, which can well model the global characteristics of inputted data using the attention mechanism, have been widely applied to hyperspectral image (HSI) classification and achieved promising results. However, the existing networks fail to explore complex local land cover structures in different scales of shapes in hyperspectral remote sensing images. Therefore, a novel network named multiscale and cross-level attention learning (MCAL) network is proposed to fully explore both the global and local multiscale features of pixels for classification. To encounter local spatial context of pixels in the transformer, a multiscale feature extraction (MSFE) module is constructed and implemented into the transformer-based networks. Moreover, a cross-level feature fusion (CLFF) module is proposed to adaptively fuse features from the hierarchical structure of MSFEs using the attention mechanism. Finally, the spectral attention module (SAM) is implemented prior to the hierarchical structure of MSFEs, by which both the spatial context and spectral information are jointly emphasized for hyperspectral classification. Experiments over several benchmark datasets demonstrate that the proposed MCAL obviously outperforms both the convolutional neural network (CNN)-based and transformer-based state-of-the-art networks for hyperspectral classification.</t>
  </si>
  <si>
    <t>[Xu, Fulin; Zhang, Ge; Song, Chao; Mei, Shaohui] Northwestern Polytech Univ, Sch Elect &amp; Informat, Xian 710129, Peoples R China; [Wang, Hui] Shanghai Inst Satellites Engn, Key Lab Millimeter Wave Imaging Technol, Shanghai 201100, Peoples R China</t>
  </si>
  <si>
    <t>xfl@mail.nwpu.edu.cn; zhangg@nwpu.edu.cn; chaosong@mail.nwpu.edu.cn; huiwang@mml-ciss.org; meish@nwpu.edu.cn</t>
  </si>
  <si>
    <t>10.1109/TGRS.2023.3235819</t>
  </si>
  <si>
    <t>Bai, Jing; Ding, Bixiu; Xiao, Zhu; Jiao, Licheng; Chen, Hongyang; Regan, Amelia C.</t>
  </si>
  <si>
    <t>Hyperspectral Image Classification Based on Deep Attention Graph Convolutional Network</t>
  </si>
  <si>
    <t>Feature extraction; Hyperspectral imaging; Convolution; Data mining; Correlation; Kernel; Spatial resolution; Attention mechanism; graph convolution network (GCN); hyperspectral image classification (HIC); similarity measurement</t>
  </si>
  <si>
    <t>NEURAL-NETWORKS</t>
  </si>
  <si>
    <t>Hyperspectral images (HSIs) have gained high spectral resolution due to recent advances in spectral imaging technologies. This incurs problems, such as an increased data scale and an increased number of bands for HSIs, which results in a complex correlation between different bands. In the applications of remote sensing and earth observation, ground objects represented by each HSI pixel are composed of physical and chemical non-Euclidean structures, and HSI classification (HIC) is becoming a more challenging task. To solve the above problems, we propose a framework based on a deep attention graph convolutional network (DAGCN). Specifically, we first integrate an attention mechanism into the spectral similarity measurement to aggregate similar spectra. Therefore, we propose a new similarity measurement method, i.e., the mixed measurement of a kernel spectral angle mapper and spectral information divergence (KSAM-SID), to aggregate similar spectra. Considering the non-Euclidean structural characteristics of HSIs, we design deep graph convolutional networks (DeepGCNs) as a feature extraction method to extract deep abstract features and explore the internal relationship between HSI data. Finally, we dynamically update the attention graph adjacency matrix to adapt to the changes in each feature graph. Experiments on three standard HSI data sets, namely, the Indian Pines, Pavia University, and Salinas data sets, demonstrate that the DAGCN outperforms the baselines in terms of various evaluation criteria. For example, on the Indian Pines data set, the overall accuracy of the proposed method achieves 98.61x0025; when the training sample is 10x0025;.</t>
  </si>
  <si>
    <t>[Bai, Jing; Ding, Bixiu; Jiao, Licheng] Xidian Univ, Sch Artificial Intelligence, Key Lab Intelligent Percept &amp; Image Understanding, Minist Educ, Xian 710071, Peoples R China; [Xiao, Zhu] Hunan Univ, Coll Comp Sci &amp; Elect Engn, Changsha 410082, Hunan, Peoples R China; [Chen, Hongyang] Zhejiang Lab, Hangzhou 311121, Peoples R China; [Regan, Amelia C.] Univ Calif Irvine, Dept Comp Sci, Irvine, CA 92697 USA; [Regan, Amelia C.] Univ Calif Irvine, Inst Transportat Studies, Irvine, CA 92697 USA</t>
  </si>
  <si>
    <t>baijing@mail.xidian.edu.cn; bixiuding@stu.xidian.edu.cn; zhxiao@hnu.edu.cn; lchjiao@mail.xidian.edu.cn; dr.h.chen@ieee.org; aregan@uci.edu</t>
  </si>
  <si>
    <t>10.1109/TGRS.2021.3066485</t>
  </si>
  <si>
    <t>Zhao, Changchen; Wang, Hongsheng; Chen, Huiling; Shi, Weiwei; Feng, Yuanjing</t>
  </si>
  <si>
    <t>JAMSNet: A Remote Pulse Extraction Network Based on Joint Attention and Multi-Scale Fusion</t>
  </si>
  <si>
    <t>Feature extraction; Heart rate; Data mining; Source separation; Motion artifacts; Convolution; Skin; Remote photoplethysmography (rPPG); heart rate; multi-scale fusion; layer-wise attention; joint attention</t>
  </si>
  <si>
    <t>HEART-RATE; NEURAL-NETWORK; NONCONTACT</t>
  </si>
  <si>
    <t>Remote photoplethysmography (rPPG) has been an active research topic in recent years. While most existing methods are focusing on eliminating motion artifacts in the raw traces obtained from single-scale region-of-interest (ROI), it is worth noting that there are some noise signals that cannot be effectively separated in single-scale space but can be separated more easily in multi-scale space. In this paper, we analyze the distribution of pulse signal and motion artifacts in different layers of a Gaussian pyramid. We propose a method that combines multi-scale analysis and neural network for pulse extraction in different scales, and a layer-wise attention mechanism to adaptively fuse the features according to signal strength. In addition, we propose spatial-temporal joint attention module and channel-temporal joint attention module to learn and exaggerate pulse features in the joint spaces, respectively. The proposed remote pulse extraction network is called Joint Attention and Multi-Scale fusion Network (JAMSNet). Extensive experiments have been conducted on two publicly available datasets and one self-collected dataset. The results show that the proposed JAMSNet shows better performance than state-of-the-art methods.</t>
  </si>
  <si>
    <t>[Zhao, Changchen; Wang, Hongsheng; Feng, Yuanjing] Zhejiang Univ Technol, Coll Informat Engn, Hangzhou 310023, Peoples R China; [Chen, Huiling] Wenzhou Univ, Key Lab Intelligent Informat Safety &amp; Emergency Zh, Wenzhou 325035, Peoples R China; [Shi, Weiwei] Xian Univ Technol, Sch Comp Sci &amp; Engn, Xian 710048, Peoples R China</t>
  </si>
  <si>
    <t>chenhuiling.jlu@gmail.com; fyjing@zjut.edu.cn</t>
  </si>
  <si>
    <t>10.1109/TCSVT.2022.3227348</t>
  </si>
  <si>
    <t>Li, Zhi; Cao, Siying; Deng, Jiakun; Wu, Fengyi; Wang, Ruilan; Luo, Junhai; Peng, Zhenming</t>
  </si>
  <si>
    <t>STADE-CDNet: Spatial–Temporal Attention With Difference Enhancement-Based Network for Remote Sensing Image Change Detection</t>
  </si>
  <si>
    <t>Transformers; Feature extraction; Data mining; Semantics; Deep learning; Remote sensing; Memory modules; Change detection (CD) difference enhancement; multitemporal image pairs; temporal memory; transformer</t>
  </si>
  <si>
    <t>CONVOLUTIONAL NETWORK</t>
  </si>
  <si>
    <t>High-resolution remote sensing (RS) image change detection (CD) focuses on ground surface changes. It has wide applications, including territorial spatial planning, urban region detection, and military operations. However, class imbalance and pseudochanges are caused by the unchanged areas far outnumbering the changed areas and lighting changes. To address these problems, we propose spatial-temporal attention with a difference enhancement-based network (STADE-CDNet). In STADE-CDNet, a CD difference enhancement module (CDDM) is proposed to extract important features from the difference map to detect changed regions. This module enhances the network with differential feature attributes through the training layer, improving the network's learning ability and reducing the imbalance problem. A temporal memory module (TMM) is designed to extract temporal and spatial information. Inspired by the self-attention mechanism of the transformer, we propose a transformer and TMM (TTMM). Four encoding layers are designed to detect the semantic information from high to low levels of the multitemporal image pairs. The fusion and parallelism of multivariate data are achieved through collaborative modeling of deep learning and CD, compensating for the need for excessive human intervention in traditional algorithms. We evaluate our approach in two different datasets [LEVIR building CD (LEVIR-CD) and deeply supervised image fusion network for change detection (DSIFN-CD)]. Promising quantitative and qualitative results show that the STADE-CDNet can improve accuracy. In particular, the proposed CDDM significantly reduces false positive detection, with F1 scores at least 1.97% and 2.1% higher than other methods in the case of the LEVIR-CD and DSIFN-CD datasets, respectively. Our code is available at https://github.com/LiLisaZhi/STADE-CDNet.</t>
  </si>
  <si>
    <t>[Li, Zhi; Cao, Siying; Deng, Jiakun; Wu, Fengyi; Wang, Ruilan; Luo, Junhai; Peng, Zhenming] Univ Elect Sci &amp; Technol China, Sch Informat &amp; Commun Engn, Chengdu 610054, Peoples R China; [Li, Zhi; Cao, Siying; Deng, Jiakun; Wu, Fengyi; Wang, Ruilan; Luo, Junhai; Peng, Zhenming] Univ Elect Sci &amp; Technol China, Lab Imaging Detect &amp; Intelligent Percept, Chengdu 610054, Peoples R China</t>
  </si>
  <si>
    <t>m15732638213@163.com; caosiying3008@gmail.com; dengjiakun@std.uestc.edu.cn; wufengyi98@163.com; 15682533606@163.com; junhai_luo@uestc.edu.cn; zmpeng@uestc.edu.cn</t>
  </si>
  <si>
    <t>10.1109/TGRS.2024.3367948</t>
  </si>
  <si>
    <t>Knani, Mouna; Echchakoui, Said; Ladhari, Riadh</t>
  </si>
  <si>
    <t>Artificial intelligence in tourism and hospitality: Bibliometric analysis and research agenda</t>
  </si>
  <si>
    <t>Artificial intelligence; Bibliometric approach; Artificial neural network; Robotics; Automation; Big data; Research agenda</t>
  </si>
  <si>
    <t>BIG DATA; ANALYTICS; SYSTEMS; DEMAND; IMAGE; USER; WEB</t>
  </si>
  <si>
    <t>Artificial intelligence (AI) has received a great deal of attention in tourism and hospitality (T&amp;H) literature and practices. The authors of this study propose a bibliometric approach aiming to examine current state-of-the-art AI research in T&amp;H. In total, 1035 manuscripts published between 1984 and 2021 were retrieved form Scopus and Web of Science. This study highlights the evolving volume of studies, authors, affiliated institutions and coun-tries, authorship networks, keyword co-occurrences, and keyword networks and also includes a thematic map that highlights four types of research: motor themes (i.e., artificial neural networks and data mining); basic and transversal themes (i.e., text mining and sentiment analysis, Internet of things and big data, COVID and AI); emerging themes (experience with service robots); and specialized and peripheral themes (e.g., forecasting tourism models, augmented reality and virtual reality, and biometrics). The paper concludes with future per-spectives and research avenues in this field.</t>
  </si>
  <si>
    <t>[Knani, Mouna] HEC Montreal, Montreal, PQ H3T 2A7, Canada; [Echchakoui, Said] Univ Quebec Rimouski, Management Dept, Levis, PQ G6V 0A6, Canada; [Ladhari, Riadh] Laval Univ, Fac Business Adm, Quebec City, PQ G1V 0A6, Canada</t>
  </si>
  <si>
    <t>riadh.ladhari@fsa.ulaval.ca</t>
  </si>
  <si>
    <t>10.1016/j.ijhm.2022.103317</t>
  </si>
  <si>
    <t>Verma, Sanjeev; Yadav, Neha</t>
  </si>
  <si>
    <t>Past, Present, and Future of Electronic Word of Mouth (EWOM)</t>
  </si>
  <si>
    <t>Electronic word of mouth (eWOM); Performance analysis; Conceptual structure; Intellectual structure</t>
  </si>
  <si>
    <t>ONLINE CONSUMER REVIEWS; CITATION ANALYSIS; INFORMATION-SYSTEMS; RECOMMENDER SYSTEMS; MANAGEMENT RESEARCH; SENTIMENT ANALYSIS; MODERATING ROLE; PRODUCT; IMPACT; COCITATION</t>
  </si>
  <si>
    <t>Communication platforms are undergoing a transition from physical to digital spaces. The Internet has radically changed the business scenario wherein people have become the media for collaborating to share information. Practitioners have started using electronic word of mouth (eWOM) for consumer insight through text analytics, sentiment, hashtag analytics, and other machine learning tools. Due to the growing importance of the topic as a research area, it is vital to map the research domain. This paper uses performance analysis tools (quantitative and qualitative) and science mapping tools (conceptual and intellectual structures) for literature review and the identification of future research directions. The content analysis of emergent topics and themes offers directions for future researchers. Recommender systems, data mining (artificial intelligence and machine learning), semantics, and sentiment analysis are emergent topics. We contribute to the eWOM literature by canvassing state-of-the-art research and proposing future research directions. (C) 2020 Direct Marketing Educational Foundation, Inc. dba Marketing EDGE. All rights reserved.</t>
  </si>
  <si>
    <t>[Verma, Sanjeev; Yadav, Neha] Natl Inst Ind Engn NITIE, Vihar Lake Rd, Mumbai 400087, Maharashtra, India</t>
  </si>
  <si>
    <t>sanjeev@nitie.ac.in</t>
  </si>
  <si>
    <t>10.1016/j.intmar.2020.07.001</t>
  </si>
  <si>
    <t>Middleton, Richard S.; Gupta, Rajan; Hyman, Jeffrey D.; Viswanathan, Hari S.</t>
  </si>
  <si>
    <t>The shale gas revolution: Barriers, sustainability, and emerging opportunities</t>
  </si>
  <si>
    <t>Shale gas; Hydraulic fracturing; Barnett shale; Refracturing; Carbon sequestration; Energy security</t>
  </si>
  <si>
    <t>NATURAL-GAS; BARNETT SHALE; ENERGY; EMISSIONS; EXTRACTION; IMPACTS; CO2; US; CONTAMINATION; CHALLENGES</t>
  </si>
  <si>
    <t>Shale gas and hydraulic refracturing has revolutionized the US energy sector in terms of prices, consumption, and CO2 emissions. However, key questions remain including environmental concerns and extraction efficiencies that are leveling off. For the first time, we identify key discoveries, lessons learned, and recommendations from this shale gas revolution through extensive data mining and analysis of 23 years of production from 20,000 wells. Discoveries include identification of a learning-by-doing process where disruptive technology innovation led to a doubling in shale gas extraction, how refracturing with emerging technologies can transform existing wells, and how overall shale gas production is actually dominated by long-term tail production rather than the high-profile initial exponentially-declining production in the first 12 months. We hypothesize that tail production can be manipulated, through better fracturing techniques and alternative working fluids such as CO2, to increase shale gas recovery and minimize environmental impacts such as through carbon sequestration. Published by Elsevier Ltd.</t>
  </si>
  <si>
    <t>[Middleton, Richard S.; Gupta, Rajan; Hyman, Jeffrey D.; Viswanathan, Hari S.] Los Alamos Natl Lab, POB 1663,MS T003, Los Alamos, NM 87545 USA</t>
  </si>
  <si>
    <t>rsm@lanl.gov</t>
  </si>
  <si>
    <t>10.1016/j.apenergy.2017.04.034</t>
  </si>
  <si>
    <t>Hashmi, Nada; Bal, Anjali S.</t>
  </si>
  <si>
    <t>Generative AI in higher education and beyond</t>
  </si>
  <si>
    <t>Generative AI; Higher education; Typography; ChatGPT; Artificial intelligence</t>
  </si>
  <si>
    <t>Generative artificial intelligence (GenAI) is a method of machine learning that uses algorithms to create new content such as images, text, and video. In the last year, the popularity of GenAI has exploded. Websites like ChatGPT and DALL-E have become ubiquitous in everything from logo and NFT creation to social media content and artistic verse construction. While the popularity of GenAI is undeniable, the adoption of these technological tools has been splintered in higher education. This conceptual study examines the relationship between transparency and responsibility in the usage of GenAI. We go further, examining the relationship between training and application of skills within higher education. Finally, we propose a framework for how higher education can engage with GenAI to better prepare students to use it outside of school. (c) 2024 Kelley School of Business, Indiana University. Published by Elsevier Inc. All rights are reserved, including those for text and data mining, AI training, and similar technologies.</t>
  </si>
  <si>
    <t>[Hashmi, Nada; Bal, Anjali S.] Babson Coll, Babson Pk, MA 02457 USA</t>
  </si>
  <si>
    <t>nhashmi@babson.edu; abal@babson.edu</t>
  </si>
  <si>
    <t>10.1016/j.bushor.2024.05.005</t>
  </si>
  <si>
    <t>Wang, Yudi; Zong, Guangdeng; Zhao, Xudong; Yi, Yang</t>
  </si>
  <si>
    <t>Adaptive practical fixed-time synchronized tracking control of ASV with prescribed performance☆</t>
  </si>
  <si>
    <t>Autonomous surface vehicle; Finite-time prescribed performance; Practical fixed -time synchronized control; Sliding mode control</t>
  </si>
  <si>
    <t>NONLINEAR-SYSTEMS; MARINE VEHICLES</t>
  </si>
  <si>
    <t>This paper investigates the problem of adaptive practical fixed-time synchronized tracking control of autonomous surface vehicle (ASV) systems with model uncertainties and external disturbances. In order to force the tracking error to a required range, a piecewise continuous finite-time prescribed performance function (FTPPF) is employed. A sliding mode controller incorporating FTPPF is built based on the norm-normalized (NN) sign function to simultaneously follow the desired trajectory. A set of adaptive laws is proposed to estimate model uncertainties and external disturbances with the constructed sliding mode surface. Then, an adaptive sliding mode controller is designed to achieve prescribed dynamic convergence performance and tracking accuracy. Mathematically, the practical fixed-time stability of ASV systems is firmly proven and all the signals in the closed-loop system are bounded. Finally, simulations are performed utilizing Matlab/Simulink to show the availability of the acquired algorithm. (c) 2024 Elsevier Ltd. All rights are reserved, including those for text and data mining, AI training, and</t>
  </si>
  <si>
    <t>[Wang, Yudi; Zong, Guangdeng] Tiangong Univ, Sch Control Sci &amp; Engn, Tianjin 300387, Peoples R China; [Zhao, Xudong] Dalian Univ Technol, Fac Elect Informat &amp; Elect Engn, Dalian 116024, Peoples R China; [Yi, Yang] Yangzhou Univ, Dept Informat Engn, Yangzhou 225127, Peoples R China</t>
  </si>
  <si>
    <t>wyd17852242018@126.com; lovelyletian@gmail.com; xudongzhao@dlut.edu.cn; yiyang@yzu.edu.cn</t>
  </si>
  <si>
    <t>10.1016/j.automatica.2024.111716</t>
  </si>
  <si>
    <t>Automation &amp; Control Systems; Engineering</t>
  </si>
  <si>
    <t>Jelodar, Hamed; Wang, Yongli; Yuan, Chi; Feng, Xia; Jiang, Xiahui; Li, Yanchao; Zhao, Liang</t>
  </si>
  <si>
    <t>Latent Dirichlet allocation (LDA) and topic modeling: models, applications, a survey</t>
  </si>
  <si>
    <t>Topic modeling; Latent Dirichlet allocation; Tag recommendation; Semantic web; Gibbs sampling</t>
  </si>
  <si>
    <t>SENTIMENT ANALYSIS; TWITTER; LANGUAGE</t>
  </si>
  <si>
    <t>Topic modeling is one of the most powerful techniques in text mining for data mining, latent data discovery, and finding relationships among data and text documents. Researchers have published many articles in the field of topic modeling and applied in various fields such as software engineering, political science, medical and linguistic science, etc. There are various methods for topic modelling; Latent Dirichlet Allocation (LDA) is one of the most popular in this field. Researchers have proposed various models based on the LDA in topic modeling. According to previous work, this paper will be very useful and valuable for introducing LDA approaches in topic modeling. In this paper, we investigated highly scholarly articles (between 2003 to 2016) related to topic modeling based on LDA to discover the research development, current trends and intellectual structure of topic modeling. In addition, we summarize challenges and introduce famous tools and datasets in topic modeling based on LDA.</t>
  </si>
  <si>
    <t>[Jelodar, Hamed; Wang, Yongli; Yuan, Chi; Feng, Xia; Jiang, Xiahui; Li, Yanchao; Zhao, Liang] Nanjing Univ Sci &amp; Technol, Sch Comp Sci &amp; Technol, Nanjing 210094, Jiangsu, Peoples R China; [Wang, Yongli] China Elect Technol Cyber Secur Co Ltd, Chengdu, Sichuan, Peoples R China</t>
  </si>
  <si>
    <t>Jelodar@njust.edu.cn; YongliWang@njust.edu.cn; yuanchi@njust.edu.cn; 779477284@qq.com; jxhchina@gmail.com</t>
  </si>
  <si>
    <t>10.1007/s11042-018-6894-4</t>
  </si>
  <si>
    <t>Schultz, M. G.; Betancourt, C.; Gong, B.; Kleinert, F.; Langguth, M.; Leufen, L. H.; Mozaffari, A.; Stadtler, S.</t>
  </si>
  <si>
    <t>Can deep learning beat numerical weather prediction?</t>
  </si>
  <si>
    <t>numerical weather prediction; machine learning; deep learning; weather Al; spatiotemporal pattern recognition</t>
  </si>
  <si>
    <t>NEURAL-NETWORKS; FORECAST VERIFICATION; MOIST CONVECTION; MODEL; WAVELET; FRAMEWORK; CLIMATE; SOLAR</t>
  </si>
  <si>
    <t>The recent hype about artificial intelligence has sparked renewed interest in applying the successful deep learning (DL) methods for image recognition, speech recognition, robotics, strategic games and other application areas to the field of meteorology. There is some evidence that better weather forecasts can be produced by introducing big data mining and neural networks into the weather prediction workflow. Here, we discuss the question of whether it is possible to completely replace the current numerical weather models and data assimilation systems with DL approaches. This discussion entails a review of state-of-the-art machine learning concepts and their applicability to weather data with its pertinent statistical properties. We think that it is not inconceivable that numerical weather models may one day become obsolete, but a number of fundamental breakthroughs are needed before this goal comes into reach. This article is part of the theme issue 'Machine learning for weather and climate modelling'.</t>
  </si>
  <si>
    <t>[Schultz, M. G.; Betancourt, C.; Gong, B.; Kleinert, F.; Langguth, M.; Leufen, L. H.; Mozaffari, A.; Stadtler, S.] Forschungszentrum Julich, Julich Supercomp Ctr, Julich, Germany</t>
  </si>
  <si>
    <t>m.schultz@fz-juelich.de</t>
  </si>
  <si>
    <t>APR 5</t>
  </si>
  <si>
    <t>10.1098/rsta.2020.0097</t>
  </si>
  <si>
    <t>Wen, Jiabao; Yang, Jiachen; Jiang, Bin; Song, Houbing; Wang, Huihui</t>
  </si>
  <si>
    <t>Big Data Driven Marine Environment Information Forecasting: A Time Series Prediction Network</t>
  </si>
  <si>
    <t>Time series analysis; Big Data; Predictive models; Data models; Forecasting; Sparks; Training; Big data; forecasting model; fuzzy time series; long short-term memory (LSTM); semisupervised learning</t>
  </si>
  <si>
    <t>RECURRENT NEURAL-NETWORK; FUZZY COGNITIVE MAPS; RULE INDUCTION; REAL-TIME; MODEL; MAPREDUCE; ALGORITHM; OPTIMIZATION; SPARK; INDEX</t>
  </si>
  <si>
    <t>The continuous development of industry big data technology requires better computing methods to discover the data value. Information forecast, as an important part of data mining technology, has achieved excellent applications in some industries. However, the existing deviation and redundancy in the data collected by the sensors make it difficult for some methods to accurately predict future information. This article proposes a semisupervised prediction model, which exploits the improved unsupervised clustering algorithm to establish the fuzzy partition function, and then utilize the neural network model to build the information prediction function. The main purpose of this article is to effectively solve the time analysis of massive industry data. In the experimental part, we built a data platform on Spark, and used some marine environmental factor datasets and UCI public datasets as analysis objects. Meanwhile, we analyzed the results of the proposed method compared with other traditional methods, and the running performance on the Spark platform. The results show that the proposed method achieved satisfactory prediction effect.</t>
  </si>
  <si>
    <t>[Wen, Jiabao; Yang, Jiachen; Jiang, Bin] Tianjin Univ, Sch Elect &amp; Informat Engn, Tianjin 300072, Peoples R China; [Song, Houbing] Embry Riddle Aeronaut Univ, Dept Elect Comp Software &amp; Syst Engn, Daytona Beach, FL 32114 USA; [Wang, Huihui] Jacksonville Univ, Dept Engn, Jacksonville, FL 32211 USA</t>
  </si>
  <si>
    <t>Wen_Jiabao@tju.edu.cn; yangjiachen@tju.edu.cn; jiangbin@tju.edu.cn; h.song@ieee.org; hwang1@ju.edu</t>
  </si>
  <si>
    <t>10.1109/TFUZZ.2020.3012393</t>
  </si>
  <si>
    <t>Chen, Wei; Gao, Yanqiang; Xie, Weibo; Gong, Liang; Lu, Kai; Wang, Wensheng; Li, Yang; Liu, Xianqing; Zhang, Hongyan; Dong, Huaxia; Zhang, Wan; Zhang, Lejing; Yu, Sibin; Wang, Gongwei; Lian, Xingming; Luo, Jie</t>
  </si>
  <si>
    <t>Genome-wide association analyses provide genetic and biochemical insights into natural variation in rice metabolism</t>
  </si>
  <si>
    <t>ARABIDOPSIS-THALIANA; COMPLEX TRAITS; CULTIVATED RICE; EXPRESSION; IDENTIFICATION; SEQUENCE; PLANTS; HEALTH; BIOSYNTHESIS; ACCUMULATION</t>
  </si>
  <si>
    <t>Plant metabolites are important to world food security in terms of maintaining sustainable yield and providing food with enriched phytonutrients. Here we report comprehensive profiling of 840 metabolites and a further metabolic genome-wide association study based on similar to 6.4 million SNPs obtained from 529 diverse accessions of Oryza sativa. We identified hundreds of common variants influencing numerous secondary metabolites with large effects at high resolution. We observed substantial heterogeneity in the natural variation of metabolites and their underlying genetic architectures among different subspecies of rice. Data mining identified 36 candidate genes modulating levels of metabolites that are of potential physiological and nutritional importance. As a proof of concept, we functionally identified or annotated five candidate genes influencing metabolic traits. Our study provides insights into the genetic and biochemical bases of rice metabolome variation and can be used as a powerful complementary tool to classical phenotypic trait mapping for rice improvement.</t>
  </si>
  <si>
    <t>[Chen, Wei; Gao, Yanqiang; Xie, Weibo; Gong, Liang; Lu, Kai; Wang, Wensheng; Li, Yang; Dong, Huaxia; Zhang, Wan; Zhang, Lejing; Yu, Sibin; Wang, Gongwei; Lian, Xingming; Luo, Jie] Huazhong Agr Univ, Natl Key Lab Crop Genet Improvement, Wuhan, Peoples R China; [Chen, Wei; Gao, Yanqiang; Xie, Weibo; Gong, Liang; Lu, Kai; Wang, Wensheng; Li, Yang; Dong, Huaxia; Zhang, Wan; Zhang, Lejing; Yu, Sibin; Wang, Gongwei; Lian, Xingming; Luo, Jie] Huazhong Agr Univ, Natl Ctr Plant Gene Res Wuhan, Wuhan, Peoples R China; [Liu, Xianqing] Huazhong Agr Univ, Coll Life Sci &amp; Technol, Wuhan, Peoples R China; [Zhang, Hongyan] Huazhong Agr Univ, Minist Educ, Key Lab Hort Plant Biol, Wuhan, Peoples R China</t>
  </si>
  <si>
    <t>xmlian@mail.hzau.edu.cn; jie.luo@mail.hzau.edu.cn</t>
  </si>
  <si>
    <t>10.1038/ng.3007</t>
  </si>
  <si>
    <t>Li, Yang; Chao, Xuewei</t>
  </si>
  <si>
    <t>Distance-Entropy: An Effective Indicator for Selecting Informative Data</t>
  </si>
  <si>
    <t>quality assessment; agriculture; pest; entropy; few-shot</t>
  </si>
  <si>
    <t>SMART AGRICULTURE; INTERNET; THINGS; CLOUD</t>
  </si>
  <si>
    <t>Smart agriculture is inseparable from data gathering, analysis, and utilization. A high-quality data improves the efficiency of intelligent algorithms and helps reduce the costs of data collection and transmission. However, the current image quality assessment research focuses on visual quality, while ignoring the crucial information aspect. In this work, taking the crop pest recognition task as an example, we proposed an effective indicator of distance-entropy to distinguish the good and bad data from the perspective of information. Many comparative experiments, considering the mapping feature dimensions and base data sizes, were conducted to testify the validity and robustness of this indicator. Both the numerical and the visual results demonstrate the effectiveness and stability of the proposed distance-entropy method. In general, this study is a relatively cutting-edge work in smart agriculture, which calls for attention to the quality assessment of the data information and provides some inspiration for the subsequent research on data mining, as well as for the dataset optimization for practical applications.</t>
  </si>
  <si>
    <t>[Li, Yang; Chao, Xuewei] Shihezi Univ, Coll Mech &amp; Elect Engn, Xinjiang, Peoples R China; [Li, Yang] Tianjin Univ, Sch Elect &amp; Informat Engn, Tianjin, Peoples R China</t>
  </si>
  <si>
    <t>sherry_chao@shzu.edu.cn</t>
  </si>
  <si>
    <t>JAN 13</t>
  </si>
  <si>
    <t>10.3389/fpls.2021.818895</t>
  </si>
  <si>
    <t>Plant Sciences</t>
  </si>
  <si>
    <t>Omuya, Erick Odhiambo; Okeyo, George Onyango; Kimwele, Michael Waema</t>
  </si>
  <si>
    <t>Feature Selection for Classification using Principal Component Analysis and Information Gain</t>
  </si>
  <si>
    <t>Feature selection; Classification; Dimensionality reduction; Filter model; Information gain; Principal component analysis</t>
  </si>
  <si>
    <t>Feature Selection and classification have previously been widely applied in various areas like business, medical and media fields. High dimensionality in datasets is one of the main challenges that has been experienced in classifying data, data mining and sentiment analysis. Irrelevant and redundant attributes have also had a negative impact on the complexity and operation of algorithms for classifying data. Consequently, the algorithms record poor results or performance. Some existing work use all attributes for classification, some of which are insignificant for the task, thereby leading to poor performance. This paper therefore develops a hybrid filter model for feature selection based on principal component analysis and information gain. The hybrid model is then applied to support classification using machine learning techniques e.g. the Naive Bayes technique. Experimental results demonstrate that the hybrid filter model reduces data dimensions, selects appropriate feature sets, and reduces training time, hence providing better classification performance as measured by accuracy, precision and recall..</t>
  </si>
  <si>
    <t>[Omuya, Erick Odhiambo] Machakos Univ, Sch Engn &amp; Technol, Machakos, Kenya; [Okeyo, George Onyango] Carnegie Mellon Univ Africa, Kigali, Rwanda; [Kimwele, Michael Waema] Jomo Kenyatta Univ Agr &amp; Technol, Sch Comp &amp; Informat Technol, Juja, Kenya</t>
  </si>
  <si>
    <t>10.1016/j.eswa.2021.114765</t>
  </si>
  <si>
    <t>Zhang, Qingchen; Yang, Laurence T.; Chen, Zhikui; Li, Peng</t>
  </si>
  <si>
    <t>A survey on deep learning for big data</t>
  </si>
  <si>
    <t>Deep learning; Big data; Stacked auto-encoders; Deep belief networks; Convolutional neural networks; Recurrent neural networks</t>
  </si>
  <si>
    <t>CONVOLUTIONAL NEURAL-NETWORKS; BELIEF NETWORKS; CLASSIFICATION; CHALLENGES; PREDICTION; STACKING</t>
  </si>
  <si>
    <t>Deep learning, as one of the most currently remarkable machine learning techniques, has achieved great success in many applications such as image analysis, speech recognition and text understanding. It uses supervised and unsupervised strategies to learn multi-level representations and features in hierarchical architectures for the tasks of classification and pattern recognition. Recent development in sensor networks and communication technologies has enabled the collection of big data. Although big data provides great opportunities for a broad of areas including e-commerce, industrial control and smart medical, it poses many challenging issues on data mining and information processing due to its characteristics of large volume, large variety, large velocity and large veracity. In the past few years, deep learning has played an important role in big data analytic solutions. In this paper, we review the emerging researches of deep learning models for big data feature learning. Furthermore, we point out the remaining challenges of big data deep learning and discuss the future topics.</t>
  </si>
  <si>
    <t>[Zhang, Qingchen; Yang, Laurence T.] Univ Elect Sci &amp; Technol China, Sch Elect Engn, Chengdu, Sichuan, Peoples R China; [Zhang, Qingchen; Yang, Laurence T.] St Francis Xavier Univ, Dept Comp Sci, Antigonish, NS, Canada; [Chen, Zhikui; Li, Peng] Dalian Univ Technol, Sch Software Technol, Dalian, Peoples R China</t>
  </si>
  <si>
    <t>ltyang@stfx.ca</t>
  </si>
  <si>
    <t>10.1016/j.inffus.2017.10.006</t>
  </si>
  <si>
    <t>Wong, Tzu-Tsung</t>
  </si>
  <si>
    <t>Performance evaluation of classification algorithms by k-fold and leave-one-out cross validation</t>
  </si>
  <si>
    <t>Classification; Independence; k-Fold cross validation; Leave-one-out cross validation; Sampling distribution</t>
  </si>
  <si>
    <t>VARIANCE</t>
  </si>
  <si>
    <t>Classification is an essential task for predicting the class values of new instances. Both k-fold and leave-one-out cross validation are very popular for evaluating the performance of classification algorithms. Many data mining literatures introduce the operations for these two kinds of cross validation and the statistical methods that can be used to analyze the resulting accuracies of algorithms, while those contents are generally not all consistent. Analysts can therefore be confused in performing a cross validation procedure. In this paper, the independence assumptions in cross validation are introduced, and the circumstances that satisfy the assumptions are also addressed. The independence assumptions are then used to derive the sampling distributions of the point estimators for k-fold and leave-one-out cross validation. The cross validation procedure to have such sampling distributions is discussed to provide new insights in evaluating the performance of classification algorithms. (C) 2015 Elsevier Ltd. All rights reserved.</t>
  </si>
  <si>
    <t>Natl Cheng Kung Univ, Inst Informat Management, Tainan 701, Taiwan</t>
  </si>
  <si>
    <t>tzutsung@mail.ncku.edu.tw</t>
  </si>
  <si>
    <t>10.1016/j.patcog.2015.03.009</t>
  </si>
  <si>
    <t>Li, Chenwei; Tang, Zefang; Zhang, Wenjie; Ye, Zhaochen; Liu, Fenglin</t>
  </si>
  <si>
    <t>GEPIA2021: integrating multiple deconvolution-based analysis into GEPIA</t>
  </si>
  <si>
    <t>CANCER; PROGNOSIS</t>
  </si>
  <si>
    <t>In 2017, we released GEPIA (Gene Expression Profiling Interactive Analysis) webserver to facilitate the widely used analyses based on the bulk gene expression datasets in the TCGA and the GTEx projects, providing the biologists and clinicians with a handy tool to perform comprehensive and complex data mining tasks. Recently, the deconvolution tools have led to revolutionary trends to resolve bulk RNA datasets at cell type-level resolution, interrogating the characteristics of different cell types in cancer and controlled cohorts became an important strategy to investigate the biological questions. Thus, we present GEPIA2021, a standalone extension of GEPIA, allowing users to perform multiple interactive analysis based on the deconvolution results, including cell type-level proportion comparison, correlation analysis, differential expression, and survival analysis. With GEPIA2021, experimental biologists could easily explore the large TCGA and GTEx datasets and validate their hypotheses in an enhanced resolution. GEPIA2021 is publicly accessible at http://gepia2021.cancer-pku.cn/.</t>
  </si>
  <si>
    <t>[Li, Chenwei] Peking Univ, BIOPIC, Sch Life Sci, Beijing, Peoples R China; [Li, Chenwei] Peking Univ, Peking Tsinghua Ctr Life Sci, Beijing, Peoples R China; [Li, Chenwei] Analyt Biosci Ltd, Beijing, Peoples R China; [Tang, Zefang] IBM China Res Lab, Beijing, Peoples R China; [Zhang, Wenjie; Ye, Zhaochen; Liu, Fenglin] Peking Univ, Sch Life Sci, Beijing, Peoples R China</t>
  </si>
  <si>
    <t>lfl@pku.edu.cn</t>
  </si>
  <si>
    <t>10.1093/nar/gkab418</t>
  </si>
  <si>
    <t>Krawczyk, Bartosz; Minku, Leandro L.; Gama, Joao; Stefanowski, Jerzy; Wozniak, Michal</t>
  </si>
  <si>
    <t>Ensemble learning for data stream analysis: A survey</t>
  </si>
  <si>
    <t>Ensemble learning; Data streams; Concept drift; Online learning; Non-stationary environments</t>
  </si>
  <si>
    <t>CONCEPT DRIFT; WEIGHTED MAJORITY; NOVELTY DETECTION; CLASSIFIER; ALGORITHM; SELECTION; TREES; REGRESSION; IMBALANCE; FRAMEWORK</t>
  </si>
  <si>
    <t>In many applications of information systems learning algorithms have to act in dynamic environments where data are collected in the form of transient data streams. Compared to static data mining, processing streams imposes new computational requirements for algorithms to incrementally process incoming examples while using limited memory and time. Furthermore, due to the non-stationary characteristics of streaming data, prediction models are often also required to adapt to concept drifts. Out of several new proposed stream algorithms, ensembles play an important role, in particular for 'non-stationary environments. This paper surveys research on ensembles for data stream classification as well as regression tasks. Besides presenting a comprehensive spectrum of ensemble approaches for data streams, we also discuss advanced learning concepts such as imbalanced data streams, novelty detection, active and semi supervised learning, complex data representations and structured outputs. The paper concludes with a discussion of open research problems and lines of future research. Published by Elsevier B.V.</t>
  </si>
  <si>
    <t>[Krawczyk, Bartosz] Virginia Commonwealth Univ, Dept Comp Sci, Richmond, VA 23284 USA; [Minku, Leandro L.] Univ Leicester, Dept Comp Sci, Leicester, Leics, England; [Gama, Joao] Univ Porto, Lab Artificial Intelligence &amp; Decis Support, Oporto, Portugal; [Stefanowski, Jerzy] Poznan Univ Tech, Inst Comp Sci, PL-60965 Poznan, Poland; [Wozniak, Michal] Wroclaw Univ Sci &amp; Technol, Dept Syst &amp; Comp Networks, Wyb Wyspianskiego 27, PL-50370 Wroclaw, Poland</t>
  </si>
  <si>
    <t>bkrawczyk@vcu.edu; leandro.minku@leicester.ac.uk; jgama@fep.up.pt; jerzy.stefanowski@cs.put.poznan.pl; michal.wozniak@pwr.edu.pl</t>
  </si>
  <si>
    <t>10.1016/j.inffus.2017.02.004</t>
  </si>
  <si>
    <t>Hoadley, Katherine A.; Yau, Christina; Wolf, Denise M.; Cherniack, Andrew D.; Tamborero, David; Ng, Sam; Leiserson, Max D. M.; Niu, Beifang; McLellan, Michael D.; Uzunangelov, Vladislav; Zhang, Jiashan; Kandoth, Cyriac; Akbani, Rehan; Shen, Hui; Omberg, Larsson; Chu, Andy; Margolin, Adam A.; van't Veer, Laura J.; Lopez-Bigas, Nuria; Laird, Peter W.; Raphael, Benjamin J.; Ding, Li; Robertson, A. Gordon; Byers, Lauren A.; Mills, Gordon B.; Weinstein, John N.; Van Waes, Carter; Chen, Zhong; Collisson, Eric A.; Benz, Christopher C.; Perou, Charles M.; Stuart, Joshua M.; Abbott, Rachel; Abbott, Scott; Aksoy, B. Arman; Aldape, Kenneth; Ally, Adrian; Amin, Samirkumar; Anastassiou, Dimitris; Auman, J. Todd; Baggerly, Keith A.; Balasundaram, Miruna; Balu, Saianand; Baylin, Stephen B.; Benz, Stephen C.; Berman, Benjamin P.; Bernard, Brady; Bhatt, Ami S.; Birol, Inanc; Black, Aaron D.; Bodenheimer, Tom; Bootwalla, Moiz S.; Bowen, Jay; Bressler, Ryan; Bristow, Christopher A.; Brooks, Angela N.; Broom, Bradley; Buda, Elizabeth; Burton, Robert; Butterfield, Yaron S. N.; Carlin, Daniel; Carter, Scott L.; Casasent, Tod D.; Chang, Kyle; Chanock, Stephen; Chin, Lynda; Cho, Dong-Yeon; Cho, Juok; Chuah, Eric; Chun, Hye-Jung E.; Cibulskis, Kristian; Ciriello, Giovanni; Cleland, James; Cline, Melisssa; Craft, Brian; Creighton, Chad J.; Danilova, Ludmila; Davidsen, Tanja; Davis, Caleb; Dees, Nathan D.; Delehaunty, Kim; Demchok, John A.; Dhalla, Noreen; DiCara, Daniel; Dinh, Huyen; Dobson, Jason R.; Dodda, Deepti; Doddapaneni, HarshaVardhan; Donehower, Lawrence; Dooling, David J.; Dresdner, Gideon; Drummond, Jennifer; Eakin, Andrea; Edgerton, Mary; Eldred, Jim M.; Eley, Greg; Ellrott, Kyle; Fan, Cheng; Fei, Suzanne; Felau, Ina; Frazer, Scott; Freeman, Samuel S.; Frick, Jessica; Fronick, Catrina C.; Fulton, Lucinda L.; Fulton, Robert; Gabriel, Stacey B.; Gao, Jianjiong; Gastier-Foster, Julie M.; Gehlenborg, Nils; George, Myra; Getz, Gad; Gibbs, Richard; Goldman, Mary; Gonzalez-Perez, Abel; Gross, Benjamin; Guin, Ranabir; Gunaratne, Preethi; Hadjipanayis, Angela; Hamilton, Mark P.; Hamilton, Stanley R.; Han, Leng; Han, Yi; Harper, Hollie A.; Haseley, Psalm; Haussler, David; Hayes, D. Neil; Heiman, David I.; Helman, Elena; Helsel, Carmen; Herbrich, Shelley M.; Herman, James G.; Hinoue, Toshinori; Hirst, Carrie; Hirst, Martin; Holt, Robert A.; Hoyle, Alan P.; Iype, Lisa; Jacobsen, Anders; Jeffreys, Stuart R.; Jensen, Mark A.; Jones, Corbin D.; Jones, Steven J. M.; Ju, Zhenlin; Jung, Joonil; Kahles, Andre; Kahn, Ari; Kalicki-Veizer, Joelle; Kalra, Divya; Kanchi, Krishna-Latha; Kane, David W.; Kim, Hoon; Kim, Jaegil; Knijnenburg, Theo; Koboldt, Daniel C.; Kovar, Christie; Kramer, Roger; Kreisberg, Richard; Kucherlapati, Raju; Ladanyi, Marc; Lander, Eric S.; Larson, David E.; Lawrence, Michael S.; Lee, Darlene; Lee, Eunjung; Lee, Semin; Lee, William; Lehmann, Kjong-Van; Leinonen, Kalle; Leraas, Kristen M.; Lerner, Seth; Levine, Douglas A.; Lewis, Lora; Ley, Timothy J.; Li, Haiyan I.; Li, Jun; Li, Wei; Liang, Han; Lichtenberg, Tara M.; Lin, Jake; Lin, Ling; Lin, Pei; Liu, Wenbin; Liu, Yingchun; Liu, Yuexin; Lorenzi, Philip L.; Lu, Charles; Lu, Yiling; Luquette, Lovelace J.; Ma, Singer; Magrini, Vincent J.; Mahadeshwar, Harshad S.; Mardis, Elaine R.; Margolin, Adam; Marra, Marco A.; Mayo, Michael; McAllister, Cynthia; McGuire, Sean E.; McMichael, Joshua F.; Melott, James; Meng, Shaowu; Meyerson, Matthew; Mieczkowski, Piotr A.; Miller, Christopher A.; Miller, Martin L.; Miller, Michael; Moore, Richard A.; Morgan, Margaret; Morton, Donna; Mose, Lisle E.; Mungall, Andrew J.; Muzny, Donna; Nguyen, Lam; Noble, Michael S.; Noushmehr, Houtan; O'Laughlin, Michelle; Ojesina, Akinyemi I.; Yang, TaiHsien Ou; Ozenberger, Brad; Pantazi, Angeliki; Parfenov, Michael; Park, Peter J.; Parker, Joel S.; Paull, Evan; Pedamallu, Chandra Sekhar; Pihl, Todd; Pohl, Craig; Pot, David; Protopopov, Alexei; Przytycka, Teresa; Radenbaugh, Amie; Ramirez, Nilsa C.; Ramirez, Ricardo; Ratsch, Gunnar; Reid, Jeffrey; Ren, Xiaojia; Reva, Boris; Reynolds, Sheila M.; Rhie, Suhn K.; Roach, Jeffrey; Rovira, Hector; Ryan, Michael; Saksena, Gordon; Salama, Sofie; Sander, Chris; Santoso, Netty; Schein, Jacqueline E.; Schmidt, Heather; Schultz, Nikolaus; Schumacher, Steven E.; Seidman, Jonathan; Senbabaoglu, Yasin; Seth, Sahil; Sharpe, Samantha; Shen, Ronglai; Sheth, Margi; Shi, Yan; Shmulevich, Ilya; Silva, Grace O.; Simons, Janae V.; Sinha, Rileen; Sipahimalani, Payal; Smith, Scott M.; Sofia, Heidi J.; Sokolov, Artem; Soloway, Mathew G.; Song, Xingzhi; Sougnez, Carrie; Spellman, Paul; Staudt, Louis; Stewart, Chip; Stojanov, Petar; Su, Xiaoping; Sumer, S. Onur; Sun, Yichao; Swatloski, Teresa; Tabak, Barbara; Tam, Angela; Tan, Donghui; Tang, Jiabin; Tarnuzzer, Roy; Taylor, Barry S.; Thiessen, Nina; Thorsson, Vesteinn; Triche, Timothy, Jr.; Van Den Berg, David J.; Vandin, Fabio; Varhol, Richard J.; Vaske, Charles J.; Veluvolu, Umadevi; Verhaak, Roeland; Voet, Doug; Walker, Jason; Wallis, John W.; Waltman, Peter; Wan, Yunhu; Wang, Min; Wang, Wenyi; Wang, Zhining; Waring, Scot; Weinhold, Nils; Weisenberger, Daniel J.; Wendl, Michael C.; Wheeler, David; Wilkerson, Matthew D.; Wilson, Richard K.; Wise, Lisa; Wong, Andrew; Wu, Chang-Jiun; Wu, Chia-Chin; Wu, Hsin-Ta; Wu, Junyuan; Wylie, Todd; Xi, Liu; Xi, Ruibin; Xia, Zheng; Xu, Andrew W.; Yang, Da; Yang, Liming; Yang, Lixing; Yang, Yang; Yao, Jun; Yao, Rong; Ye, Kai; Yoshihara, Kosuke; Yuan, Yuan; Yung, Alfred K.; Zack, Travis; Zeng, Dong; Zenklusen, Jean Claude; Zhang, Hailei; Zhang, Jianhua; Zhang, Nianxiang; Zhang, Qunyuan; Zhang, Wei; Zhao, Wei; Zheng, Siyuan; Zhu, Jing; Zmuda, Erik; Zou, Lihua</t>
  </si>
  <si>
    <t>Multiplatform Analysis of 12 Cancer Types Reveals Molecular Classification within and across Tissues of Origin</t>
  </si>
  <si>
    <t>CELL LUNG-CANCER; MUTATIONS; CISPLATIN; MIGRATION; MODELS; GENES; HEAD</t>
  </si>
  <si>
    <t>Recent genomic analyses of pathologically defined tumor types identify within-a-tissue'' disease subtypes. However, the extent to which genomic signatures are shared across tissues is still unclear. We performed an integrative analysis using five genome-wide platforms and one proteomic platform on 3,527 specimens from 12 cancer types, revealing a unified classification into 11 major subtypes. Five subtypes were nearly identical to their tissue-oforigin counterparts, but several distinct cancer types were found to converge into common subtypes. Lung squamous, head and neck, and a subset of bladder cancers coalesced into one subtype typified by TP53 alterations, TP63 amplifications, and high expression of immune and proliferation pathway genes. Of note, bladder cancers split into three pancancer subtypes. The multiplatform classification, while correlated with tissue-of-origin, provides independent information for predicting clinical outcomes. All data sets are available for data-mining from a unified resource to support further biological discoveries and insights into novel therapeutic strategies.</t>
  </si>
  <si>
    <t>[Hoadley, Katherine A.; Perou, Charles M.] Univ N Carolina, Lineberger Comprehens Canc Ctr, Chapel Hill, NC 27599 USA; [Yau, Christina; Benz, Christopher C.] Buck Inst Res Aging, Novato, CA 94945 USA; [Wolf, Denise M.; van't Veer, Laura J.] Univ Calif San Francisco, Dept Lab Med, San Francisco, CA 94115 USA; [Cherniack, Andrew D.] Harvard &amp; MIT, Eli &amp; Edythe Broad Inst, Cambridge, MA 02142 USA; [Tamborero, David; Lopez-Bigas, Nuria] Univ Pompeu Fabra, Dept Expt &amp; Hlth Sci, Res Unit Biomed Informat, Barcelona 08003, Spain; [Ng, Sam; Uzunangelov, Vladislav; Stuart, Joshua M.] Univ Calif Santa Cruz, Ctr Biomol Sci &amp; Engn, Dept Biomol Engn, Santa Cruz, CA 95064 USA; [Leiserson, Max D. M.; Raphael, Benjamin J.] Brown Univ, Dept Comp Sci, Providence, RI 02912 USA; [Leiserson, Max D. M.; Raphael, Benjamin J.] Brown Univ, Ctr Computat Mol Biol, Providence, RI 02912 USA; [Niu, Beifang; McLellan, Michael D.; Kandoth, Cyriac; Ding, Li] Washington Univ, Genome Inst, St Louis, MO 63108 USA; [Zhang, Jiashan] NCI, NIH, Bethesda, MD 20892 USA; [Akbani, Rehan; Byers, Lauren A.; Mills, Gordon B.; Weinstein, John N.] UT MD Anderson Canc Ctr, Houston, TX 77030 USA; [Shen, Hui; Laird, Peter W.] Univ So Calif, Keck Sch Med, Epigenome Ctr, Los Angeles, CA 90033 USA; [Omberg, Larsson; Margolin, Adam A.] Sage Bionetworks, Seattle, WA 98109 USA; [Chu, Andy; Robertson, A. Gordon] BC Canc Agcy, Canadas Michael Smith Genome Sci Ctr, Vancouver, BC V5Z 4S6, Canada; [Lopez-Bigas, Nuria] Catalan Inst Res &amp; Adv Studies ICREA, Barcelona 08010, Spain; [Collisson, Eric A.] Univ Calif San Francisco, Dept Med, San Francisco, CA 94148 USA; [Perou, Charles M.] Univ N Carolina, Dept Genet, Chapel Hill, NC 27599 USA; [Perou, Charles M.] Univ N Carolina, Dept Pathol &amp; Lab Med, Chapel Hill, NC 27599 USA; [Van Waes, Carter] NIDCD, NIH, Bethesda, MD 20892 USA; [Chen, Zhong] NIDCD, NIH, Head &amp; Neck Surg Branch, Bethesda, MD 20892 USA</t>
  </si>
  <si>
    <t>cbenz@buckinstitute.org; cperou@med.unc.edu; jstuart@ucsc.edu</t>
  </si>
  <si>
    <t>AUG 14</t>
  </si>
  <si>
    <t>10.1016/j.cell.2014.06.049</t>
  </si>
  <si>
    <t>Zhou, Guoqing; Zhang, Rongting; Huang, Shengxin</t>
  </si>
  <si>
    <t>Generalized Buffering Algorithm</t>
  </si>
  <si>
    <t>Classification algorithms; Shape; Research and development; Licenses; Graphics processing units; Geomagnetism; Feature extraction; Buffering zone; data mining; geographic information science; homogeneous pattern; spatial analysis</t>
  </si>
  <si>
    <t>The existing buffers algorithms cannot effectively to meet the demands of high accuracy of buffer analysis in practice although many efforts have been made in the past 60 years. A generalized buffering algorithm (GBA) is presented, which considers the geometric distance and the attribute characteristics of all instances within buffer zone. The proposed algorithm includes three major steps: (1) select and initialize target instance; (2) determine buffer boundary points through mining homogeneous pattern; (3) smoothly connect buffer boundary points to generate the generalized buffer zone. The details for the generations of the generalized point buffer (GPIB) zone, the generalized line buffer (GLB) zone, and the generalized polygon buffer (GPLB) zone are discussed. Two dataset are used to validate the performances of the proposed GBA. Six parameters are applied as indexes to evaluate the proposed algorithm. The experimental results discovered that (1) the GBA is close to the tradition buffering algorithm (TBA) when the angle increment (Delta phi) in GPIB, line increment (Delta L) in GLB, and arc length increment (Delta S) in GPLB approach to zero, respectively; (2) the proposed GBA can accurately reflect the real situation of the buffering zone, and improve the deficiency and accuracy of TBA in real application.</t>
  </si>
  <si>
    <t>[Zhou, Guoqing] Guilin Univ Technol, Guangxi Key Lab Spatial Informat &amp; Geomat, Guilin 541004, Peoples R China; [Zhang, Rongting] Nanjing Tech Univ, Coll Geomat Sci &amp; Technol, Nanjing 211816, Peoples R China; [Zhou, Guoqing] Tianjin Univ, Ctr Remote Sensing, Tianjin 300072, Peoples R China; [Huang, Shengxin] Guangxi Water &amp; Power Design Inst Co Ltd, Nanning 530000, Peoples R China</t>
  </si>
  <si>
    <t>zrt@njtech.edu.cn</t>
  </si>
  <si>
    <t>10.1109/ACCESS.2021.3057719</t>
  </si>
  <si>
    <t>Nguyen, Dinh C.; Ding, Ming; Pathirana, Pubudu N.; Seneviratne, Aruna; Li, Jun; Poor, H. Vincent</t>
  </si>
  <si>
    <t>Cooperative Task Offloading and Block Mining in Blockchain-Based Edge Computing With Multi-Agent Deep Reinforcement Learning</t>
  </si>
  <si>
    <t>Task analysis; Blockchains; Data mining; Resource management; Security; Servers; Peer-to-peer computing; Blockchain; mobile edge computing; task offloading; block mining; deep reinforcement learning</t>
  </si>
  <si>
    <t>RESOURCE-ALLOCATION; MOBILE BLOCKCHAIN; NETWORKS</t>
  </si>
  <si>
    <t>The convergence of mobile edge computing (MEC) and blockchain is transforming the current computing services in mobile networks, by offering task offloading solutions with security enhancement empowered by blockchain mining. Nevertheless, these important enabling technologies have been studied separately in most existing works. This article proposes a novel cooperative task offloading and block mining (TOBM) scheme for a blockchain-based MEC system where each edge device not only handles data tasks but also deals with block mining for improving the system utility. To address the latency issues caused by the blockchain operation in MEC, we develop a new Proof-of-Reputation consensus mechanism based on a lightweight block verification strategy. A multi-objective function is then formulated to maximize the system utility of the blockchain-based MEC system, by jointly optimizing offloading decision, channel selection, transmit power allocation, and computational resource allocation. We propose a novel distributed deep reinforcement learning-based approach by using a multi-agent deep deterministic policy gradient algorithm. We then develop a game-theoretic solution to model the offloading and mining competition among edge devices as a potential game, and prove the existence of a pure Nash equilibrium. Simulation results demonstrate the significant system utility improvements of our proposed scheme over baseline approaches.</t>
  </si>
  <si>
    <t>[Nguyen, Dinh C.; Pathirana, Pubudu N.] Deakin Univ, Sch Engn, Waurn Ponds, Vic 3216, Australia; [Ding, Ming] CSIRO, Data61, Eveleigh, NSW 2015, Australia; [Seneviratne, Aruna] Univ New South Wales UNSW, Sch Elect Engn &amp; Telecommun, Sydney, NSW 2052, Australia; [Li, Jun] Nanjing Univ Sci &amp; Technol, Sch Elect &amp; Opt Engn, Nanjing 210094, Peoples R China; [Poor, H. Vincent] Princeton Univ, Dept Elect &amp; Comp Engn, Princeton, NJ 08544 USA</t>
  </si>
  <si>
    <t>cdnguyen@deakin.edu.au; ming.ding@data61.csiro.au; pubudu.pathirana@deakin.edu.au; a.seneviratne@unsw.edu.au; jun.li@njust.edu.cn; poor@princeton.edu</t>
  </si>
  <si>
    <t>10.1109/TMC.2021.3120050</t>
  </si>
  <si>
    <t>Yang, Yueguang; Qu, Jiahui; Dong, Wenqian; Zhang, Tongzhen; Xiao, Song; Li, Yunsong</t>
  </si>
  <si>
    <t>TMCFN: Text-Supervised Multidimensional Contrastive Fusion Network for Hyperspectral and LiDAR Classification</t>
  </si>
  <si>
    <t>Feature extraction; Visualization; Semantics; Laser radar; Data mining; Task analysis; Data models; Contrastive learning (CL); hyperspectral images (HSIs); image classification; LiDAR; multimodal remote sensing</t>
  </si>
  <si>
    <t>IMAGE CLASSIFICATION</t>
  </si>
  <si>
    <t>The joint classification of hyperspectral images(HSIs) and LiDAR data plays a crucial role in Earth observationmissions. Most advanced methods are based on discrete labelsupervision. However, since discrete labels only convey limitedinformation that a sample belongs to a single definite class andlack of prior information, it is difficult to supervise the modelto capture rich inherent semantic information in complex datadistributions, hindering the classification performance. To thisend, we propose a text-supervised multidimensional contrastivefusion network (TMCFN), which leverages class text informationto guide the learning of visual representations while establishinga semantic association of text and visual features for classificationusing multidimensionally incorporated contrastive learning (CL)paradigms. Specifically, TMCFN is composed of text infor-mation encoding (TIE), visual features representation (VFR),and text-visual features alignment and classification (TVFAC).TIE is employed to extract semantic information from classtext extended from class names, intrinsic attributes and inter-class relationships. VFR mainly comprises a new fusion-basedcontrastive feature learning module (FCFLM) to extract discrim-inative visual features and a text-guided attention feature fusionmodule (TAF(2)M) to fuse visual features under the guidance oftext information. TVFAC optimizes the learning of visual featuresunder the supervision of text information while using a CLparadigm to align text and visual features for establishing thesemantic association, and achieves the classification by directly computing the similarity between the visual features and eachtext feature without an additional classifier. Experiments withthree standard datasets verify the effectiveness of TMCFN.</t>
  </si>
  <si>
    <t>[Yang, Yueguang] Xidian Univ, Xian 710071, Peoples R China; [Qu, Jiahui; Dong, Wenqian; Zhang, Tongzhen; Xiao, Song; Li, Yunsong] Xidian Univ, State Key Lab Integrated Serv Network, Xian 710071, Peoples R China; [Dong, Wenqian] Shaanxi Key Lab Opt Remote Sensing &amp; Intelligent I, Xian 710119, Peoples R China; [Xiao, Song] Beijing Elect Sci &amp; Technol Inst, Beijing 100070, Peoples R China</t>
  </si>
  <si>
    <t>yyg@stu.xidian.edu.cn; jhqu@xidian.edu.cn; wqdong@xidian.edu.cn; tzzhang_1@stu.xidian.edu.cn; xiaosong_xd@163.com; ysli@mail.xidian.edu.cn</t>
  </si>
  <si>
    <t>10.1109/TGRS.2024.3374372</t>
  </si>
  <si>
    <t>Wang, Wei; Liu, Cong; Liu, Guanqun; Wang, Xin</t>
  </si>
  <si>
    <t>CF-GCN: Graph Convolutional Network for Change Detection in Remote Sensing Images</t>
  </si>
  <si>
    <t>Feature extraction; Task analysis; Convolution; Remote sensing; Convolutional neural networks; Transformers; Data mining; Boundary perception; change detection; graph convolutional network (GCN); remote sensing images</t>
  </si>
  <si>
    <t>MULTITEMPORAL SAR IMAGES; FLOOD DETECTION</t>
  </si>
  <si>
    <t>The remote sensing image change detection methods based on deep learning have made great progress. However, many convolutional neural network (CNN)-based methods persistently face challenges in connecting long-range semantic concepts because of their limited receptive fields. Recently, some methods that combine transformers effectively extract global information by modeling the context in the temporal and spatial domains have been proposed to solve the problem, but they still suffer from both the incorrect identification of non-semantic changes and the incomplete and irregular boundary extraction due to the deterioration of local feature details. In response to these inquiries, we propose a novel network, coordinate space and feature interaction-graph convolutional network (CF-GCN), based on graph convolutional structures for change detection. Specifically, in the encoder and decoder of the network, different projection strategies are employed to construct a coordinate space graph convolution network (GCN_C) and feature interaction graph convolution network (GCN_F). The boundary perception module (BPM) extracts spatial boundary features of shallow layers and enhances boundary perception ability during graph-based information propagation, effectively suppressing the tendency of image boundary information to gradually smooth out. At the same time, the knowledge review module (KRM) is utilized to form knowledge complementarity between key layers of the network, effectively mitigating the propagation of erroneous knowledge in the deep network. On the LEVIR-CD dataset, the intersection over union (IoU) score of CF-GCN is 83.41%, which is 0.35% and 0.39% higher than ChangeStar and DMINet, respectively. On the WHU-CD dataset, the ${F}1$ and IoU are as high as 91.83% and 84.90%, which are significantly better than other state-of-the-art (SOTA) networks. The experimental results show that, in addition to CNN and Transformer, the graph-convolution structure approach is expected to be another major research direction for performing fully supervised change detection. Our code and pretrained models will be available at https://github.com/liucongcharles/CF-GCN.</t>
  </si>
  <si>
    <t>[Wang, Wei; Liu, Cong; Wang, Xin] Changsha Univ Sci &amp; Technol, Sch Comp &amp; Commun Engn, Changsha 410114, Peoples R China; [Liu, Guanqun] Hunan Open Univ, Sch Informat Engn, Changsha 410004, Peoples R China</t>
  </si>
  <si>
    <t>wangxin@csust.edu.cn</t>
  </si>
  <si>
    <t>10.1109/TGRS.2024.3357085</t>
  </si>
  <si>
    <t>Zhang, Mengmeng; Li, Wei; Zhao, Xudong; Liu, Huan; Tao, Ran; Du, Qian</t>
  </si>
  <si>
    <t>Morphological Transformation and Spatial-Logical Aggregation for Tree Species Classification Using Hyperspectral Imagery</t>
  </si>
  <si>
    <t>Feature extraction; Vegetation; Convolution; Task analysis; Data mining; Convolutional neural networks; Transformers; Tree species; convolution neural network; deep learning; hyperspectral image (HSI); morphological transformation</t>
  </si>
  <si>
    <t>FEATURE-EXTRACTION; CNN; NETWORKS</t>
  </si>
  <si>
    <t>Hyperspectral image (HSI) consists of abundant spectral and spatial characteristics, which contribute to a more accurate identification of materials and land covers. However, most existing methods of hyperspectral image analysis primarily focus on spectral knowledge or coarse-grained spatial information while neglecting the fine-grained morphological structures. In the classification task of complex objects, spatial morphological differences can help to search for the boundary of fine-grained classes, e.g., forestry tree species. Focusing on subtle traits extraction, a spatial-logical aggregation network (SLA-NET) is proposed with morphological transformation for tree species classification. The morphological operators are effectively embedded with the trainable structuring elements, which contributes to distinctive morphological representations. We evaluate the classification performance of the proposed method on two tree species datasets, and the results demonstrate that the proposed SLA-NET significantly outperforms the other state-of-the-art classifiers.</t>
  </si>
  <si>
    <t>[Zhang, Mengmeng; Li, Wei; Zhao, Xudong; Liu, Huan; Tao, Ran] Beijing Inst Technol, Sch Informat &amp; Elect, Beijing 100081, Peoples R China; [Du, Qian] Mississippi State Univ, Dept Elect &amp; Comp Engn, Mississippi State, MS 39762 USA</t>
  </si>
  <si>
    <t>mengmengzhang@bit.edu.cn; liwei089@ieee.org; du@ece.msstate.edu</t>
  </si>
  <si>
    <t>10.1109/TGRS.2022.3233847</t>
  </si>
  <si>
    <t>Yang, Bin; Mao, Yin; Liu, Licheng; Liu, Xinxin; Ma, Yuzhong; Li, Jing</t>
  </si>
  <si>
    <t>From Trained to Untrained: A Novel Change Detection Framework Using Randomly Initialized Models With Spatial-Channel Augmentation for Hyperspectral Images</t>
  </si>
  <si>
    <t>Feature extraction; Spatial resolution; Data mining; Hyperspectral imaging; Training; Task analysis; Land surface; Change detection; deformable network; hyperspectral images; spatial-channel augmentation; untrained model</t>
  </si>
  <si>
    <t>SLOW FEATURE ANALYSIS</t>
  </si>
  <si>
    <t>Deep learning (DL) approaches have been extensively applied to change detection in hyperspectral images (HSIs). However, the majority of them encounter scarcity of training samples or rely on complex structures and learning strategies. Although untrained change detection models have been proved to be effective in relieving the above problems, they were constructed using regular convolutions and treated spatial locations and channels equally, which are insufficient to extract discriminative features and lead to limited accuracy. Given this, a novel untrained framework using randomly initialized models with spatial-channel augmentation (RICD) is proposed for HSI change detection in this article. It consists of two major modules: 1) an enhanced feature extraction network using successive dilation-deformable feature extraction blocks, which can extract multiscale spatial-spectral features over unfixed sampling locations. It enlarges the field of view of convolutions and takes arbitrary neighborhood into consideration, which helps to increase the discriminativeness of the extracted features. And 2) a change-sensitive feature augmentation and comparison module integrating feature selection and spatial-channel augmentation strategies, which can exploit spatial context and channel importance. It magnifies difference between changed pixels and unchanged ones and emphasizes contribution of significant channels of the selected change-sensitive features. Despite that convolution operations are included in RICD, all the weights are untrained and fixed once they are randomly initialized, indicating that the RICD can work in an unsupervised manner. Its performance is tested over three widely used hyperspectral datasets. Quantitative and qualitative comparisons with several state-of-the-art unsupervised methods reveal the effectiveness of the RICD method.</t>
  </si>
  <si>
    <t>[Yang, Bin; Mao, Yin; Liu, Licheng; Liu, Xinxin] Hunan Univ, Coll Elect &amp; Informat Engn, Changsha 410082, Peoples R China; [Yang, Bin; Mao, Yin; Liu, Licheng; Liu, Xinxin] Key Lab Visual Percept &amp; Artificial Intelligence H, Changsha 410082, Peoples R China; [Ma, Yuzhong] Shandong Prov Inst Land Surveying &amp; Mapping, Jinan 250102, Peoples R China; [Li, Jing] Cent Univ Finance &amp; Econ, Sch Informat, Beijing 100081, Peoples R China</t>
  </si>
  <si>
    <t>binyang@hnu.edu.cn; maoyin@hnu.edu.cn; lichenghnu@gmail.com; liuxinxin@hnu.edu.cn; weixiao6316@163.com; lijing2017@cufe.edu.cn</t>
  </si>
  <si>
    <t>10.1109/TGRS.2023.3262928</t>
  </si>
  <si>
    <t>Yan, Jingke; Cheng, Yao; Wang, Qin; Liu, Lei; Zhang, Weihua; Jin, Bo</t>
  </si>
  <si>
    <t>Transformer and Graph Convolution-Based Unsupervised Detection of Machine Anomalous Sound Under Domain Shifts</t>
  </si>
  <si>
    <t>Feature extraction; Time-frequency analysis; Task analysis; Data models; Data mining; Computational modeling; Convolution; Deep learning; domain shift; machine anomalous sound detection; unsupervised learning</t>
  </si>
  <si>
    <t>DEEP; COVID-19</t>
  </si>
  <si>
    <t>Thanks to the development of deep learning, machine abnormal sound detection (MASD) based on unsupervised learning has exhibited excellent performance. However, in the task of unsupervised MASD, there are discrepancies between the acoustic characteristics of the test set and the training set under the physical parameter changes (domain shifts) of the same machine's operating conditions. Existing methods not only struggle to stably learn the sound signal features under various domain shifts but also inevitably increase computational overhead. To address these issues, we propose an unsupervised machine abnormal sound detection model based on Transformer and Dynamic Graph Convolution (Unsuper-TDGCN) in this paper. Firstly, we design a network that models time-frequency domain features to capture both global and local spatial and time-frequency interactions, thus improving the model's stability under domain shifts. Then, we introduce a Dynamic Graph Convolutional Network (DyGCN) to model the dependencies between features under domain shifts, enhancing the model's ability to perceive changes in domain features. Finally, a Domain Self-adaptive Network (DSN) is employed to compensate for the performance decline caused by domain shifts, thereby improving the model's adaptive ability for detecting anomalous sounds in MASD tasks under domain shifts. The effectiveness of our proposed model has been validated on multiple datasets.</t>
  </si>
  <si>
    <t>[Yan, Jingke; Cheng, Yao; Liu, Lei; Zhang, Weihua] Southwest Jiaotong Univ, State Key Lab Rail Transit Vehicle Syst, Chengdu 610000, Sichuan, Peoples R China; [Wang, Qin] Southwest Jiaotong Univ, Sch Math, Chengdu 610000, Sichuan, Peoples R China; [Jin, Bo] Univ Coimbra, Inst Syst &amp; Robot ISR, Dept Elect &amp; Comp Engn DEEC, P-3030290 Coimbra, Portugal</t>
  </si>
  <si>
    <t>chengyao2020@swjtu.edu.cn</t>
  </si>
  <si>
    <t>10.1109/TETCI.2024.3377728</t>
  </si>
  <si>
    <t>Yu, Haoyang; Xu, Zhen; Zheng, Ke; Hong, Danfeng; Yang, Hao; Song, Meiping</t>
  </si>
  <si>
    <t>MSTNet: A Multilevel Spectral-Spatial Transformer Network for Hyperspectral Image Classification</t>
  </si>
  <si>
    <t>Transformers; Feature extraction; Convolutional neural networks; Hyperspectral imaging; Training; Data mining; Task analysis; Convolutional neural networks (CNNs); hyperspectral image (HSI); image-based classification; transformer</t>
  </si>
  <si>
    <t>LEARNING APPROACH; KERNEL; SVM</t>
  </si>
  <si>
    <t>Convolutional neural networks (CNNs) have been widely used in hyperspectral image classification (HSIC). Although the current CNN-based methods have achieved good performance, they still face a series of challenges. For example, the receptive field is limited, information is lost in down-sampling layer, and a lot of computing resources are consumed for deep networks. To overcome these problems, we proposed a multilevel spectral-spatial transformer network (MSTNet) for HSIC. The structure of MSTNet is an image-based classification framework, which is efficient and straightforward. Based on this framework, we designed a self-attentive encoder. First, HSIs are processed into sequences. Meanwhile, a learned positional embedding (PE) is added to integrate spatial information. Then, a pure transformer encoder (TE) is employed to learn feature representations. Finally, the multilevel features are processed by decoders to generate the classification results in the original image size. The experimental results based on three real hyperspectral datasets demonstrate the efficiency of the proposed method in comparison with the other related CNN-based methods.</t>
  </si>
  <si>
    <t>[Yu, Haoyang; Xu, Zhen; Yang, Hao; Song, Meiping] Dalian Maritime Univ, Ctr Hyperspectral Imaging Remote Sensing CHIRS, Informat Sci &amp; Technol Coll, Dalian 116026, Peoples R China; [Zheng, Ke] Liaocheng Univ, Coll Geog &amp; Environm, Liaocheng 252059, Shandong, Peoples R China; [Hong, Danfeng] Chinese Acad Sci, Aerosp Informat Res Inst, Key Lab Computat Opt Imaging Technol, Beijing 100094, Peoples R China</t>
  </si>
  <si>
    <t>yuhy@dlmu.edu.cn; xuzhen@dlmu.edu.cn; zhengkevic@gmail.com; hongdf@aircas.ac.cn; alain@dlmu.edu.cn; smping@163.com</t>
  </si>
  <si>
    <t>10.1109/TGRS.2022.3186400</t>
  </si>
  <si>
    <t>Liu, Huan; Li, Wei; Xia, Xiang-Gen; Zhang, Mengmeng; Gao, Chen-Zhong; Tao, Ran</t>
  </si>
  <si>
    <t>Central Attention Network for Hyperspectral Imagery Classification</t>
  </si>
  <si>
    <t>Feature extraction; Data mining; Convolutional neural networks; Atomic measurements; Hyperspectral imaging; Transformers; Spectral analysis; Central attention; hyperspectral imagery (HSI); spectral-spatial feature extraction; transformer</t>
  </si>
  <si>
    <t>DIMENSIONALITY REDUCTION; CNN</t>
  </si>
  <si>
    <t>In this article, the intrinsic properties of hyperspectral imagery (HSI) are analyzed, and two principles for spectral-spatial feature extraction of HSI are built, including the foundation of pixel-level HSI classification and the definition of spatial information. Based on the two principles, scaled dot-product central attention (SDPCA) tailored for HSI is designed to extract spectral-spatial information from a central pixel (i.e., a query pixel to be classified) and pixels that are similar to the central pixel on an HSI patch. Then, employed with the HSI-tailored SDPCA module, a central attention network (CAN) is proposed by combining HSI-tailored dense connections of the features of the hidden layers and the spectral information of the query pixel. MiniCAN as a simplified version of CAN is also investigated. Superior classification performance of CAN and miniCAN on three datasets of different scenarios demonstrates their effectiveness and benefits compared with state-of-the-art methods.</t>
  </si>
  <si>
    <t>[Liu, Huan; Li, Wei; Xia, Xiang-Gen; Zhang, Mengmeng; Gao, Chen-Zhong; Tao, Ran] Beijing Inst Technol, Sch Informat &amp; Elect, Beijing 100081, Peoples R China; [Xia, Xiang-Gen] Univ Delaware, Dept Elect &amp; Comp Engn, Newark, DE 19716 USA</t>
  </si>
  <si>
    <t>huanliu233@gmail.com; liwei089@ieee.org; xianggen@udel.edu; 7520200002@bit.edu.cn; 3120205425@bit.edu.cn; rantao@bit.edu.cn</t>
  </si>
  <si>
    <t>10.1109/TNNLS.2022.3155114</t>
  </si>
  <si>
    <t>Zhang, Zhizheng; Song, Wen; Li, Qiqiang</t>
  </si>
  <si>
    <t>Dual-Aspect Self-Attention Based on Transformer for Remaining Useful Life Prediction</t>
  </si>
  <si>
    <t>Feature extraction; Transformers; Predictive models; Maintenance engineering; Data mining; Decoding; Convolutional neural networks; Dual-aspect self-attention; feature fusion; remaining useful life (RUL); transformer</t>
  </si>
  <si>
    <t>EXTREME LEARNING-MACHINE</t>
  </si>
  <si>
    <t>Remaining useful life (RUL) prediction is one of the key technologies of condition-based maintenance (CBM), which is important to maintain the reliability and safety of industrial equipment. Massive industrial measurement data has effectively improved the performance of the data-driven-based RUL prediction method. While deep learning has achieved great success in RUL prediction, existing methods have difficulties in processing long sequences and extracting information from the sensor and time step aspects. In this article, we propose dual-aspect self-attention based on transformer (DAST), a novel deep RUL prediction method, which is an encoder-decoder structure purely based on self-attention without any recurrent neural network (RNN)/convolution neural network (CNN) module. DAST consists of two encoders, which work in parallel to simultaneously extract features of different sensors and time steps. Solely based on self-attention, the DAST encoders are more effective in processing long data sequences and are capable of adaptively learning to focus on more important parts of the input. Moreover, the parallel feature extraction design avoids the mutual influence of information from two aspects. Experiments on two widely used turbofan engines datasets show that our method significantly outperforms the state-of-the-art RUL prediction methods.</t>
  </si>
  <si>
    <t>[Zhang, Zhizheng; Song, Wen; Li, Qiqiang] Shandong Univ, Inst Marine Sci &amp; Technol, Qingdao 266237, Peoples R China</t>
  </si>
  <si>
    <t>202020861@mail.sdu.edu.cn; wensong@email.sdu.edu.cn; qqli@sdu.edu.cn</t>
  </si>
  <si>
    <t>10.1109/TIM.2022.3160561</t>
  </si>
  <si>
    <t>Wei, Zhongbao; Ruan, Haokai; Li, Yang; Li, Jianwei; Zhang, Caizhi; He, Hongwen</t>
  </si>
  <si>
    <t>Multistage State of Health Estimation of Lithium-Ion Battery With High Tolerance to Heavily Partial Charging</t>
  </si>
  <si>
    <t>Integrated circuits; Batteries; Estimation; Feature extraction; Data mining; Aging; Power electronics; Health indicators (HIs); lithium-ion battery (LIB); partial charging; state of health (SOH)</t>
  </si>
  <si>
    <t>INCREMENTAL CAPACITY ANALYSIS; ONLINE STATE; APPROXIMATE ENTROPY; SAMPLE ENTROPY; MODEL; DEGRADATION; TEMPERATURE; PROGNOSIS; DIAGNOSIS</t>
  </si>
  <si>
    <t>State of health (SOH) is critical to the management of lithium-ion batteries (LIBs) due to its deep insight into health diagnostic and protection. However, the lack of complete charging data is common in practice, which poses a challenge for the charging-based SOH estimators. This article proposes a multistage SOH estimation method with a broad scope of applications, including the unfavorable but practical scenarios of heavily partial charging. In particular, different sets of health indicators (HIs), covering both the morphological incremental capacity features and the voltage entropy information, are extracted from the partial constant-current charging data with different initial charging voltages to characterize the aging status. Following this endeavor, artificial neural network based HI fusion is proposed to estimate the SOH of LIB precisely in real time. The proposed method is evaluated with long-term aging experiments performed on different types of LIBs. Results validate several superior merits of the proposed method, including high estimation accuracy, high tolerance to partial charging, strong robustness to cell inconsistency, and wide generality to different battery types.</t>
  </si>
  <si>
    <t>[Wei, Zhongbao; Ruan, Haokai; Li, Jianwei; He, Hongwen] Beijing Inst Technol, Natl Engn Lab Elect Vehicles, Sch Mech Engn, Beijing 100081, Peoples R China; [Li, Yang] Chalmers Univ Technol, Dept Elect Engn, S-41296 Gothenburg, Sweden; [Zhang, Caizhi] Chongqing Univ, Sch Automot Engn, Chongqing 400044, Peoples R China</t>
  </si>
  <si>
    <t>weizb@bit.edu.cn; 3220190306@bit.edu.cn; yangli@ieee.org; lijianw@bit.edu.cn; czzhang@cqu.edu.cn; hwhebit@bit.edu.cn</t>
  </si>
  <si>
    <t>10.1109/TPEL.2022.3144504</t>
  </si>
  <si>
    <t>Roscher, Ribana; Bohn, Bastian; Duarte, Marco F.; Garcke, Jochen</t>
  </si>
  <si>
    <t>Explainable Machine Learning for Scientific Insights and Discoveries</t>
  </si>
  <si>
    <t>Machine learning; Data models; Mathematical model; Kernel; Biological system modeling; Approximation algorithms; Data mining; Explainable machine learning; informed machine learning; interpretability; scientific consistency; transparency</t>
  </si>
  <si>
    <t>EQUATIONS; NETWORKS; DESIGN</t>
  </si>
  <si>
    <t>Machine learning methods have been remarkably successful for a wide range of application areas in the extraction of essential information from data. An exciting and relatively recent development is the uptake of machine learning in the natural sciences, where the major goal is to obtain novel scientific insights and discoveries from observational or simulated data. A prerequisite for obtaining a scientific outcome is domain knowledge, which is needed to gain explainability, but also to enhance scientific consistency. In this article, we review explainable machine learning in view of applications in the natural sciences and discuss three core elements that we identified as relevant in this context: transparency, interpretability, and explainability. With respect to these core elements, we provide a survey of recent scientific works that incorporate machine learning and the way that explainable machine learning is used in combination with domain knowledge from the application areas.</t>
  </si>
  <si>
    <t>[Roscher, Ribana] Univ Bonn, Inst Geodesy &amp; Geoinformat, D-53115 Bonn, Germany; [Roscher, Ribana] Univ Osnabrueck, Inst Comp Sci, D-49074 Osnabruck, Germany; [Bohn, Bastian; Garcke, Jochen] Univ Bonn, Inst Numer Simulat, D-53115 Bonn, Germany; [Duarte, Marco F.] Univ Massachusetts, Dept Elect &amp; Comp Engn, Amherst, MA 01003 USA; [Garcke, Jochen] Fraunhofer Ctr Machine Learning &amp; Fraunhofer SCAI, D-53757 St Augustin, Germany</t>
  </si>
  <si>
    <t>jochen.garcke@scai.fraunhofer.de</t>
  </si>
  <si>
    <t>10.1109/ACCESS.2020.2976199</t>
  </si>
  <si>
    <t>Basenko, Evelina Y.; Pulman, Jane A.; Shanmugasundram, Achchuthan; Harb, Omar S.; Crouch, Kathryn; Starns, David; Warrenfeltz, Susanne; Aurrecoechea, Cristina; Stoeckert, Christian J., Jr.; Kissinger, Jessica C.; Roos, David S.; Hertz-Fowler, Christiane</t>
  </si>
  <si>
    <t>FungiDB: An Integrated Bioinformatic Resource for Fungi and Oomycetes</t>
  </si>
  <si>
    <t>fungi; pathogen; bioinformatics; omics; genomics; transcriptomics; proteomics; sequence analysis; RNA-Seq; Galaxy</t>
  </si>
  <si>
    <t>GENOME DATABASE; GENE ONTOLOGY; REGULATOR; ENZYMES</t>
  </si>
  <si>
    <t>FungiDB (fungidb.org) is a free online resource for data mining and functional genomics analysis for fungal and oomycete species. FungiDB is part of the Eukaryotic Pathogen Genomics Database Resource (EuPathDB, eupathdb.org) platform that integrates genomic, transcriptomic, proteomic, and phenotypic datasets, and other types of data for pathogenic and nonpathogenic, free-living and parasitic organisms. FungiDB is one of the largest EuPathDB databases containing nearly 100 genomes obtained from GenBank, Aspergillus Genome Database (AspGD), The Broad Institute, Joint Genome Institute (JGI), Ensembl, and other sources. FungiDB offers a user-friendly web interface with embedded bioinformatics tools that support custom in silico experiments that leverage FungiDB-integrated data. In addition, a Galaxy-based workspace enables users to generate custom pipelines for large-scale data analysis (e.g., RNA-Seq, variant calling, etc.). This review provides an introduction to the FungiDB resources and focuses on available features, tools, and queries and how they can be used to mine data across a diverse range of integrated FungiDB datasets and records.</t>
  </si>
  <si>
    <t>[Basenko, Evelina Y.; Pulman, Jane A.; Shanmugasundram, Achchuthan; Starns, David; Hertz-Fowler, Christiane] Univ Liverpool, Inst Integrat Biol, Ctr Genom Res, Liverpool L69 7ZB, Merseyside, England; [Harb, Omar S.; Roos, David S.] Univ Penn, Dept Biol, Philadelphia, PA 19104 USA; [Crouch, Kathryn] Wellcome Trust Ctr Mol Parasitol, Glasgow G12 8TA, Lanark, Scotland; [Warrenfeltz, Susanne; Aurrecoechea, Cristina; Kissinger, Jessica C.] Univ Georgia, Inst Bioinformat, Ctr Trop &amp; Emerging Global Dis, Athens, GA 30602 USA; [Stoeckert, Christian J., Jr.] Univ Penn, Dept Genet, Philadelphia, PA 19104 USA</t>
  </si>
  <si>
    <t>ebasenko@liverpool.ac.uk; Jane.Pulman@liverpool.ac.uk; achchu@liverpool.ac.uk; oharb@sas.upenn.edu; kathryn.crouch@glasgow.ac.uk; D.E.Starns@liverpool.ac.uk; swfeltz@uga.edu; aurreco@uga.edu; stoeckrt@pennmedicine.upenn.edu; jkissing@uga.edu; droos@sas.upenn.edu; C.Hertz-Fowler@liverpool.ac.uk</t>
  </si>
  <si>
    <t>10.3390/jof4010039</t>
  </si>
  <si>
    <t>Microbiology; Mycology</t>
  </si>
  <si>
    <t>Ahmad, Iftikhar; Basheri, Mohammad; Iqbal, Muhammad Javed; Rahim, Aneel</t>
  </si>
  <si>
    <t>Performance Comparison of Support Vector Machine, Random Forest, and Extreme Learning Machine for Intrusion Detection</t>
  </si>
  <si>
    <t>Detection rate; extreme learning machine; false alarms; NSL-KDD; random forest; support vector machine</t>
  </si>
  <si>
    <t>SVM; CLASSIFICATION</t>
  </si>
  <si>
    <t>Intrusion detection is a fundamental part of security tools, such as adaptive security appliances, intrusion detection systems, intrusion prevention systems, and firewalls. Various intrusion detection techniques are used, but their performance is an issue. Intrusion detection performance depends on accuracy, which needs to improve to decrease false alarms and to increase the detection rate. To resolve concerns on performance, multilayer perceptron, support vector machine (SVM), and other techniques have been used in recent work. Such techniques indicate limitations and are not effcient for use in large data sets, such as system and network data. The intrusion detection system is used in analyzing huge traffc data; thus, an effcient classifcation technique is necessary to overcome the issue. This problem is considered in this paper. Well-known machine learning techniques, namely, SVM, random forest, and extreme learning machine (ELM) are applied. These techniques are well-known because of their capability in classifcation. The NSL-knowledge discovery and data mining data set is used, which is considered a benchmark in the evaluation of intrusion detection mechanisms. The results indicate that ELM outperforms other approaches.</t>
  </si>
  <si>
    <t>[Ahmad, Iftikhar; Basheri, Mohammad] King Abdulaziz Univ, Fac Comp &amp; Informat Technol, Dept Informat Technol, Jeddah 21589, Saudi Arabia; [Iqbal, Muhammad Javed] Univ Engn &amp; Technol Taxila, Dept Comp Sci, Taxila 47080, Pakistan; [Rahim, Aneel] Dublin Inst Technol, Sch Comp, Dublin D08 X622, Ireland</t>
  </si>
  <si>
    <t>iakhan@kau.edu.sa</t>
  </si>
  <si>
    <t>10.1109/ACCESS.2018.2841987</t>
  </si>
  <si>
    <t>Huang, Jinfeng; Zhang, Feibin; Safaei, Babak; Qin, Zhaoye; Chu, Fulei</t>
  </si>
  <si>
    <t>The flexible tensor singular value decomposition and its applications in multisensor signal fusion processing</t>
  </si>
  <si>
    <t>Tensor decomposition; Ball bearing; Fault diagnosis; Multisensor signal; Signal processing</t>
  </si>
  <si>
    <t>DIAGNOSIS</t>
  </si>
  <si>
    <t>A tensor, represented as a multidimensional array, has crucial applications in various fields such as image processing and high-dimensional data mining. This study defines a novel concept of tensor-tensor multiplication, the 'o-order &lt; p, q &gt;-mode product', laying a foundational framework for advanced tensor operations. Building on this, a novel extension of matrix SVD to tensors, termed the flexible tensor SVD (FTSVD), is also proposed. The FTSVD overcomes the inherent limitations of the popular tensor SVD that operates on the n-mode product, notably non-unique optimization results, and non-pseudo-diagonal core tensors. Building upon the foundations of the FTSVD and iterative decomposition principles, this study presents an adaptive signal decomposition technique named the second-kind tensor singular spectrum decomposition(2KFTSSD). This technique is well-suited for multisensor information fusion processing. The effectiveness of the presented technique has been thoroughly evaluated through both dynamic simulation and experimental signal analyses. Comparative analyses suggest that the proposed method outperforms traditional approaches in multisensor signal fusion processing, feature extraction, early fault detection, and the preservation of intrinsic interrelationships among multisensor signal attributes.</t>
  </si>
  <si>
    <t>[Huang, Jinfeng; Zhang, Feibin; Qin, Zhaoye; Chu, Fulei] Tsinghua Univ, Dept Mech Engn, State Key Lab Tribol, Beijing 100084, Peoples R China; [Safaei, Babak] Eastern Mediterranean Univ, Nanotechnol &amp; Multifunct Struct Res Ctr, Dept Mech Engn, Famagusta, Turkiye; [Safaei, Babak] Univ Johannesburg, Dept Mech Engn Sci, ZA-2006 Gauteng, South Africa</t>
  </si>
  <si>
    <t>zfbin2008@163.com; Chufl@mail.tsinghua.edu.cn</t>
  </si>
  <si>
    <t>10.1016/j.ymssp.2024.111662</t>
  </si>
  <si>
    <t>Xu, Hong Yan; Liu, Kai; Xuan, Zuxing</t>
  </si>
  <si>
    <t>Results on solutions of several product type nonlinear partial differential equations in C3</t>
  </si>
  <si>
    <t>Entire solution; Partial differential equation; Nevanlinna theory</t>
  </si>
  <si>
    <t>MEROMORPHIC SOLUTIONS</t>
  </si>
  <si>
    <t>This paper is devoted to exploring the solutions of the product type nonlinear partial differential equations (PDEs) with three complex variables. By making use of Nevanlinna theory with several complex variables and Hadamard factorization theory of meromorphic functions, and combining with the properties of the full rank determinants and algebraic cofactor, we prove that equation Pi(3)(i=1) (a(i1)u(z1)+ a(i2)u(z2) + a(i3)u(z3)) = 1 in C-3 has no any finite order transcendental entire solution under the condition that the rank of the following matrix A = [GRAPHICS] is full rank, i.e. R(A) = 3, where a(ij)(i, j = 1, 2, 3) are constants in C. Our results are some improvements and generalizations of the previous results given by Saleeby, Li, Lu and Xu. Meantime, we list some examples to explain that the condition in our theorem can not be removed. (c) 2024 Elsevier Inc. All rights are reserved, including those for text and data mining, AI training, and similar technologies.</t>
  </si>
  <si>
    <t>[Xu, Hong Yan] Suqian Univ, Sch Arts &amp; Sci, Suqian 223800, Jiangsu, Peoples R China; [Xu, Hong Yan] Shangrao Normal Univ, Sch Math &amp; Comp Sci, Shangrao 334001, Jiangxi, Peoples R China; [Liu, Kai] Nanchang Univ, Dept Math, Nanchang 330031, Jiangxi, Peoples R China; [Xuan, Zuxing] Beijing Union Univ, Dept Gen Educ, 97 Bei Si Huan Dong Rd, Beijing 100101, Peoples R China</t>
  </si>
  <si>
    <t>xuhongyanxidian@126.com; liukai@ncu.edu.cn; zuxing@buu.edu.cn</t>
  </si>
  <si>
    <t>10.1016/j.jmaa.2024.128885</t>
  </si>
  <si>
    <t>Chen, Wuxing; Yang, Kaixiang; Yu, Zhiwen; Shi, Yifan; Chen, C. L. Philip</t>
  </si>
  <si>
    <t>A survey on imbalanced learning: latest research, applications and future directions</t>
  </si>
  <si>
    <t>Imbalanced learning; Ensemble learning; Multiclass imbalanced learning; Machine learning; Imbalance regression; Long-tailed learning</t>
  </si>
  <si>
    <t>DATA CLASSIFICATION; ENSEMBLE; SMOTE; DATASETS; REGRESSION; ALGORITHM; SELECTION</t>
  </si>
  <si>
    <t>Imbalanced learning constitutes one of the most formidable challenges within data mining and machine learning. Despite continuous research advancement over the past decades, learning from data with an imbalanced class distribution remains a compelling research area. Imbalanced class distributions commonly constrain the practical utility of machine learning and even deep learning models in tangible applications. Numerous recent studies have made substantial progress in the field of imbalanced learning, deepening our understanding of its nature while concurrently unearthing new challenges. Given the field's rapid evolution, this paper aims to encapsulate the recent breakthroughs in imbalanced learning by providing an in-depth review of extant strategies to confront this issue. Unlike most surveys that primarily address classification tasks in machine learning, we also delve into techniques addressing regression tasks and facets of deep long-tail learning. Furthermore, we explore real-world applications of imbalanced learning, devising a broad spectrum of research applications from management science to engineering, and lastly, discuss newly-emerging issues and challenges necessitating further exploration in the realm of imbalanced learning.</t>
  </si>
  <si>
    <t>[Chen, Wuxing] South China Univ Technol, Sch Future Technol, Guangzhou 511442, Guangdong, Peoples R China; [Chen, Wuxing] Peng Cheng Lab, Shenzhen 518066, Guangdong, Peoples R China; [Yang, Kaixiang; Yu, Zhiwen; Chen, C. L. Philip] South China Univ Technol, Sch Comp Sci &amp; Engn, Guangzhou 510006, Guangdong, Peoples R China; [Shi, Yifan] Huaqiao Univ, Coll Engn, Quanzhou 362021, Fujian, Peoples R China</t>
  </si>
  <si>
    <t>ftchenwuxing@mail.scut.edu.cn; yangkx@scut.edu.cn; zhwyu@scut.edu.cn; shiyifan@hqu.edu.cn; philipchen@scut.edu.cn</t>
  </si>
  <si>
    <t>MAY 9</t>
  </si>
  <si>
    <t>10.1007/s10462-024-10759-6</t>
  </si>
  <si>
    <t>Johnson, Alistair E. W.; Pollard, Tom J.; Berkowitz, Seth J.; Greenbaum, Nathaniel R.; Lungren, Matthew P.; Deng, Chih-ying; Mark, Roger G.; Horng, Steven</t>
  </si>
  <si>
    <t>MIMIC-CXR, a de-identified publicly available database of chest radiographs with free-text reports</t>
  </si>
  <si>
    <t>RESOURCE</t>
  </si>
  <si>
    <t>Chest radiography is an extremely powerful imaging modality, allowing for a detailed inspection of a patient's chest, but requires specialized training for proper interpretation. With the advent of high performance general purpose computer vision algorithms, the accurate automated analysis of chest radiographs is becoming increasingly of interest to researchers. Here we describe MIMIC-CXR, a large dataset of 227,835 imaging studies for 65,379 patients presenting to the Beth Israel Deaconess Medical Center Emergency Department between 2011-2016. Each imaging study can contain one or more images, usually a frontal view and a lateral view. A total of 377,110 images are available in the dataset. Studies are made available with a semi-structured free-text radiology report that describes the radiological findings of the images, written by a practicing radiologist contemporaneously during routine clinical care. All images and reports have been de-identified to protect patient privacy. The dataset is made freely available to facilitate and encourage a wide range of research in computer vision, natural language processing, and clinical data mining.</t>
  </si>
  <si>
    <t>[Johnson, Alistair E. W.; Pollard, Tom J.; Mark, Roger G.] MIT, Inst Med Engn &amp; Sci, 77 Massachusetts Ave, Cambridge, MA 02139 USA; [Berkowitz, Seth J.] Beth Israel Deaconess Med Ctr, Dept Radiol, 330 Brookline Ave, Boston, MA 02215 USA; [Greenbaum, Nathaniel R.; Horng, Steven] Beth Israel Deaconess Med Ctr, Dept Emergency Med, Boston, MA 02215 USA; [Lungren, Matthew P.] Stanford Univ, Dept Radiol, Palo Alto, CA 94304 USA; [Deng, Chih-ying] Harvard Med Sch, Dept Biomed Informat, Boston, MA 02115 USA</t>
  </si>
  <si>
    <t>DEC 12</t>
  </si>
  <si>
    <t>10.1038/s41597-019-0322-0</t>
  </si>
  <si>
    <t>Peng, Mugen; Sun, Yaohua; Li, Xuelong; Mao, Zhendong; Wang, Chonggang</t>
  </si>
  <si>
    <t>Recent Advances in Cloud Radio Access Networks: System Architectures, Key Techniques, and Open Issues</t>
  </si>
  <si>
    <t>Cloud radio access network (C-RAN); fronthaul compression; large-scale collaborative processing; channel estimation; resource allocation</t>
  </si>
  <si>
    <t>SOFTWARE-DEFINED NETWORKING; CHANNEL STATE INFORMATION; RESOURCE-ALLOCATION; CELLULAR NETWORKS; USER ASSOCIATION; FRONTHAUL COMPRESSION; BACKHAUL COMPRESSION; COALITION-FORMATION; WIRELESS SYSTEMS; TRAINING DESIGN</t>
  </si>
  <si>
    <t>As a promising paradigm to reduce both capital and operating expenditures, the cloud radio access network (C-RAN) has been shown to provide high spectral efficiency and energy efficiency. Motivated by its significant theoretical performance gains and potential advantages, C-RANs have been advocated by both the industry and research community. This paper comprehensively surveys the recent advances of C-RANs, including system architectures, key techniques, and open issues. The system architectures with different functional splits and the corresponding characteristics are comprehensively summarized and discussed. The state-of-the-art key techniques in C-RANs are classified as: the fronthaul compression, large-scale collaborative processing, and channel estimation in the physical layer; and the radio resource allocation and optimization in the upper layer. Additionally, given the extensiveness of the research area, open issues, and challenges are presented to spur future investigations, in which the involvement of edge cache, big data mining, social-aware device-to-device, cognitive radio, software defined network, and physical layer security for C-RANs are discussed, and the progress of testbed development and trial test is introduced as well.</t>
  </si>
  <si>
    <t>[Peng, Mugen; Sun, Yaohua; Mao, Zhendong] Beijing Univ Posts &amp; Telecommun, Key Lab Universal Wireless Commun, Minist Educ, Beijing 100876, Peoples R China; [Li, Xuelong] Chinese Acad Sci, Xian Inst Opt &amp; Precis Mech, State Key Lab Transient Opt &amp; Photon, Ctr OPT IMagery Anal &amp; Learning OPTIMAL, Xian 710119, Peoples R China; [Wang, Chonggang] InterDigital Commun, King Of Prussia, PA 19406 USA</t>
  </si>
  <si>
    <t>pmg@bupt.edu.cn; sunyaohua@bupt.edu.cn; xuelong_li@opt.ac.cn; mzd@bupt.edu.cn; cgwang@ieee.org</t>
  </si>
  <si>
    <t>10.1109/COMST.2016.2548658</t>
  </si>
  <si>
    <t>Jiang, Yizhang; Chung, Fu-Lai; Wang, Shitong; Deng, Zhaohong; Wang, Jun; Qian, Pengjiang</t>
  </si>
  <si>
    <t>Collaborative Fuzzy Clustering From Multiple Weighted Views</t>
  </si>
  <si>
    <t>Collaborative clustering; fuzzy c-means; multiple view clustering; objective function</t>
  </si>
  <si>
    <t>MIXTURE-MODELS; ALGORITHMS</t>
  </si>
  <si>
    <t>Clustering with multiview data is becoming a hot topic in data mining, pattern recognition, and machine learning. In order to realize an effective multiview clustering, two issues must be addressed, namely, how to combine the clustering result from each view and how to identify the importance of each view. In this paper, based on a newly proposed objective function which explicitly incorporates two penalty terms, a basic multiview fuzzy clustering algorithm, called collaborative fuzzy c-means (Co-FCM), is firstly proposed. It is then extended into its weighted view version, called weighted view collaborative fuzzy c-means (WV-Co-FCM), by identifying the importance of each view. The WV-Co-FCM algorithm indeed tackles the above two issues simultaneously. Its relationship with the latest multiview fuzzy clustering algorithm Collaborative Fuzzy K-Means (Co-FKM) is also revealed. Extensive experimental results on various multiview datasets indicate that the proposed WV-Co-FCM algorithm outperforms or is at least comparable to the existing state-of-the-art multitask and multiview clustering algorithms and the importance of different views of the datasets can be effectively identified.</t>
  </si>
  <si>
    <t>[Jiang, Yizhang; Wang, Shitong; Deng, Zhaohong; Wang, Jun; Qian, Pengjiang] Jiangnan Univ, Sch Digital Media, Wuxi 214122, Peoples R China; [Chung, Fu-Lai] Hong Kong Polytech Univ, Dept Comp, Hong Kong, Hong Kong, Peoples R China</t>
  </si>
  <si>
    <t>s101914015@vip.jiangnan.edu.cn; cskchung@comp.polyu.edu.hk; wxwangst@aliyun.com; dzh666828@aliyun.com; wangjun_sytu@sina.com; qianpjiang@126.com</t>
  </si>
  <si>
    <t>10.1109/TCYB.2014.2334595</t>
  </si>
  <si>
    <t>Lyu, Chuanyu; Chen, Tong; Qiang, Bo; Liu, Ningfeng; Wang, Heyu; Zhang, Liangren; Liu, Zhenming</t>
  </si>
  <si>
    <t>CMNPD: a comprehensive marine natural products database towards facilitating drug discovery from the ocean</t>
  </si>
  <si>
    <t>PREDICTION; CLASSIFICATION</t>
  </si>
  <si>
    <t>Marine organisms are expected to be an important source of inspiration for drug discovery after terrestrial plants and microorganisms. Despite the remarkable progress in the field of marine natural products (MNPs) chemistry, there are only a few open access databases dedicated to MNPs research. To meet the growing demand for mining and sharing for MNPs-related data resources, we developed CMNPD, a comprehensive marine natural products database based on manually curated data. CMNPD currently contains more than 31 000 chemical entities with various physicochemical and pharmacokinetic properties, standardized biological activity data, systematic taxonomy and geographical distribution of source organisms, and detailed literature citations. It is an integrated platform for structure dereplication (assessment of novelty) of (marine) natural products, discovery of lead compounds, data mining of structure-activity relationships and investigation of chemical ecology. Access is available through a user-friendly web interface at https://www.cmnpd.org. We are committed to providing a free data sharing platform for not only professional MNPs researchers but also the broader scientific community to facilitate drug discovery from the ocean.</t>
  </si>
  <si>
    <t>[Lyu, Chuanyu; Qiang, Bo; Liu, Ningfeng; Wang, Heyu; Zhang, Liangren; Liu, Zhenming] Peking Univ, Sch Pharmaceut Sci, State Key Lab Nat &amp; Biomimet Drugs, Beijing 100191, Peoples R China; [Chen, Tong] China Acad Chinese Med Sci, Natl Resource Ctr Chinese Mat Med, Beijing 100700, Peoples R China</t>
  </si>
  <si>
    <t>liangren@bjmu.edu.cn; zmliu@bjmu.edu.cn</t>
  </si>
  <si>
    <t>10.1093/nar/gkaa763</t>
  </si>
  <si>
    <t>Li, Xiang; Zhang, Wei; Ding, Qian; Li, Xu</t>
  </si>
  <si>
    <t>Diagnosing Rotating Machines With Weakly Supervised Data Using Deep Transfer Learning</t>
  </si>
  <si>
    <t>Fault diagnosis; Training; Task analysis; Feature extraction; Rotating machines; Deep learning; Adversarial training; deep learning; fault diagnosis; rotating machinery; transfer learning</t>
  </si>
  <si>
    <t>FAULT-DIAGNOSIS; BEARINGS</t>
  </si>
  <si>
    <t>Rotating machinery fault diagnosis problems have been well-addressed when sufficient supervised data of the tested machine are available using the latest data-driven methods. However, it is still challenging to develop effective diagnostic method with insufficient training data, which is highly demanded in real-industrial scenarios, since high-quality data are usually difficult and expensive to collect. Considering the underlying similarities of rotating machines, data mining on different but related equipments potentially benefit the diagnostic performance on the target machine. Therefore, a novel transfer learning method for diagnostics based on deep learning is proposed in this article, where the diagnostic knowledge learned from sufficient supervised data of multiple rotating machines is transferred to the target equipment with domain adversarial training. Different from the existing studies, a more generalized transfer learning problem with different label spaces of domains is investigated, and different fault severities are also considered in fault diagnostics. The experimental results on four datasets validate the effectiveness of the proposed method, and show it is feasible and promising to explore different datasets to improve diagnostic performance.</t>
  </si>
  <si>
    <t>[Li, Xiang] Northeastern Univ, Coll Sci, Sate Key Lab Rolling &amp; Automat, Shenyang 110819, Peoples R China; [Li, Xiang] Northeastern Univ, Coll Sci, Key Lab Vibrat &amp; Control Aeroprop Syst, Minist Educ, Shenyang 110819, Peoples R China; [Zhang, Wei] Shenyang Aerosp Univ, Sch Aerosp Engn, Shenyang 110136, Peoples R China; [Ding, Qian] Tianjin Univ, Dept Mech, Tianjin 300072, Peoples R China; [Li, Xu] Northeastern Univ, Sate Key Lab Rolling &amp; Automat, Shenyang 110819, Peoples R China</t>
  </si>
  <si>
    <t>xiangli@mail.neu.edu.cn; zw_7126257@163.com; qding@tju.edu.cn; lixu@ral.neu.edu.cn</t>
  </si>
  <si>
    <t>10.1109/TII.2019.2927590</t>
  </si>
  <si>
    <t>Branco, Paula; Torgo, Luis; Ribeiro, Rita P.</t>
  </si>
  <si>
    <t>A Survey of Predictive Modeling on Im balanced Domains</t>
  </si>
  <si>
    <t>Imbalanced domains; rare cases; classification; regression; performance metrics</t>
  </si>
  <si>
    <t>SUPPORT VECTOR MACHINES; UNDER-SAMPLING APPROACH; IMBALANCED DATA; NEURAL-NETWORKS; CLASSIFICATION; SMOTE; PERFORMANCE; CLASSIFIERS; FRAMEWORK; SELECTION</t>
  </si>
  <si>
    <t>Many real-world data-mining applications involve obtaining predictive models using datasets with strongly imbalanced distributions of the target variable. Frequently, the least-common values of this target variable are associated with events that are highly relevant for end users (e.g., fraud detection, unusual returns on stock markets, anticipation of catastrophes, etc.). Moreover, the events may have different costs and benefits, which, when associated with the rarity of some of them on the available training data, creates serious problems to predictive modeling techniques. This article presents a survey of existing techniques for handling these important applications of predictive analytics. Although most of the existing work addresses classification tasks (nominal target variables), we also describe methods designed to handle similar problems within regression tasks (numeric target variables). In this survey, we discuss the main challenges raised by imbalanced domains, propose a definition of the problem, describe the main approaches to these tasks, propose a taxonomy of the methods, summarize the conclusions of existing comparative studies as well as some theoretical analyses of some methods, and refer to some related problems within predictive modeling.</t>
  </si>
  <si>
    <t>[Branco, Paula; Torgo, Luis; Ribeiro, Rita P.] LIAAD INESC TEC, Campus FEUP,Rua Dr Roberto Frias, P-4200465 Oporto, Portugal; [Branco, Paula; Torgo, Luis; Ribeiro, Rita P.] Univ Porto, DCC Fac Sci, Rua Campo Alegre S-N, P-4169007 Oporto, Portugal</t>
  </si>
  <si>
    <t>paula.branco@dcc.fc.up.pt; ltorgo@dcc.fc.up.pt; rpribeiro@dcc.fc.up.pt</t>
  </si>
  <si>
    <t>10.1145/2907070</t>
  </si>
  <si>
    <t>Zheng, Yu; Jin, Ming; Liu, Yixin; Chi, Lianhua; Phan, Khoa T.; Chen, Yi-Ping Phoebe</t>
  </si>
  <si>
    <t>Generative and Contrastive Self-Supervised Learning for Graph Anomaly Detection</t>
  </si>
  <si>
    <t>Anomaly detection; Task analysis; Social networking (online); Graph neural networks; Decoding; Convolution; Stochastic processes; self-supervised learning; graph neural networks (GNNs); unsupervised learning</t>
  </si>
  <si>
    <t>NETWORKS</t>
  </si>
  <si>
    <t>Anomaly detection from graph data has drawn much attention due to its practical significance in many critical applications including cybersecurity, finance, and social networks. Existing data mining and machine learning methods are either shallow methods that could not effectively capture the complex interdependency of graph data or graph autoencoder methods that could not fully exploit the contextual information as supervision signals for effective anomaly detection. To overcome these challenges, in this paper, we propose a novel method, Self-Supervised Learning for Graph Anomaly Detection (SL-GAD). Our method constructs different contextual subgraphs (views) based on a target node and employs two modules, generative attribute regression and multi-view contrastive learning for anomaly detection. While the generative attribute regressionmodule allows us to capture the anomalies in the attribute space, the multi-view contrastive learning module can exploit richer structure information from multiple subgraphs, thus abling to capture the anomalies in the structure space, mixing of structure, and attribute information. We conduct extensive experiments on six benchmark datasets and the results demonstrate that our method outperforms state-of-the-art methods by a large margin.</t>
  </si>
  <si>
    <t>[Zheng, Yu; Phan, Khoa T.; Chen, Yi-Ping Phoebe] La Trobe Univ, Dept Comp Sci &amp; Informat Technol, Melbourne, Vic 3086, Australia; [Jin, Ming; Liu, Yixin] Monash Univ, Fac IT, Dept Data Sci &amp; AI, Clayton, Vic 3168, Australia</t>
  </si>
  <si>
    <t>Yu.Zheng@latrobe.edu.au; ming.jin@monash.edu; yixin.liu@monash.edu; l.chi@latrobe.edu.au; K.Phan@latrobe.edu.au; phoebe.chen@latrobe.edu.au</t>
  </si>
  <si>
    <t>DEC 1</t>
  </si>
  <si>
    <t>10.1109/TKDE.2021.3119326</t>
  </si>
  <si>
    <t>Jiang, Yugui; Luo, Qifang; Wei, Yuanfei; Abualigah, Laith; Zhou, Yongquan</t>
  </si>
  <si>
    <t>An efficient binary Gradient-based optimizer for feature selection</t>
  </si>
  <si>
    <t>Gradient-based optimizer (GBO); transfer function; binary gradient-based optimizer; feature selection (FS)</t>
  </si>
  <si>
    <t>PARTICLE SWARM OPTIMIZATION; GENETIC ALGORITHMS; CLASSIFICATION; EVOLUTION; SUBSPACE</t>
  </si>
  <si>
    <t>Feature selection (FS) is a classic and challenging optimization task in the field of machine learning and data mining. Gradient-based optimizer (GBO) is a recently developed metaheuristic with population-based characteristics inspired by gradient-based Newton's method that uses two main operators: the gradient search rule (GSR), the local escape operator (LEO) and a set of vectors to explore the search space for solving continuous problems. This article presents a binary GBO (BGBO) algorithm and for feature selecting problems. The eight independent GBO variants are proposed, and eight transfer functions divided into two families of S-shaped and V-shaped are evaluated to map the search space to a discrete space of research. To verify the performance of the proposed binary GBO algorithm, 18 well-known UCI datasets and 10 high-dimensional datasets are tested and compared with other advanced FS methods. The experimental results show that among the proposed binary GBO algorithms has the best comprehensive performance and has better performance than other well known metaheuristic algorithms in terms of the performance measures.</t>
  </si>
  <si>
    <t>[Jiang, Yugui; Luo, Qifang; Zhou, Yongquan] Guangxi Univ Nationalities, Coll Artificial Intelligence, Nanning 530006, Peoples R China; [Wei, Yuanfei] Gunagxi Univ Nationalities, Xiangsihu Coll, Nanning 532100, Guangxi, Peoples R China; [Jiang, Yugui; Luo, Qifang; Zhou, Yongquan] Guangxi Key Labs Hybrid Computat &amp; IC Design Anal, Nanning 530006, Peoples R China; [Abualigah, Laith] Amman Arab Univ, Fac Comp Sci &amp; Informat, Amman 11953, Jordan</t>
  </si>
  <si>
    <t>l.qf@163.com</t>
  </si>
  <si>
    <t>10.3934/mbe.2021192</t>
  </si>
  <si>
    <t>Mathematical &amp; Computational Biology</t>
  </si>
  <si>
    <t>Wang, Jin; Yang, Yaqiong; Wang, Tian; Sherratt, R. Simon; Zhang, Jingyu</t>
  </si>
  <si>
    <t>Big Data Service Architecture: A Survey</t>
  </si>
  <si>
    <t>Big data; Data processing; Data analysis; Cloud service model; Big data applications</t>
  </si>
  <si>
    <t>CONTENT SIMILARITY; SCHEDULING SCHEME; ALGORITHM; ANALYTICS; SYSTEMS; STORAGE; NETWORKS; COVERAGE; STRATEGY; FILES</t>
  </si>
  <si>
    <t>As one of the main development directions in the information field, big data technology can be applied for data mining, data analysis and data sharing in the massive data, and it created huge economic benefits by using the potential value of data. Meanwhile, it can provide decision-making strategies for social and economic development. Big data service architecture is a new service economic model that takes data as a resource, and it loads and extracts the data collected from different data sources. This service architecture provides various customized data processing methods, data analysis and visualization services for service consumers. This paper first briefly introduces the general big data service architecture and the technical processing framework, which covered data collection and storage. Next, we discuss big data processing and analysis according to different service requirements, which can present valuable data for service consumers. Then, we introduce the detailed cloud computing service system based on big data, which provides high performance solutions for large-scale data storage, processing and analysis. Finally, we summarize some big data application scenarios over various fields.</t>
  </si>
  <si>
    <t>[Wang, Jin; Yang, Yaqiong; Zhang, Jingyu] Changsha Univ Sci &amp; Technol, Sch Comp &amp; Commun Engn, Changsha, Hunan, Peoples R China; [Wang, Jin] Fujian Univ Technol, Sch Informat Sci &amp; Engn, Fuzhou, Fujian, Peoples R China; [Wang, Tian] Huaqiao Univ, Coll Comp Sci &amp; Technol, Quanzhou, Peoples R China; [Sherratt, R. Simon] Univ Reading, Dept Biomed Engn, Reading, Berks, England</t>
  </si>
  <si>
    <t>jinwang@csust.edu.cn; yangyqst@163.com; cs_tianwang@163.com; sherratt@ieee.org; zhangzhang@csust.edu.cn</t>
  </si>
  <si>
    <t>10.3966/160792642020032102008</t>
  </si>
  <si>
    <t>Rao, Haidi; Shi, Xianzhang; Rodrigue, Ahoussou Kouassi; Feng, Juanjuan; Xia, Yingchun; Elhoseny, Mohamed; Yuan, Xiaohui; Gu, Lichuan</t>
  </si>
  <si>
    <t>Feature selection based on artificial bee colony and gradient boosting decision tree</t>
  </si>
  <si>
    <t>Bee colony algorithm; Decision tree; Feature selection; Dimensionality reduction</t>
  </si>
  <si>
    <t>CANCER-DIAGNOSIS; FRAMEWORK; OPTIMIZATION; DEPENDENCY; ALGORITHM</t>
  </si>
  <si>
    <t>Data from many real-world applications can be high dimensional and features of such data are usually highly redundant. Identifying informative features has become an important step for data mining to not only circumvent the curse of dimensionality but to reduce the amount of data for processing. In this paper, we propose a novel feature selection method based on bee colony and gradient boosting decision tree aiming at addressing problems such as efficiency and informative quality of the selected features. Our method achieves global optimization of the inputs of the decision tree using the bee colony algorithm to identify the informative features. The method initializes the feature space spanned by the dataset. Less relevant features are suppressed according to the information they contribute to the decision making using an artificial bee colony algorithm. Experiments are conducted with two breast cancer datasets and six datasets from the public data repository. Experimental results demonstrate that the proposed method effectively reduces the dimensions of the dataset and achieves superior classification accuracy using the selected features. (C) 2018 Elsevier B.V. All rights reserved.</t>
  </si>
  <si>
    <t>[Rao, Haidi; Shi, Xianzhang; Rodrigue, Ahoussou Kouassi; Feng, Juanjuan; Xia, Yingchun; Gu, Lichuan] Anhui Agr Univ, Coll Comp &amp; Informat, Hefei 230036, Anhui, Peoples R China; [Rao, Haidi; Shi, Xianzhang; Rodrigue, Ahoussou Kouassi; Gu, Lichuan] Minist Agr, Key Lab Agr Elect Commerce, Hefei 230036, Anhui, Peoples R China; [Yuan, Xiaohui] Univ North Texas, Dept Comp Sci &amp; Engn, Denton, TX 76203 USA; [Elhoseny, Mohamed] Mansoura Univ, Mansoura 35516, Egypt</t>
  </si>
  <si>
    <t>xiaohui.yuan@unt.edu</t>
  </si>
  <si>
    <t>10.1016/j.asoc.2018.10.036</t>
  </si>
  <si>
    <t>Garcia-Perez, Pascual; Becchi, Pier Paolo; Zhang, Leilei; Rocchetti, Gabriele; Lucini, Luigi</t>
  </si>
  <si>
    <t>Metabolomics and chemometrics: The next-generation analytical toolkit for the evaluation of food quality and authenticity</t>
  </si>
  <si>
    <t>Unsupervised statistics; Supervised modeling; Machine learning; Artificial neural networks; Authenticity markers; Food integrity</t>
  </si>
  <si>
    <t>MASS-SPECTROMETRY; TARGETED METABOLOMICS; OMICS DATA; NMR; WORKFLOW; SCALE</t>
  </si>
  <si>
    <t>Background: The advances in NMR and mass spectrometry metabolomics allows a comprehensive profiling of foods, potentially covering geographical origin, authenticity, quality and integrity issues. However, mining specific effects within the corresponding datasets is challenging due to the presence of a set of interacting factors that finally determine metabolomics signatures. Scope and approach: This review provides an overview of the different metabolomics approaches used in food quality and authenticity, then focusing on different chemometric approaches for data interpretation. In particular, data interpretation is hierarchically presented, starting from unsupervised (PCA, hierarchical clusters) to supervised multivariate statistics like OPLS and AMOPLS multiblock ANOVA discriminant approaches. Finally, machine learning approaches like Artificial Neural Networks are discussed as the novel and emerging tool to support food integrity issues. Key findings and conclusions: Tailored data mining approaches are advisable, rather than unique solutions, with unsupervised statistics that naively provide qualitative recognition of patterns, and supervised modeling that support markers identification. Nonetheless, machine learning approaches are emerging as a novel approach able to interpretate complex metabolomics signatures.</t>
  </si>
  <si>
    <t>[Garcia-Perez, Pascual; Becchi, Pier Paolo; Zhang, Leilei; Lucini, Luigi] Univ Cattolica Sacro Cuore, Dept Sustainable Food Proc, Via Emilia Parmense 84, I-29122 Piacenza, Italy; [Garcia-Perez, Pascual] Univ Vigo, Fac Sci, Dept Analyt Chem &amp; Food Sci, Nutr &amp; Bromatol Grp, E-32004 Orense, Spain; [Rocchetti, Gabriele] Univ Cattolica Sacro Cuore, Dept Anim Sci Food &amp; Nutr, Via Emilia Parmense 84, I-29122 Piacenza, Italy</t>
  </si>
  <si>
    <t>pasgarcia@uvigo.es</t>
  </si>
  <si>
    <t>10.1016/j.tifs.2024.104481</t>
  </si>
  <si>
    <t>Food Science &amp; Technology</t>
  </si>
  <si>
    <t>Guo, Xiaoyu; Wang, Chenliang; Liu, Lu</t>
  </si>
  <si>
    <t>Adaptive fault-tolerant control for a class of nonlinear multi-agent systems with multiple unknown time-varying control directions☆</t>
  </si>
  <si>
    <t>Multi-agent systems; Consensus tracking; Actuator faults; Unknown directions; Adaptive control</t>
  </si>
  <si>
    <t>DISTRIBUTED CONSENSUS; OUTPUT REGULATION; TRACKING</t>
  </si>
  <si>
    <t>In this paper, we investigate the consensus tracking control for a class of heterogeneous multi-agent systems with multiple unknown time-varying control directions and unknown direction actuator faults. Different from existing work, the directions of the multiple time-varying control coefficients are subject to fault-induced sign-switching. To address this challenge, a series of high-order Lyapunov functions and differentiable functions are introduced to avoid non-integrable terms. Then, a novel contradiction statement and some Nussbaum functions are used to handle the summation of multiple unknown control coefficients with time-varying amplitudes and directions. Meanwhile, a novel distributed observer with quantized communication is introduced to track a reference trajectory with unknown dynamics. It is shown that all closed-loop signals are globally uniformly bounded and the tracking errors converge to residual sets that can be made arbitrarily small. Simulation results illustrate the effectiveness of the proposed scheme. (c) 2024 Elsevier Ltd. All rights are reserved, including those for text and data mining, AI training, and similar technologies.</t>
  </si>
  <si>
    <t>[Guo, Xiaoyu; Liu, Lu] City Univ Hong Kong, Dept Biomed Engn, Kowloon, Hong Kong, Peoples R China; [Wang, Chenliang] Beihang Univ, Sch Automat Sci &amp; Elect Engn, Beijing 100191, Peoples R China</t>
  </si>
  <si>
    <t>xiaoyguo@cityu.edu.hk; wangcl@buaa.edu.cn; luliu45@cityu.edu.hk</t>
  </si>
  <si>
    <t>10.1016/j.automatica.2024.111802</t>
  </si>
  <si>
    <t>Lin, Guanjun; Wen, Sheng; Han, Qing-Long; Zhang, Jun; Xiang, Yang</t>
  </si>
  <si>
    <t>Software Vulnerability Detection Using Deep Neural Networks: A Survey</t>
  </si>
  <si>
    <t>Computer security; Semantics; Feature extraction; Open source software; Neural networks; Deep learning; Computer bugs; Cybersecurity; deep neural network (DNN); machine learning (ML); representation learning; software vulnerability</t>
  </si>
  <si>
    <t>CODE CHURN; PREDICTION</t>
  </si>
  <si>
    <t>The constantly increasing number of disclosed security vulnerabilities have become an important concern in the software industry and in the field of cybersecurity, suggesting that the current approaches for vulnerability detection demand further improvement. The booming of the open-source software community has made vast amounts of software code available, which allows machine learning and data mining techniques to exploit abundant patterns within software code. Particularly, the recent breakthrough application of deep learning to speech recognition and machine translation has demonstrated the great potential of neural models' capability of understanding natural languages. This has motivated researchers in the software engineering and cybersecurity communities to apply deep learning for learning and understanding vulnerable code patterns and semantics indicative of the characteristics of vulnerable code. In this survey, we review the current literature adopting deep-learning-/neural-network-based approaches for detecting software vulnerabilities, aiming at investigating how the state-of-the-art research leverages neural techniques for learning and understanding code semantics to facilitate vulnerability discovery. We also identify the challenges in this new field and share our views of potential research directions.</t>
  </si>
  <si>
    <t>[Lin, Guanjun] Sanming Univ, Sch Informat Engn, Sanming 365004, Fujian, Peoples R China; [Wen, Sheng; Han, Qing-Long; Zhang, Jun; Xiang, Yang] Swinburne Univ Technol, Sch Software &amp; Elect Engn, Melbourne, Vic 3122, Australia</t>
  </si>
  <si>
    <t>daniellin1986d@gmail.com; swen@swin.edu.au; qhan@swin.edu.au; junzhang@swin.edu.au; yxiang@swin.edu.au</t>
  </si>
  <si>
    <t>10.1109/JPROC.2020.2993293</t>
  </si>
  <si>
    <t>Li, Yingming; Yang, Ming; Zhang, Zhongfei</t>
  </si>
  <si>
    <t>A Survey of Multi-View Representation Learning</t>
  </si>
  <si>
    <t>Multi-view representation learning; canonical correlation analysis; multi-view deep learning</t>
  </si>
  <si>
    <t>CANONICAL CORRELATION-ANALYSIS; DIMENSIONALITY REDUCTION; KERNEL; RANK; REGRESSION; FUSION; IMAGES; DECOMPOSITION; NETWORKS; TEXT</t>
  </si>
  <si>
    <t>Recently, multi-view representation learning has become a rapidly growing direction in machine learning and data mining areas. This paper introduces two categories for multi-view representation learning: multi-view representation alignment and multi-view representation fusion. Consequently, we first review the representative methods and theories of multi-view representation learning based on the perspective of alignment, such as correlation-based alignment. Representative examples are canonical correlation analysis (CCA) and its several extensions. Then, from the perspective of representation fusion, we investigate the advancement of multi-view representation learning that ranges from generative methods including multi-modal topic learning, multi-view sparse coding, and multi-view latent space Markov networks, to neural network-based methods including multi-modal autoencoders, multi-view convolutional neural networks, and multi-modal recurrent neural networks. Further, we also investigate several important applications of multi-view representation learning. Overall, this survey aims to provide an insightful overview of theoretical foundation and state-of-the-art developments in the field of multi-view representation learning and to help researchers find the most appropriate tools for particular applications.</t>
  </si>
  <si>
    <t>[Li, Yingming; Yang, Ming; Zhang, Zhongfei] Zhejiang Univ, Coll Informat Sci &amp; Elect Engn, Hangzhou 310027, Zhejiang, Peoples R China</t>
  </si>
  <si>
    <t>yingming@zju.edu.cn; cauchym@zju.edu.cn; zhongfei@zju.edu.cn</t>
  </si>
  <si>
    <t>10.1109/TKDE.2018.2872063</t>
  </si>
  <si>
    <t>Yang, Yuhang; Ren, Xin; Wang, Qingqing; Lu, Zhiyu; Zhang, Dongdong; Cai, Yi-Fu; Saridakis, Emmanuel N.</t>
  </si>
  <si>
    <t>Quintom cosmology and modified gravity after DESI 2024</t>
  </si>
  <si>
    <t>DESI; Dark energy; Quintom cosmology; Modified gravity</t>
  </si>
  <si>
    <t>SPECTROSCOPIC SURVEY MEASUREMENT; ANISOTROPIC POWER SPECTRUM; RED GALAXY SAMPLE; DARK ENERGY; EMERGENT UNIVERSE; FIELD-EQUATIONS; REDSHIFTS 0.6; GROWTH-RATE; MODEL; BAO</t>
  </si>
  <si>
    <t>We reconstruct the cosmological background evolution under the scenario of dynamical dark energy through the Gaussian process approach, using the latest Dark Energy Spectroscopic Instrument (DESI) baryon acoustic oscillations (BAO) combined with other observations. Our results reveal that the reconstructed dark-energy equation-of-state (EoS) parameter w(z) exhibits the so-called quintom-B behavior, crossing -1 from phantom to quintessence regime as the universe expands. We investigate under what situation this type of evolution could be achieved from the perspectives of field theories and modified gravity. In particular, we reconstruct the corresponding actions for f(R); f (T), and f (Q) gravity, respectively. We explicitly show that, certain modified gravity can exhibit the quintom dynamics and fit the recent DESI data efficiently, and for all cases the quadratic deviation from the KCDM scenario is mildly favored. (c) 2024 Science China Press. Published by Elsevier B.V. and Science China Press. All rights are reserved, including those for text and data mining, AI training, and similar technologies.</t>
  </si>
  <si>
    <t>[Yang, Yuhang; Ren, Xin; Wang, Qingqing; Lu, Zhiyu; Zhang, Dongdong; Cai, Yi-Fu] Univ Sci &amp; Technol China, Sch Phys Sci, Dept Astron, Hefei 230026, Peoples R China; [Yang, Yuhang; Ren, Xin; Wang, Qingqing; Lu, Zhiyu; Zhang, Dongdong; Cai, Yi-Fu; Saridakis, Emmanuel N.] Univ Sci &amp; Technol China, Sch Astron &amp; Space Sci, CAS Key Lab Res Galaxies &amp; Cosmol, Hefei 230026, Peoples R China; [Yang, Yuhang; Ren, Xin; Wang, Qingqing; Lu, Zhiyu; Zhang, Dongdong; Cai, Yi-Fu] Deep Space Explorat Lab, Hefei 230088, Peoples R China; [Ren, Xin] Tokyo Inst Technol, Dept Phys, Tokyo 1528551, Japan; [Zhang, Dongdong] Univ Tokyo, Kavli IPMU WPI, UTIAS, Chiba 2778583, Japan; [Saridakis, Emmanuel N.] Natl Observ Athens, Lofos Nymfon 11852, Greece; [Saridakis, Emmanuel N.] Univ Catolica Norte, Dept Matemat, Antofagasta 1270398, Chile</t>
  </si>
  <si>
    <t>yifucai@ustc.edu.cn; msaridak@noa.gr</t>
  </si>
  <si>
    <t>SEP 15</t>
  </si>
  <si>
    <t>10.1016/j.scib.2024.07.029</t>
  </si>
  <si>
    <t>Sheikhpour, Razieh; Sarram, Mehdi Agha; Gharaghani, Sajjad; Chahooki, Mohammad Ali Zare</t>
  </si>
  <si>
    <t>A Survey on semi-supervised feature selection methods</t>
  </si>
  <si>
    <t>Semi-supervised learning; Feature selection; Survey</t>
  </si>
  <si>
    <t>PARTICLE SWARM OPTIMIZATION; SEMISUPERVISED FEATURE-SELECTION; CLASSIFICATION; ALGORITHMS; MACHINE; RECONSTRUCTION; CONSTRAINT; REDUCTION; MIXTURE; MODEL</t>
  </si>
  <si>
    <t>Feature selection is a significant task in data mining and machine learning applications which eliminates irrelevant and redundant features and improves learning performance. In many real-world applications, collecting labeled data is difficult, while abundant unlabeled data are easily accessible. This motivates researchers to develop semi-supervised feature selection methods which use both labeled and unlabeled data to evaluate feature relevance. However, till-to-date, there is no comprehensive survey covering the semi supervised feature selection methods. In this paper, semi-supervised feature selection methods are fully investigated and two taxonomies of these methods are presented based on two different perspectives which represent the hierarchical structure of semi-supervised feature selection methods. The first perspective is based on the basic taxonomy of feature selection methods and the second one is based on the taxonomy of semi supervised learning methods. This survey can be helpful for a researcher to obtain a deep background in semi supervised feature selection methods and choose a proper semi-supervised feature selection method based on the hierarchical structure of them.</t>
  </si>
  <si>
    <t>[Sheikhpour, Razieh; Sarram, Mehdi Agha; Chahooki, Mohammad Ali Zare] Yazd Univ, Dept Comp Engn, Yazd, Iran; [Gharaghani, Sajjad] Univ Tehran, Inst Biochem &amp; Biophys, Lab Bioinformat &amp; Drug Design LBD, Tehran, Iran</t>
  </si>
  <si>
    <t>r_sheikhpour@stu.yazd.ac.ir; mehdi.sarram@yazd.ac.ir; s.gharaghani@ut.ac.ir; chahooki@yazd.ac.ir</t>
  </si>
  <si>
    <t>10.1016/j.patcog.2016.11.003</t>
  </si>
  <si>
    <t>Shi, Wenzhong; Zhang, Min; Ke, Hongfei; Fang, Xin; Zhan, Zhao; Chen, Shanxiong</t>
  </si>
  <si>
    <t>Landslide Recognition by Deep Convolutional Neural Network and Change Detection</t>
  </si>
  <si>
    <t>Terrain factors; Feature extraction; Training; Data mining; Image recognition; Convolutional neural networks; Remote sensing; Change detection; convolutional neural network (CNN); landslide; remotely sensed (RS) images</t>
  </si>
  <si>
    <t>TESSINA LANDSLIDE; HAZARD ASSESSMENT; IMAGERY; INVENTORY; FRAMEWORK</t>
  </si>
  <si>
    <t>It is a technological challenge to recognize landslides from remotely sensed (RS) images automatically and at high speeds, which is fundamentally important for preventing and controlling natural landslide hazards. Many methods have been developed, but there remains room for improvement for stable, higher accuracy, and high-speed landslide recognition for large areas with complex land cover. In this article, a novel integrated approach combining a deep convolutional neural network (CNN) and change detection is proposed for landslide recognition from RS images. Logically, it comprises the following four parts. First, a CNN for landslide recognition is built based on training data sets from RS images with historical landslides. Second, the object-oriented change detection CNN (CDCNN) with a fully connected conditional random field (CRF) is implemented based on the trained CNN. Third, the preliminary CDCNN is optimized by the proposed postprocessing methods. Finally, the results are further enhanced by a set of information extraction methods, including trail extraction, source point extraction, and attribute extraction. Furthermore, in the implementation of the proposed approach, image block processing and parallel processing strategies are adopted. As a result, the speed has been improved significantly, which is extremely important for RS images covering large areas. The effectiveness of the proposed approach has been examined using two landslide-prone sites, Lantau Island and Sharp Peak, Hong Kong, with a total area of more than 70 km(2). Besides its high speed, the proposed approach has an accuracy exceeding 80%, and the experiments demonstrate its high practicability.</t>
  </si>
  <si>
    <t>[Shi, Wenzhong] Hong Kong Polytech Univ, Dept Land Surveying &amp; Geoinformat, Hong Kong, Peoples R China; [Zhang, Min; Ke, Hongfei; Fang, Xin; Zhan, Zhao; Chen, Shanxiong] Wuhan Univ, Sch Remote Sensing &amp; Informat Engn, Wuhan 430072, Peoples R China</t>
  </si>
  <si>
    <t>lswzshi@polyu.edu.hk; 007zhangmin@whu.edu.cn; kehongfei@whu.edu.cn; fangxin94@whu.edu.cn; zhanzhao@whu.edu.cn; shanxiongchen@whu.edu.cn</t>
  </si>
  <si>
    <t>10.1109/TGRS.2020.3015826</t>
  </si>
  <si>
    <t>Mishra, Preeti; Varadharajan, Vijay; Tupakula, Uday; Pilli, Emmanuel S.</t>
  </si>
  <si>
    <t>A Detailed Investigation and Analysis of Using Machine Learning Techniques for Intrusion Detection</t>
  </si>
  <si>
    <t>Machine learning; intrusion; attacks; security</t>
  </si>
  <si>
    <t>SUPPORT VECTOR MACHINES; FEATURE-SELECTION; ANOMALY DETECTION; SWARM INTELLIGENCE; GENETIC ALGORITHM; NAIVE BAYES; NETWORK; SYSTEM; ATTACKS; SVM</t>
  </si>
  <si>
    <t>Intrusion detection is one of the important security problems in todays cyber world. A significant number of techniques have been developed which are based on machine learning approaches. However, they are not very successful in identifying all types of intrusions. In this paper, a detailed investigation and analysis of various machine learning techniques have been carried out for finding the cause of problems associated with various machine learning techniques in detecting intrusive activities. Attack classification and mapping of the attack features is provided corresponding to each attack. Issues which are related to detecting low-frequency attacks using network attack dataset are also discussed and viable methods are suggested for improvement. Machine learning techniques have been analyzed and compared in terms of their detection capability for detecting the various category of attacks. Limitations associated with each category of them are also discussed. Various data mining tools for machine learning have also been included in the paper. At the end, future directions are provided for attack detection using machine learning techniques.</t>
  </si>
  <si>
    <t>[Mishra, Preeti] MNIT, Jaipur 302017, Rajasthan, India; [Mishra, Preeti] Graph Era Deemed Univ, Dept Comp Sci &amp; Engn, Dehra Dun 248002, India; [Varadharajan, Vijay; Tupakula, Uday] Univ Newcastle, Fac Engn &amp; Built Environm, Callaghan, NSW 2308, Australia; [Varadharajan, Vijay; Tupakula, Uday] Univ Newcastle, Adv Cyber Secur Res Ctr, Callaghan, NSW 2308, Australia; [Pilli, Emmanuel S.] Malaviya Natl Inst Technol, Dept Comp Sci &amp; Engn, Jaipur 302017, Rajasthan, India</t>
  </si>
  <si>
    <t>dr.preetimishranit@gmail.com; vijay.varadharajan@newcastle.edu.au; uday.tupakula@newcastle.edu.au; espilli.cse@mnit.ac.in</t>
  </si>
  <si>
    <t>10.1109/COMST.2018.2847722</t>
  </si>
  <si>
    <t>Yang, Xiaofei; Cao, Weijia; Lu, Yao; Zhou, Yicong</t>
  </si>
  <si>
    <t>Hyperspectral Image Transformer Classification Networks</t>
  </si>
  <si>
    <t>Transformers; Convolution; Three-dimensional displays; Feature extraction; Task analysis; Data mining; Hyperspectral imaging; 3-D convolution projection; convolution neural network (CNN); hyperspectral image (HSI) classification; transformers</t>
  </si>
  <si>
    <t>Hyperspectral image (HSI) classification is an important task in earth observation missions. Convolution neural networks (CNNs) with the powerful ability of feature extraction have shown prominence in HSI classification tasks. However, existing CNN-based approaches cannot sufficiently mine the sequence attributes of spectral features, hindering the further performance promotion of HSI classification. This article presents a hyperspectral image transformer (HiT) classification network by embedding convolution operations into the transformer structure to capture the subtle spectral discrepancies and convey the local spatial context information. HiT consists of two key modules, i.e., spectral-adaptive 3-D convolution projection module and convolution permutator (ConV-Permutator) to retrieve the subtle spatial-spectral discrepancies. The spectral-adaptive 3-D convolution projection module produces the local spatial-spectral information from HSIs using two spectral-adaptive 3-D convolution layers instead of the linear projection layer. In addition, the Conv-Permutator module utilizes the depthwise convolution operations to separately encode the spatial-spectral representations along the height, width, and spectral dimensions, respectively. Extensive experiments on four benchmark HSI datasets, including Indian Pines, Pavia University, Houston2013, and Xiongan (XA) datasets, show the superiority of the proposed HiT over existing transformers and the state-of-the-art CNN-based methods. Our codes of this work are available at https://github.com/xiachangxue/DeepHyperX for the sake of reproducibility.</t>
  </si>
  <si>
    <t>[Yang, Xiaofei; Cao, Weijia; Lu, Yao; Zhou, Yicong] Univ Macau, Dept Comp &amp; Informat Sci, Macau, Peoples R China; [Cao, Weijia] Chinese Acad Sci, Aerosp Informat Res Inst, Beijing 100094, Peoples R China; [Cao, Weijia] Yangtze Three Gorges Technol &amp; Econ Dev Co Ltd, Beijing 101100, Peoples R China; [Lu, Yao] Harbin Inst Technol Shenzhen, Dept Comp Sci &amp; Technol, Shenzhen 518057, Peoples R China</t>
  </si>
  <si>
    <t>xiaofei.hitsz@gmail.com; caowj@aircas.ac.cn; luyao2021@hit.edu.cn; yicongzhou@um.edu.mo</t>
  </si>
  <si>
    <t>10.1109/TGRS.2022.3171551</t>
  </si>
  <si>
    <t>Ma, Ping; Ren, Jinchang; Sun, Genyun; Zhao, Huimin; Jia, Xiuping; Yan, Yijun; Zabalza, Jaime</t>
  </si>
  <si>
    <t>Multiscale Superpixelwise Prophet Model for Noise-Robust Feature Extraction in Hyperspectral Images</t>
  </si>
  <si>
    <t>Feature extraction; Market research; Data models; Training; Data mining; Analytical models; Noise robustness; Hyperspectral image (HSI); multiscale prophet model; spectral--spatial feature mining; superpixel segmentation</t>
  </si>
  <si>
    <t>SINGULAR SPECTRUM ANALYSIS; SPARSE REPRESENTATION; CLASSIFICATION; MACHINE</t>
  </si>
  <si>
    <t>Despite various approaches proposed to smooth the hyperspectral images (HSIs) before feature extraction, the efficacy is still affected by the noise, even using the corrected dataset with the noisy and water absorption bands discarded. In this study, a novel spectral-spatial feature mining framework, multiscale superpixelwise prophet model (MSPM), is proposed for noise-robust feature extraction and effective classification of the HSI. The prophet model is highly noise-robust for deeply digging into the complex structured features, thus enlarging interclass diversity and improving intraclass similarity. First, the superpixelwise segmentation is produced from the first three principal components of an HSI to group pixels into regions with adaptively determined sizes and shapes. A multiscale prophet model is utilized to extract the multiscale informative trend components from the average spectrum of each superpixel. Taking the multiscale trend signal as the input feature, the HSI data are classified superpixelwisely, which is further refined by a majority vote-based decision fusion. Comprehensive experiments on three publicly available datasets have fully validated the efficacy and robustness of our MSPM model when benchmarked with 11 state-of-the-art algorithms, including six spectral-spatial methods and five deep learning ones. Besides, MSPM also shows superiority under limited training samples, due to the combined strategies of superpixelwise fusion and multiscale fusion. Our model has provided a useful solution for noise-robust feature extraction as it achieves superior HSI classification even from the uncorrected dataset without prefiltering the water absorption and noisy bands.</t>
  </si>
  <si>
    <t>[Ma, Ping; Yan, Yijun] Robert Gordon Univ, Natl Subsea Ctr, Aberdeen AB21 0BH, Scotland; [Ren, Jinchang; Zhao, Huimin] Guangdong Polytech Normal Univ GPNU, Sch Comp Sci, Guangzhou 510640, Peoples R China; [Sun, Genyun] China Univ Petr East China, Coll Oceanog &amp; Space Informat, Qingdao 266580, Peoples R China; [Sun, Genyun] Qingdao Natl Lab Marine Sci &amp; Technol, Lab Marine Mineral Resources, Qingdao 266237, Peoples R China; [Jia, Xiuping] Univ New South Wales Canberra, Sch Engn &amp; Informat Technol, Canberra, ACT 2600, Australia; [Zabalza, Jaime] Univ Strathclyde, Dept Elect &amp; Elect Engn, Glasgow G1 1XW, Scotland</t>
  </si>
  <si>
    <t>jinchang.ren@ieee.org; zhaohuimin@gpnu.edu.cn</t>
  </si>
  <si>
    <t>10.1109/TGRS.2023.3260634</t>
  </si>
  <si>
    <t>Liu, Mengxi; Shi, Qian; Marinoni, Andrea; He, Da; Liu, Xiaoping; Zhang, Liangpei</t>
  </si>
  <si>
    <t>Super-Resolution-Based Change Detection Network With Stacked Attention Module for Images With Different Resolutions</t>
  </si>
  <si>
    <t>Feature extraction; Remote sensing; Superresolution; Spatial resolution; Measurement; Semantics; Data mining; Change detection (CD); fully convolutional networks (FCNs); metric learning; remote sensing images; super-resolution</t>
  </si>
  <si>
    <t>LAND-COVER CHANGE; CLASSIFICATION; SCALE</t>
  </si>
  <si>
    <t>Change detection (CD) aims to distinguish surface changes based on bitemporal images. Since high-resolution (HR) images cannot be typically acquired continuously over time, bitemporal images with different resolutions are often adopted for CD in practical applications. Traditional subpixel-based methods for CD using images with different resolutions may lead to substantial error accumulation when the HR images are employed, which is because of intraclass heterogeneity and interclass similarity. Therefore, it is necessary to develop a novel method for CD using images with different resolutions that are more suitable for the HR images. To this end, we propose a super-resolution-based change detection network (SRCDNet) with a stacked attention module (SAM). The SRCDNet employs a super-resolution (SR) module containing a generator and a discriminator to directly learn the SR images through adversarial learning and overcome the resolution difference between the bitemporal images. To enhance the useful information in multiscale features, a SAM consisting of five convolutional block attention modules (CBAMs) is integrated to the feature extractor. The final change map is obtained through a metric learning-based change decision module, wherein a distance map between bitemporal features is calculated. Ablation study and comparative experiments on two large datasets, building change detection dataset (BCDD) and season-varying change detection dataset (CDD), and a real-image experiment on the Google dataset fully demonstrate the superiority of the proposed method. The source code of SRCDNet is available at https://github.com/liumency/SRCDNet.</t>
  </si>
  <si>
    <t>[Liu, Mengxi; Shi, Qian; He, Da; Liu, Xiaoping] Sun Yat Sen Univ, Sch Geog &amp; Planning, Guangdong Prov Key Lab Urbanizat &amp; Geosimulat, Guangzhou 510275, Peoples R China; [Marinoni, Andrea] UiT Arctic Univ Norway, Dept Phys &amp; Technol, N-9019 Tromso, Norway; [Marinoni, Andrea] Univ Cambridge, Dept Engn, Cambridge CB2 1TN, England; [Zhang, Liangpei] Wuhan Univ, State Key Lab Informat Engn Surveying Mapping &amp; R, Wuhan 430079, Peoples R China</t>
  </si>
  <si>
    <t>liumx23@mail2.sysu.edu.cn; shixi5@mail.sysu.edu.cn; andrea.marinoni@uit.no; heda@mail.sysu.edu.cn; liuxp3@mail.sysu.edu.cn; zlp62@whu.edu.cn</t>
  </si>
  <si>
    <t>10.1109/TGRS.2021.3091758</t>
  </si>
  <si>
    <t>Rasti, Behnood; Koirala, Bikram; Scheunders, Paul; Ghamisi, Pedram</t>
  </si>
  <si>
    <t>UnDIP: Hyperspectral Unmixing Using Deep Image Prior</t>
  </si>
  <si>
    <t>Hyperspectral imaging; Estimation; Task analysis; Electronics packaging; Data mining; Collaboration; Machine learning algorithms; Convolutional neural network; deep learning; deep prior; endmember extraction; hyperspectral image; unmixing</t>
  </si>
  <si>
    <t>ENDMEMBER EXTRACTION; SPARSE REGRESSION; REGULARIZATION; AUTOENCODERS</t>
  </si>
  <si>
    <t>In this article, we introduce a deep learning-based technique for the linear hyperspectral unmixing problem. The proposed method contains two main steps. First, the endmembers are extracted using a geometric endmember extraction method, i.e., a simplex volume maximization in the subspace of the data set. Then, the abundances are estimated using a deep image prior. The main motivation of this work is to boost the abundance estimation and make the unmixing problem robust to noise. The proposed deep image prior uses a convolutional neural network to estimate the fractional abundances, relying on the extracted endmembers and the observed hyperspectral data set. The proposed method is evaluated on simulated and three real remote sensing data for a range of SNR values (i.e., from 20 to 50 dB). The results show considerable improvements compared to state-of-the-art methods. The proposed method was implemented in Python (3.8) using PyTorch as the platform for the deep network and is available online: https://github.com/BehnoodRasti/UnDIP.</t>
  </si>
  <si>
    <t>[Rasti, Behnood; Ghamisi, Pedram] Helmholtz Zentrum Dresden Rossendorf, Machine Learning Grp, Helmholtz Inst Freiberg Resource Technol, D-09599 Freiberg, Germany; [Koirala, Bikram; Scheunders, Paul] Univ Antwerp CDE, Imec Visionlab, B-2610 Antwerp, Belgium; [Ghamisi, Pedram] Inst Adv Res Artificial Intelligence IARAI, A-1030 Vienna, Austria</t>
  </si>
  <si>
    <t>b.rasti@hzdr.de; bikram.koirala@uantwerpen.be; paul.scheunders@uantwerpen.be; p.ghamisi@hzdr.de</t>
  </si>
  <si>
    <t>10.1109/TGRS.2021.3067802</t>
  </si>
  <si>
    <t>Guo, Tan; Wang, Ruizhi; Luo, Fulin; Gong, Xiuwen; Zhang, Lei; Gao, Xinbo</t>
  </si>
  <si>
    <t>Dual-View Spectral and Global Spatial Feature Fusion Network for Hyperspectral Image Classification</t>
  </si>
  <si>
    <t>Feature extraction; Convolution; Convolutional neural networks; Data mining; Semantics; Radio frequency; Kernel; Attention; encoder-decoder; global feature; hyperspectral image (HSI) classification; long short view feature</t>
  </si>
  <si>
    <t>CNN</t>
  </si>
  <si>
    <t>For hyperspectral image (HSI) classification, two branch networks generally use convolutional neural networks (CNNs) to extract the spatial features and long short-term memory (LSTM) to learn the spectral features. However, CNNs with a local kernel neglect the global properties of the whole HSI. LSTM does not consider the macroscopic and detailed information of spectra. In this article, we propose a dual-view spectral and global spatial feature fusion network (DSGSF) to extract the spatial-spectral features for HSI classification (HSIC), including a spatial subnetwork and a spectral subnetwork. In the spatial subnetwork, we propose a global spatial feature representation model based on the encoder-decoder structure with channel attention and spatial attention to learn the global spatial features. In the spectral subnetwork, we design a dual-view spectral feature aggregation model with view attention to learn the diversity of spectral features. By fusing the two subnetworks, we construct DSGSF to extract the spatial-spectral features of HSI with strong discriminating performance. Experimental results on three public datasets illustrate that the proposed method can achieve competitive results compared with the state-of-the-art methods. Code: https://github.com/RZWang-WH/DSGSF.</t>
  </si>
  <si>
    <t>[Guo, Tan; Wang, Ruizhi] Chongqing Univ Posts &amp; Telecommun, Sch Commun &amp; Informat Engn, Chongqing 400065, Peoples R China; [Luo, Fulin] Chongqing Univ, Coll Comp Sci, Chongqing 400044, Peoples R China; [Gong, Xiuwen] Univ Sydney, Fac Engn, Camperdown, NSW 2006, Australia; [Zhang, Lei] Chongqing Univ, Sch Microelect &amp; Commun Engn, Chongqing 400044, Peoples R China; [Gao, Xinbo] Chongqing Univ Posts &amp; Telecommun, Chongqing Key Lab Image Cognit, Chongqing 400065, Peoples R China</t>
  </si>
  <si>
    <t>guot@cqupt.edu.cn; hswrzhi@163.com; luoflyn@163.com; xiuwen.gong@sydney.edu.au; leizhang@cqu.edu.cn; gaoxb@cqupt.edu.cn</t>
  </si>
  <si>
    <t>10.1109/TGRS.2023.3277467</t>
  </si>
  <si>
    <t>Xing, Huanlai; Xiao, Zhiwen; Qu, Rong; Zhu, Zonghai; Zhao, Bowen</t>
  </si>
  <si>
    <t>An Efficient Federated Distillation Learning System for Multitask Time Series Classification</t>
  </si>
  <si>
    <t>Task analysis; Feature extraction; Heuristic algorithms; Servers; Multitasking; Time series analysis; Instruments; Data mining; deep learning; federated learning (FL); knowledge distillation; time series classification (TSC)</t>
  </si>
  <si>
    <t>This article proposes an efficient federated distillation learning system (EFDLS) for multitask time series classification (TSC). EFDLS consists of a central server and multiple mobile users, where different users may run different TSC tasks. EFDLS has two novel components: a feature-based student-teacher (FBST) framework and a distance-based weights matching (DBWM) scheme. For each user, the FBST framework transfers knowledge from its teacher's hidden layers to its student's hidden layers via knowledge distillation, where the teacher and student have identical network structures. For each connected user, its student model's hidden layers' weights are uploaded to the EFDLS server periodically. The DBWM scheme is deployed on the server, with the least square distance (LSD) used to measure the similarity between the weights of two given models. This scheme finds a partner for each connected user such that the user's and its partner's weights are the closest among all the weights uploaded. The server exchanges and sends back the user's and its partner's weights to these two users which then load the received weights to their teachers' hidden layers. Experimental results show that compared with a number of state-of-the-art federated learning (FL) algorithms, our proposed EFDLS wins 20 out of 44 standard UCR2018 datasets and achieves the highest mean accuracy (70.14%) on these datasets. In particular, compared with a single-task baseline, EFDLS obtains 32/4/8 regarding win/tie/lose and results in an improvement of approximately 4% in terms of mean accuracy.</t>
  </si>
  <si>
    <t>[Xing, Huanlai; Xiao, Zhiwen; Zhu, Zonghai; Zhao, Bowen] Southwest Jiaotong Univ, Sch Comp &amp; Artificial Intelligence, Chengdu 611756, Peoples R China; [Qu, Rong] Univ Nottingham, Sch Comp Sci, Nottingham NG7 2RD, England</t>
  </si>
  <si>
    <t>hxx@home.swjtu.edu.cn; xiao1994zw@163.com; rong.qu@nottingham.ac.uk; zzhu@swjtu.edu.cn; cn16bz@icloud.com</t>
  </si>
  <si>
    <t>10.1109/TIM.2022.3201203</t>
  </si>
  <si>
    <t>Wan, Sheng; Gong, Chen; Zhong, Ping; Pan, Shirui; Li, Guangyu; Yang, Jian</t>
  </si>
  <si>
    <t>Hyperspectral Image Classification With Context-Aware Dynamic Graph Convolutional Network</t>
  </si>
  <si>
    <t>Image edge detection; Feature extraction; Hyperspectral imaging; Nonhomogeneous media; Electronic mail; Data mining; Contextual relations; graph convolutional network (GCN); graph updating; hyperspectral image~(HIS) classification</t>
  </si>
  <si>
    <t>SPECTRAL-SPATIAL CLASSIFICATION; MARKOV RANDOM-FIELDS; SUPERPIXEL</t>
  </si>
  <si>
    <t>In hyperspectral image (HSI) classification, spatial context has demonstrated its significance in achieving promising performance. However, conventional spatial context-based methods simply assume that spatially neighboring pixels should correspond to the same land-cover class, so they often fail to correctly discover the contextual relations among pixels in complex situations, and thus leading to imperfect classification results on some irregular or inhomogeneous regions such as class boundaries. To address this deficiency, we develop a new HSI classification method based on the recently proposed graph convolutional network (GCN), as it can flexibly encode the relations among arbitrarily structured non-Euclidean data. Different from traditional GCN, there are two novel strategies adopted by our method to further exploit the contextual relations for accurate HSI classification. First, since the receptive field of traditional GCN is often limited to fairly small neighborhood, we proposed to capture long-range contextual relations in HSI by performing successive graph convolutions on a learned region-induced graph which is transformed from the original 2-D image grids. Second, we refine the graph edge weight and the connective relationships among image regions simultaneously by learning the improved similarity measurement and the edge filter, so that the graph can be gradually refined to adapt to the representations generated by each graph convolutional layer. Such updated graph will in turn result in faithful region representations, and vice versa. The experiments carried out on four real-world benchmark data sets demonstrate the effectiveness of the proposed method.</t>
  </si>
  <si>
    <t>[Wan, Sheng; Gong, Chen; Li, Guangyu; Yang, Jian] Nanjing Univ Sci &amp; Technol, PCA Lab, Nanjing 210094, Peoples R China; [Wan, Sheng; Gong, Chen; Li, Guangyu; Yang, Jian] Nanjing Univ Sci &amp; Technol, Minist Educ, Key Lab Intelligent Percept &amp; Syst Iligh Dimens I, Nanjing 210094, Peoples R China; [Wan, Sheng; Li, Guangyu; Yang, Jian] Nanjing Univ Sci &amp; Technol, Key Lab Image &amp; Video Understanding Social Secur, Nanjing 210094, Peoples R China; [Wan, Sheng; Li, Guangyu; Yang, Jian] Nanjing Univ Sci &amp; Technol, Sch Comp Sci &amp; Engn, Nanjing 210094, Peoples R China; [Gong, Chen] Hong Kong Polytech Univ, Dept Comp, Hong Kong, Peoples R China; [Zhong, Ping] Natl Univ Def Technol, Natl Key Lab Sci &amp; Technol ATR, Changsha 410073, Peoples R China; [Pan, Shirui] Monash Univ, Fac Informat Technol, Clayton, Vic 3800, Australia</t>
  </si>
  <si>
    <t>wansheng315@hotmail.com; chen.gong@njust.edu.cn; zhongping@nudt.edu.cn; shirui.pan@monash.edu; liguangyu0627@hotmail.com; csjyang@njust.edu.cn</t>
  </si>
  <si>
    <t>10.1109/TGRS.2020.2994205</t>
  </si>
  <si>
    <t>Abu Alsheikh, Mohammad; Lin, Shaowei; Niyato, Dusit; Tan, Hwee-Pink</t>
  </si>
  <si>
    <t>Machine Learning in Wireless Sensor Networks: Algorithms, Strategies, and Applications</t>
  </si>
  <si>
    <t>Wireless sensor networks; machine learning; data mining; security; localization; clustering; data aggregation; event detection; query processing; data integrity; fault detection; medium access control; compressive sensing</t>
  </si>
  <si>
    <t>DISTRIBUTED BAYESIAN ALGORITHMS; EVENT REGION DETECTION; OUTLIER DETECTION; NEURAL-NETWORKS; LOCALIZATION; CLASSIFICATION; PROTOCOL</t>
  </si>
  <si>
    <t>Wireless sensor networks (WSNs) monitor dynamic environments that change rapidly over time. This dynamic behavior is either caused by external factors or initiated by the system designers themselves. To adapt to such conditions, sensor networks often adopt machine learning techniques to eliminate the need for unnecessary redesign. Machine learning also inspires many practical solutions that maximize resource utilization and prolong the lifespan of the network. In this paper, we present an extensive literature review over the period 2002-2013 of machine learning methods that were used to address common issues in WSNs. The advantages and disadvantages of each proposed algorithm are evaluated against the corresponding problem. We also provide a comparative guide to aid WSN designers in developing suitable machine learning solutions for their specific application challenges.</t>
  </si>
  <si>
    <t>[Abu Alsheikh, Mohammad; Niyato, Dusit] Nanyang Technol Univ, Sch Comp Engn, Singapore 639798, Singapore; [Abu Alsheikh, Mohammad; Lin, Shaowei; Tan, Hwee-Pink] Inst Infocomm Res, Sense &amp; Sense Abil Programme, Singapore 138632, Singapore</t>
  </si>
  <si>
    <t>10.1109/COMST.2014.2320099</t>
  </si>
  <si>
    <t>Li, Xi; Li, Deren; Xu, Huimin; Wu, Chuanqing</t>
  </si>
  <si>
    <t>Intercalibration between DMSP/OLS and VIIRS night-time light images to evaluate city light dynamics of Syria's major human settlement during Syrian Civil War</t>
  </si>
  <si>
    <t>URBANIZATION DYNAMICS</t>
  </si>
  <si>
    <t>Monthly composites of night-time light acquired from the Meteorological Satellite Program's Operational Linescan System (DMSP/OLS) had been used to evaluate socio-economic dynamics and human rights during the Syrian Civil War, which started in March 2011. However, DMSP/OLS monthly composites are not available subsequent to February 2014, and the only available night-time light composites for that period were acquired from the Suomi National Polar-orbiting Partnership satellite's Visible Infrared Imaging Radiometer Suite (Suomi NPP/VIIRS). This article proposes an intercalibration model to simulate DMSP/OLS composites from the VIIRS day-and-night band (DNB) composites, by using a power function for radiometric degradation and a Gaussian low pass filter for spatial degradation. The DMSP/OLS data and the simulated DMSP/OLS data were combined to estimate the city light dynamics in Syria's major human settlement between March 2011 and January 2017. Our analysis shows that Syria's major human settlement lost about 79% of its city light by January 2017, with Aleppo, Daraa, Deir ez-Zor, and Idlib provinces losing 89%, 90%, 96%, and 99% of their light, respectively, indicating that these four provinces were most affected by the war. We also found that the city light in Syria and 12 provinces rebounded from early 2016 to January 2017, possibly as a result of the peace negotiation signed in Geneva.</t>
  </si>
  <si>
    <t>[Li, Xi; Li, Deren] Wuhan Univ, State Key Lab Informat Engn Surveying Mapping &amp; R, Wuhan 430079, Hubei, Peoples R China; [Li, Xi; Li, Deren] Collaborat Innovat Ctr Geospatial Technol, Wuhan, Hubei, Peoples R China; [Xu, Huimin] Wuhan Donghu Univ, Sch Econ, Wuhan, Hubei, Peoples R China; [Wu, Chuanqing] Wuhan Univ, Econ &amp; Management Sch, Wuhan, Hubei, Peoples R China</t>
  </si>
  <si>
    <t>lixi@whu.edu.cn</t>
  </si>
  <si>
    <t>10.1080/01431161.2017.1331476</t>
  </si>
  <si>
    <t>Remote Sensing; Imaging Science &amp; Photographic Technology</t>
  </si>
  <si>
    <t>He, Sheng; Grant, P. Ellen; Ou, Yangming</t>
  </si>
  <si>
    <t>Global-Local Transformer for Brain Age Estimation</t>
  </si>
  <si>
    <t>Estimation; Magnetic resonance imaging; Feature extraction; Biological neural networks; Three-dimensional displays; Fuses; Data mining; Global-local transformer; attention; brain age estimation; deep learning; interpretation</t>
  </si>
  <si>
    <t>MRI; PREDICTION; NETWORK; ATLAS</t>
  </si>
  <si>
    <t>Deep learning can provide rapid brain age estimation based on brain magnetic resonance imaging (MRI). However, most studies use one neural network to extract the global information from the whole input image, ignoring the local fine-grained details. In this paper, we propose a global-local transformer, which consists of a global-pathway to extract the global-context information from the whole input image and a local-pathway to extract the local fine-grained details from local patches. The fine-grained information from the local patches are fused with the global-context information by the attention mechanism, inspired by the transformer, to estimate the brain age. We evaluate the proposed method on 8 public datasets with 8,379 healthy brain MRIs with the age range of 0-97 years. 6 datasets are used for cross-validation and 2 datasets are used for evaluating the generality. Comparing with other state-of-the-art methods, the proposed global-local transformer reduces the mean absolute error of the estimated ages to 2.70 years and increases the correlation coefficient of the estimated age and the chronological age to 0.9853. In addition, our proposed method provides regional information of which local patches are most informative for brain age estimation. Our source code is available on: https://github.com/shengfly/global-local-transformer.</t>
  </si>
  <si>
    <t>[He, Sheng; Grant, P. Ellen; Ou, Yangming] Harvard Univ, Boston Childrens Hosp, Harvard Med Sch, Boston, MA 02115 USA</t>
  </si>
  <si>
    <t>heshengxgd@gmail.com; ellen.grant@childrens.harvard.edu; yangming.ou@childrens.harvard.edu</t>
  </si>
  <si>
    <t>10.1109/TMI.2021.3108910</t>
  </si>
  <si>
    <t>Ahmad, Muhammad; Khan, Adil Mehmood; Mazzara, Manuel; Distefano, Salvatore; Ali, Mohsin; Sarfraz, Muhammad Shahzad</t>
  </si>
  <si>
    <t>A Fast and Compact 3-D CNN for Hyperspectral Image Classification</t>
  </si>
  <si>
    <t>Feature extraction; Solid modeling; Computational modeling; Kernel; Hyperspectral imaging; Data mining; Spatial resolution; 3-D convolutional neural network (CNN); classification; hyperspectral images (HSIs); kernel function</t>
  </si>
  <si>
    <t>Hyperspectral images (HSIs) are used in a large number of real-world applications. HSI classification (HSIC) is a challenging task due to high interclass similarity, high intraclass variability, overlapping, and nested regions. The 2-D convolutional neural network (CNN) is a viable classification approach since HSIC depends on both spectralx2013;spatial information. The 3-D CNN is a good alternative for improving the accuracy of HSIC, but it can be computationally intensive due to the volume and spectral dimensions of HSI. Furthermore, these models may fail to extract quality feature maps and underperform over the regions having similar textures. This work proposes a 3-D CNN model that utilizes both spatialx2013;spectral feature maps to improve the performance of HSIC. For this purpose, the HSI cube is first divided into small overlapping 3-D patches, which are processed to generate 3-D feature maps using a 3-D kernel function over multiple contiguous bands of the spectral information in a computationally efficient way. In brief, our end-to-end trained model requires fewer parameters to significantly reduce the convergence time while providing better accuracy than existing models. The results are further compared with several state-of-the-art 2-D/3-D CNN models, demonstrating remarkable performance both in terms of accuracy and computational time.</t>
  </si>
  <si>
    <t>[Ahmad, Muhammad; Sarfraz, Muhammad Shahzad] Natl Univ Comp &amp; Emerging Sci, Dept Comp Sci, Chiniot 35400, Pakistan; [Khan, Adil Mehmood; Distefano, Salvatore] Univ Messina, Dipartimento Matemat &amp; Informat MIFT, I-98121 Messina, Italy; [Khan, Adil Mehmood] Innopolis Univ, Inst Data Sci &amp; Artificial Intelligence, Innopolis 420500, Russia; [Mazzara, Manuel] Innopolis Univ, Inst Software Dev &amp; Engn, Innopolis 420500, Russia; [Ali, Mohsin] Khwaja Fareed Univ Engn &amp; Informat Technol, Dept Comp Engn, Rahim Yar Khan 64200, Pakistan</t>
  </si>
  <si>
    <t>mahmad00@gmail.com; a.khan@innopolis.ru; m.mazzara@innopolis.ru; sdistefano@unime.it</t>
  </si>
  <si>
    <t>10.1109/LGRS.2020.3043710</t>
  </si>
  <si>
    <t>Qu, Jiahui; Shi, Yanzi; Xie, Weiying; Li, Yunsong; Wu, Xianyun; Du, Qian</t>
  </si>
  <si>
    <t>MSSL: Hyperspectral and Panchromatic Images Fusion via Multiresolution SpatialSpectral Feature Learning Networks</t>
  </si>
  <si>
    <t>Feature extraction; Spatial resolution; Image resolution; Pansharpening; Image reconstruction; Data mining; Bayes methods; Convolutional autoencoder (CAE); hyperspectral (HS) pansharpening; image fusion; multiresolution; spatial-spectral feature</t>
  </si>
  <si>
    <t>MULTISPECTRAL IMAGES; RESOLUTION; SUPERRESOLUTION; CONTRAST</t>
  </si>
  <si>
    <t>The fusion of hyperspectral (HS) and panchromatic (PAN) images aims to generate a fused HS image that combines spectral information of the HS image with spatial information of the PAN image. In this article, we propose a multiresolution spatial-spectral feature learning (MSSL) framework for fusing HS and PAN images. The proposed MSSL transforms the existing deep and complex network into several simple and shallow subnetworks to simplify the feature learning process. MSSL upsamples the HS image while downsamples the PAN image and designs multiresolution 3-D convolutional autoencoder (CAEs) networks with a spectral constraint to learn complete spatial-spectral features of the HS image. MSSL designs multiresolution 2-D CAEs with spatial constraint to extract spatial features of the PAN image, with a low computational cost. In order to effectively generate the pansharpened HS image with high spatial and spectral fidelity, a multiresolution residual network is presented to reconstruct the HS image from the extracted spatial-spectral features. Extensive experiments are conducted on three widely used remote sensing data sets in comparison with state-of-the-art HS image fusion methods, demonstrating the superiority of the proposed MSSL method. Code is available at https://github.com/Jiahuiqu/MSSL.</t>
  </si>
  <si>
    <t>[Qu, Jiahui; Shi, Yanzi; Xie, Weiying; Li, Yunsong; Wu, Xianyun] Xidian Univ, State Key Lab Integrated Serv Network, Xian 710071, Peoples R China; [Du, Qian] Mississippi State Univ, Dept Elect &amp; Comp Engn, Starkville, MS 39759 USA</t>
  </si>
  <si>
    <t>jhqu@xidian.cdu.cn; yzshi_xidian@163.com; wyxie@xidian.edu.cn; ysli@mail.xidian.edu.cn; xywu@mail.xidian.edu.cn; du@ece.msstate.edu</t>
  </si>
  <si>
    <t>10.1109/TGRS.2021.3066374</t>
  </si>
  <si>
    <t>Wang, Junjie; Li, Wei; Wang, Yinjian; Tao, Ran; Du, Qian</t>
  </si>
  <si>
    <t>Representation-Enhanced Status Replay Network for Multisource Remote-Sensing Image Classification</t>
  </si>
  <si>
    <t>Feature extraction; Remote sensing; Training; Image classification; Semantics; Laser radar; Data mining; Classifier bias; cross-modal interactive fusion (CMIF); hyperspectral; image classification; multisource remote sensing; representation bias</t>
  </si>
  <si>
    <t>Deep-learning-based methods are widely used in multisource remote-sensing image classification, and the improvement in their performance confirms the effectiveness of deep learning for classification tasks. However, the inherent underlying problems of deep-learning models still hinder the further improvement of classification accuracy. For example, after multiple rounds of optimization learning, representation bias and classifier bias are accumulated, which prevents the further optimization of network performance. In addition, the imbalance of fusion information among multisource images also leads to insufficient information interaction throughout the fusion process, thus making it difficult to fully utilize the complementary information of multisource data. To address these issues, a Representation-enhanced Status Replay Network (RSRNet) is proposed. First, a dual augmentation including modal augmentation and semantic augmentation is proposed to enhance the transferability and discreteness of feature representation, to reduce the impact of representation bias in the feature extractor. Then, to alleviate the classifier bias and maintain the stability of the decision boundary, a status replay strategy (SRS) is built to regulate the learning and optimization of the classifier. Finally, aiming to improve the interactivity of modal fusion, a novel cross-modal interactive fusion (CMIF) method is employed to jointly optimize the parameters of different branches by combining multisource information. Quantitative and qualitative results on three datasets demonstrate the superiority of RSRNet in multisource remote-sensing image classification, and its outperformance compared with other state-of-the-art methods.</t>
  </si>
  <si>
    <t>[Wang, Junjie; Li, Wei; Wang, Yinjian; Tao, Ran] Beijing Inst Technol, Sch Informat &amp; Elect, Beijing 100081, Peoples R China; [Wang, Junjie; Li, Wei; Wang, Yinjian; Tao, Ran] Beijing Inst Technol, Beijing Key Lab Fract Signals &amp; Syst, Beijing 100081, Peoples R China; [Du, Qian] Mississippi State Univ, Dept Elect &amp; Comp Engn, Mississippi State, MS 39762 USA</t>
  </si>
  <si>
    <t>junjiewang@bit.edu.cn; liwei089@ieee.org; 3120200845@bit.edu.cn; rantao@bit.edu.cn; du@ece.msstate.edu</t>
  </si>
  <si>
    <t>10.1109/TNNLS.2023.3286422</t>
  </si>
  <si>
    <t>Li, Jinhai; Huang, Chenchen; Qi, Jianjun; Qian, Yuhua; Liu, Wenqi</t>
  </si>
  <si>
    <t>Three-way cognitive concept learning via multi-granularity</t>
  </si>
  <si>
    <t>Three-way decisions; Concept learning; Multi-granularity; Cognitive computing; Rough set theory</t>
  </si>
  <si>
    <t>ROUGH SET; DECISION; GRANULATION; MODEL; APPROXIMATIONS; KNOWLEDGE</t>
  </si>
  <si>
    <t>The key strategy of the three-way decisions theory is to consider a decision-making problem as a ternary classification one (i.e. acceptance, rejection and non-commitment). Recently, this theory has been introduced into formal concept analysis for mining three-way concepts to support three-way decisions in formal contexts. That is, the three-way decisions have been performed by incorporating the idea of ternary classification into the design of extension or intension of a concept. However, the existing methods on the studies of three-way concepts are constructive, which means that the three-way concepts had been formed by defining certain concept-forming operators in advance. In order to reveal the essential characteristics of three-way concepts in making decisions from the perspective of cognition, it is necessary to reconsider three-way concepts under the framework of general concept-forming operators. In other words, axiomatic approaches are required to characterize three-way concepts. Motivated by this problem, this study mainly focuses on three-way concept learning via multi-granularity from the viewpoint of cognition. Specifically, we firstly put forward an axiomatic approach to describe three-way concepts by means of multi-granularity. Then, we design a three-way cognitive computing system to find composite three-way cognitive concepts. Furthermore, we use the idea of set approximation to simulate cognitive processes for learning three-way cognitive concepts from a given clue. Finally, numerical experiments are conducted to evaluate the performance of the proposed learning methods. (C) 2016 Elsevier Inc. All rights reserved.</t>
  </si>
  <si>
    <t>[Li, Jinhai; Huang, Chenchen; Liu, Wenqi] Kunming Univ Sci &amp; Technol, Fac Sci, Kunming 650500, Yunnan, Peoples R China; [Qi, Jianjun] Xidian Univ, Sch Comp Sci &amp; Technol, Xian 710071, Shaanxi, Peoples R China; [Qian, Yuhua] Shanxi Univ, Sch Comp &amp; Informat Technol, Minist Educ, Key Lab Computat Intelligence &amp; Chinese Informat, Taiyuan 030006, Shanxi, Peoples R China</t>
  </si>
  <si>
    <t>jhlixjtu@163.com; huangchenchen64@163.com; qijj@mail.xidian.edu.cn; jinchengqyh@126.com; liuwenq2215@sina.com</t>
  </si>
  <si>
    <t>10.1016/j.ins.2016.04.051</t>
  </si>
  <si>
    <t>Chen, Huayue; Ru, Jie; Long, Haoyu; He, Jialin; Chen, Tao; Deng, Wu</t>
  </si>
  <si>
    <t>Semi-Supervised Adaptive Pseudo-Label Feature Learning for Hyperspectral Image Classification in Internet of Things</t>
  </si>
  <si>
    <t>Feature extraction; Internet of Things; Adaptation models; Indexes; Hybrid power systems; Data mining; Computer science; hyperspectral image (HSI); pseudo-label feature learning; spectral-spatial mixing distance</t>
  </si>
  <si>
    <t>Hyperspectral image (HSI) in Internet of Things (IoT) is a typical small sample data set, which is difficult and costly to label samples manually. In the feature extraction, it is difficult to increase the interclass distance and reduce the intraclass variance according to the limited label information, resulting in easy misclassification of the extracted features. To solve this problem, this article proposes an adaptive pseudo-label feature learning (APFL) model. In the APFL model, a hybrid distance pseudo-label generation (HDPG) method was designed to generate pseudo-labels by iterative multiscale superpixel segmentation using the spectral-spatial mixing distance information, while a pseudo-label feature generation (PFG) method was designed to generate pseudo-label features using pseudo-labels to capture the intraclass average vectors of HSI principal component features. Finally, the extracted pseudo-label features are classified at the pixel level. This APFL model can effectively reduce the intraclass variance and increase the interclass distance of the HSI data, thus improving the interclass separability. We have done comparative verification experiments on five commonly used HSI data sets in IoT. Compared with the current advanced feature extraction methods and classification methods, the proposed APFL model in this article has higher classification accuracy.</t>
  </si>
  <si>
    <t>[Chen, Huayue] China West Normal Univ, Inst Artificial Intelligence, Sch Comp Sci, Key Lab Optimizat Theory &amp; Applicat, Nanchong 637002, Peoples R China; [Ru, Jie; Long, Haoyu; He, Jialin; Chen, Tao] China West Normal Univ, Sch Comp Sci, Nanchong 637002, Peoples R China; [Chen, Tao] Internet Things Percept &amp; Big Data Anal Key Lab Na, Nanchong 637002, Peoples R China; [Deng, Wu] Civil Aviat Univ China, Sch Elect Informat &amp; Automat, Tianjin 300300, Peoples R China</t>
  </si>
  <si>
    <t>sunnyxiaoyue20@cwnu.edu.cn; rjsky@stu.cwnu.edu.cn; aichou233@stu.cwnu.edu.cn; hejialin32@126.com; chentao@cwnu.edu.cn; wdeng@cauc.edu.cn</t>
  </si>
  <si>
    <t>OCT 1</t>
  </si>
  <si>
    <t>10.1109/JIOT.2024.3412925</t>
  </si>
  <si>
    <t>Chen, Huayue; Long, Haoyu; Chen, Tao; Song, Yingjie; Chen, Huiling; Zhou, Xiangbing; Deng, Wu</t>
  </si>
  <si>
    <t>M3FuNet: An Unsupervised Multivariate Feature Fusion Network for Hyperspectral Image Classification</t>
  </si>
  <si>
    <t>Feature extraction; Convolution; Iron; Data mining; Principal component analysis; Transformers; Smoothing methods; Gaussian smoothing; hyperspectral image classification (HSIC); multivariate feature (FE) fusion; supervector matrix correction (SMC)</t>
  </si>
  <si>
    <t>DIMENSIONALITY REDUCTION</t>
  </si>
  <si>
    <t>Hyperspectral image (HSI) spectral-spatial joint feature (FE) extraction methods generally suffer from low feature retention and weak spatial-spectral dependence, which will lead to single-class feature confrontation (SCFC). To solve this problem, an unsupervised multivariate feature fusion network (M(3)FuNet) is developed in this article. In M(3)FuNet, multiscale supervector matrix correction (MSMC) and multiscale random convolution dispersion (MRCD) are used as the spectral and spatial feature extraction method, and the feature retention of spectral and spatial features is improved to achieve feature calibration by feature fusion and decision fusion, called multivariate feature fusion. The MSMC is employed to correct the supervector matrix to reduce the intraclass variance in superpixel homogeneous regions and overcome the phenomenon of supervector block drift (SvBD). The MRCD uses random convolution and Gaussian smoothing to extract deep spatial features. Because of the similar feature representation ability of the MSMC and MRCD, the obtained spectral-spatial joint features have high feature retention and strong spectral-spatial dependence. Finally, this M(3)FuNet is used for realizing the classification of HSI. Three common HSI datasets are used to validate the effectiveness of the M(3)FuNet. The experiment results show that the M(3)FuNet has a superior performance compared with several state-of-the-art (SOTA) HSI classification methods. The code of the proposed M(3)FuNet is available at https://github.com/aichou233/M(3)FuNet.</t>
  </si>
  <si>
    <t>[Chen, Huayue; Long, Haoyu] China West Normal Univ, Key Lab Optimizat &amp; Theory Applicat China West Nor, Sch Comp Sci, Key Lab Optimizat Theory, Nanchong 637002, Peoples R China; [Chen, Tao] China West Normal Univ, Sch Geog Sci, Nanchong 637002, Peoples R China; [Song, Yingjie] Shandong Technol &amp; Business Univ, Sch Comp Sci &amp; Technol, Yantai 264005, Peoples R China; [Chen, Huiling] Wenzhou Univ, Comp Sci Dept, Wenzhou 325035, Peoples R China; [Zhou, Xiangbing] Sichuan Tourism Univ, Sch Informat &amp; Engn, Chengdu 610100, Peoples R China; [Deng, Wu] Civil Aviat Univ China, Sch Elect Informat &amp; Automat, Tianjin 300300, Peoples R China</t>
  </si>
  <si>
    <t>sunnyxiaoyue20@cwnu.edu.cn; aichou233@stu.cwnu.edu.cn; chentao@cwnu.edu.cn; songyj@sdtbu.edu.cn; huiling.jlu@gamil.com; zhouxb@uestc.edu.cn; wdeng@cauc.edu.cn</t>
  </si>
  <si>
    <t>10.1109/TGRS.2024.3380087</t>
  </si>
  <si>
    <t>Dong, Hongwen; Song, Kechen; He, Yu; Xu, Jing; Yan, Yunhui; Meng, Qinggang</t>
  </si>
  <si>
    <t>PGA-Net: Pyramid Feature Fusion and Global Context Attention Network for Automated Surface Defect Detection</t>
  </si>
  <si>
    <t>Feature extraction; Production; Convolution; Computational modeling; Inspection; Fuses; Data mining; Boundary refinement; deep learning; dee-ply-supervised; global context attention; pyramid feature fusion; surface defect detection</t>
  </si>
  <si>
    <t>LOCAL BINARY PATTERNS; INSPECTION</t>
  </si>
  <si>
    <t>Surface defect detection is a critical task in industrial production process. Nowadays, there are lots of detection methods based on computer vision and have been successfully applied in industry, they also achieved good results. However, achieving full automation of surface defect detection remains a challenge, due to the complexity of surface defect, in intraclass. While the defects between interclass contain similar parts, there are large differences in appearance of the defects. To address these issues, this article proposes a pyramid feature fusion and global context attention network for pixel-wise detection of surface defect, called PGA-Net. In the framework, the multiscale features are extracted at first from backbone network. Then the pyramid feature fusion module is used to fuse these features into five resolutions through some efficient dense skip connections. Finally, the global context attention module is applied to the fusion feature maps of adjacent resolution, which allows effective information propagate from low-resolution fusion feature maps to high-resolution fusion ones. In addition, the boundary refinement block is added to the framework to refine the boundary of defect and improve the result of the prediction. The final prediction is the fusion of the five resolutions fusion feature maps. The results of evaluation on four real-world defect datasets demonstrate that the proposed method outperforms the state-of-the-art methods on mean intersection of union and mean pixel accuracy (NEU-Seg: 82.15%, DAGM 2007: 74.78%, MT_defect: 71.31%, Road_defect: 79.54%).</t>
  </si>
  <si>
    <t>[Dong, Hongwen; Song, Kechen; He, Yu; Xu, Jing; Yan, Yunhui] Northeastern Univ, Sch Mech Engn &amp; Automat, Shenyang 110819, Peoples R China; [Dong, Hongwen; Song, Kechen; Yan, Yunhui] Northeastern Univ, Key Lab Vibrat &amp; Control Aeroprop Syst, Minist Educ China, Shenyang 110819, Peoples R China; [Meng, Qinggang] Loughborough Univ, Dept Comp Sci, Loughborough LE11 3TU, Leics, England</t>
  </si>
  <si>
    <t>donghongwenliran@163.com; songkc@me.neu.edu.cn; heyu142616@gmail.com; jing_xu@yeah.net; yanyh@mail.neu.edu.cn; q.meng@lboro.ac.uk</t>
  </si>
  <si>
    <t>10.1109/TII.2019.2958826</t>
  </si>
  <si>
    <t>The Matthews correlation coefficient (MCC) should replace the ROC AUC as the standard metric for assessing binary classification</t>
  </si>
  <si>
    <t>Matthews correlation coefficient; Receiver operating characteristic curve; ROC; Area under the curve; AUC; ROC AUC; Confusion matrix; Binary classification; Supervised machine learning; Data mining; Data science</t>
  </si>
  <si>
    <t>OPERATING CHARACTERISTIC CURVE; AREA; PERFORMANCE; TESTS; TOOL</t>
  </si>
  <si>
    <t>Binary classification is a common task for which machine learning and computational statistics are used, and the area under the receiver operating characteristic curve (ROC AUC) has become the common standard metric to evaluate binary classifications in most scientific fields. The ROC curve has true positive rate (also called sensitivity or recall) on the y axis and false positive rate on the x axis, and the ROC AUC can range from 0 (worst result) to 1 (perfect result). The ROC AUC, however, has several flaws and drawbacks. This score is generated including predictions that obtained insufficient sensitivity and specificity, and moreover it does not say anything about positive predictive value (also known as precision) nor negative predictive value (NPV) obtained by the classifier, therefore potentially generating inflated overoptimistic results. Since it is common to include ROC AUC alone without precision and negative predictive value, a researcher might erroneously conclude that their classification was successful. Furthermore, a given point in the ROC space does not identify a single confusion matrix nor a group of matrices sharing the same MCC value. Indeed, a given (sensitivity, specificity) pair can cover a broad MCC range, which casts doubts on the reliability of ROC AUC as a performance measure. In contrast, the Matthews correlation coefficient (MCC) generates a high score in its [-1; +1] interval only if the classifier scored a high value for all the four basic rates of the confusion matrix: sensitivity, specificity, precision, and negative predictive value. A high MCC (for example, MCC = 0.9), moreover, always corresponds to a high ROC AUC, and not vice versa. In this short study, we explain why the Matthews correlation coefficient should replace the ROC AUC as standard statistic in all the scientific studies involving a binary classification, in all scientific fields.</t>
  </si>
  <si>
    <t>[Chicco, Davide] Univ Toronto, Inst Hlth Policy Management &amp; Evaluat, 155 Coll St, Toronto, ON M5T 3M7, Canada; [Jurman, Giuseppe] Fdn Bruno Kessler, Data Sci Hlth Unit, Via Sommarive 18, I-38123 Trento, Italy</t>
  </si>
  <si>
    <t>FEB 17</t>
  </si>
  <si>
    <t>10.1186/s13040-023-00322-4</t>
  </si>
  <si>
    <t>Xia, Jie; Li, Shan; Ding, Yu; Wu, Song; Wang, Xiang Simon</t>
  </si>
  <si>
    <t>MUBD-DecoyMaker 2.0: A Python GUI Application to Generate Maximal Unbiased Benchmarking Data Sets for Virtual Drug Screening</t>
  </si>
  <si>
    <t>drug discovery; virtual screening; ligand enrichment; unbiased benchmark; Python</t>
  </si>
  <si>
    <t>LIGAND; INHIBITORS; DOCKING; TOOL</t>
  </si>
  <si>
    <t>Ligand enrichment assessment based on benchmarking data sets has become a necessity for the rational selection of the best-suited approach for prospective data mining of drug-like molecules. Up to now, a variety of benchmarking data sets had been generated and frequently used. Among them, MUBD-HDACs from our prior research efforts was regarded as one of five state-of-the-art benchmarks in 2017 by Frontiers in Pharmacology. This benchmarking set was generated by one of our unique de-biasing algorithms. It also rendered quite a few other cases of successful applications in recent years, thus is expected to have more impact in modern drug discovery. To make our algorithm amenable to more users, we developed a Python GUI application called MUBD-DecoyMaker 2.0. Moreover, it has two new additional functional modules, i. e. Detect 2D Bias and Quality Control. This new GUI version had been proved to be easy to use while generate benchmarking data sets of the same quality. MUBD-DecoyMaker 2.0 is freely available at https://github.com/jwxia2014/MUBD-DecoyMaker2.0, along with its manual and testcase.</t>
  </si>
  <si>
    <t>[Xia, Jie; Wu, Song] Chinese Acad Med Sci &amp; Peking Union Med Coll, Inst Mat Med, Dept New Drug Res &amp; Dev, State Key Lab Bioact Subst &amp; Funct Nat Med, Beijing 100050, Peoples R China; [Li, Shan; Ding, Yu] Nanjing Univ Aeronaut &amp; Astronaut, Coll Econ &amp; Management, Nanjing 211106, Jiangsu, Peoples R China; [Wang, Xiang Simon] Howard Univ, Coll Pharm, Artificial Intelligence &amp; Drug Discovery Core Lab, Dept Pharmaceut Sci, Washington, DC 20059 USA</t>
  </si>
  <si>
    <t>ws@imm.ac.cn; x.simon.wang@gmail.com</t>
  </si>
  <si>
    <t>10.1002/minf.201900151</t>
  </si>
  <si>
    <t>Pharmacology &amp; Pharmacy; Computer Science; Mathematical &amp; Computational Biology</t>
  </si>
  <si>
    <t>Liu, Chien-Liang; Hsaio, Wen-Hoar; Tu, Yao-Chung</t>
  </si>
  <si>
    <t>Time Series Classification With Multivariate Convolutional Neural Network</t>
  </si>
  <si>
    <t>Convolutional neural networks (CNN); prognostics and health management (PHM); time series classification</t>
  </si>
  <si>
    <t>FISHER DISCRIMINANT-ANALYSIS; FAULT-DIAGNOSIS</t>
  </si>
  <si>
    <t>Time series classification is an important research topic in machine learning and data mining communities, since time series data exist in many application domains. Recent studies have shown that machine learning algorithms could benefit from good feature representation, explaining why deep learning has achieved breakthrough performance in many tasks. In deep learning, the convolutional neural network (CNN) is one of the most well-known approaches, since it incorporates feature learning and classification task in a unified network architecture. Although CNN has been successfully applied to image and text domains, it is still a challenge to apply CNN to time series data. This paper proposes a tensor scheme along with a novel deep learning architecture called multivariate convolutional neural network (MVCNN) for multivariate time series classification, in which the proposed architecture considers multivariate and lag-feature characteristics. We evaluate our proposed method with the prognostics and health management (PHM) 2015 challenge data, and compare with several algorithms. The experimental results indicate that the proposed method outperforms the other alternatives using the prediction score, which is the evaluation metric used by the PHM Society 2015 data challenge. Besides performance evaluation, we provide detailed analysis about the proposed method.</t>
  </si>
  <si>
    <t>[Liu, Chien-Liang] Univ Natl Chiao Tung Univ, Ind Engn &amp; Management Dept, Hsinchu 300, Taiwan; [Hsaio, Wen-Hoar] Natl Chung Shan Inst Sci &amp; Technol, Informat Management Ctr, Taoyuan 32546, Taiwan; [Tu, Yao-Chung] Univ Natl Chiao Tung Univ, Comp Sci Dept, Hsinchu 300, Taiwan</t>
  </si>
  <si>
    <t>clliu@mail.nctu.edu.tw; bass28.cs96g@g2.nctu.edu.tw; joey3300101@gmail.com</t>
  </si>
  <si>
    <t>10.1109/TIE.2018.2864702</t>
  </si>
  <si>
    <t>Lary, David J.; Alavi, Amir H.; Gandomi, Amir H.; Walker, Annette L.</t>
  </si>
  <si>
    <t>Machine learning in geosciences and remote sensing</t>
  </si>
  <si>
    <t>Machine learning; Geosciences; Remote sensing; Regression; Classification</t>
  </si>
  <si>
    <t>Learning incorporates a broad range of complex procedures. Machine learning (ML) is a subdivision of artificial intelligence based on the biological learning process. The ML approach deals with the design of algorithms to learn from machine readable data. ML covers main domains such as data mining, difficult to-program applications, and software applications. It is a collection of a variety of algorithms (e.g. neural networks, support vector machines, self-organizing map, decision trees, random forests, case-based reasoning, genetic programming, etc.) that can provide multivariate, nonlinear, nonparametric regression or classification. The modeling capabilities of the ML-based methods have resulted in their extensive applications in science and engineering. Herein, the role of ML as an effective approach for solving problems in geosciences and remote sensing will be highlighted. The unique features of some of the ML techniques will be outlined with a specific attention to genetic programming paradigm. Furthermore, nonparametric regression and classification illustrative examples are presented to demonstrate the efficiency of ML for tackling the geosciences and remote sensing problems. (C) 2015, China University of Geosciences (Beijing) and Peking University. Production and hosting by Elsevier B.V.</t>
  </si>
  <si>
    <t>[Lary, David J.] Univ Texas Dallas, Hanson Ctr Space Sci, Richardson, TX 75080 USA; [Alavi, Amir H.] Michigan State Univ, Dept Civil &amp; Environm Engn, E Lansing, MI 48824 USA; [Gandomi, Amir H.] Michigan State Univ, BEACON Ctr Study Evolut Act, E Lansing, MI 48824 USA; [Walker, Annette L.] Naval Res Lab, Aerosol &amp; Radiat Sect, 7 Grace Hopper Ave,Stop 2, Monterey, CA 93943 USA</t>
  </si>
  <si>
    <t>alavi@msu.edu</t>
  </si>
  <si>
    <t>10.1016/j.gsf.2015.07.003</t>
  </si>
  <si>
    <t>Geology</t>
  </si>
  <si>
    <t>Hannigan, Timothy R.; McCarthy, Ian P.; Spicer, Andre</t>
  </si>
  <si>
    <t>Beware of botshit: How to manage the epistemic risks of generative chatbots</t>
  </si>
  <si>
    <t>Chatbots; Bullshit; Botshit; Artificial intelligence; Natural language processing</t>
  </si>
  <si>
    <t>ARTIFICIAL-INTELLIGENCE; PERFORMANCE; TRUTH; ELIZA; WORK</t>
  </si>
  <si>
    <t>Advances in large language model (LLM) technology enable chatbots to generate and analyze content for our work. Generative chatbots do this work by predicting responses rather than knowing the meaning of their responses. In other words, chatbots can produce coherent-sounding but inaccurate or fabricated content, referred to as hallucinations. . When humans uncritically use this untruthful content, it becomes what we call botshit. . This article focuses on how to use chatbots for content generation work while mitigating the epistemic (i.e., the process of producing knowledge) risks associated with botshit. Drawing on risk management research, we introduce a typology framework that orients how chatbots can be used based on two dimensions: response veracity verifiability and response veracity importance. The framework identifies four modes of chatbot work ( authenticated , autonomous, , automated, , and augmented ) with a botshit-related risk ( ignorance , miscalibration, , routinization, and black boxing). ). We describe and illustrate each mode and offer advice to help chatbot users guard against the botshit risks that come with each mode. (c) 2024 Kelley School of Business, Indiana University. Published by Elsevier Inc. All rights are reserved, including those for text and data mining, AI training, and similar technologies.</t>
  </si>
  <si>
    <t>[Hannigan, Timothy R.] Univ Alberta, Alberta Sch Business, Edmonton, AB, Canada; [Hannigan, Timothy R.] Univ Ottawa, Telfer Sch Management, Ottawa, ON K1N 6N5, Canada; [McCarthy, Ian P.] Simon Fraser Univ, Beedie Sch Business, 500 Granville St, Vancouver, BC V6C 1W6, Canada; [McCarthy, Ian P.] Luiss, Viale Romania 32, I-00197 Rome, Italy; [Spicer, Andre] City Univ London, Bayes Business Sch, 106 Bunhill Row, London EC1Y 8TZ, England</t>
  </si>
  <si>
    <t>imccarth@sfu.ca</t>
  </si>
  <si>
    <t>10.1016/j.bushor.2024.03.001</t>
  </si>
  <si>
    <t>Qi, Yanlin; Li, Qi; Karimian, Hamed; Liu, Di</t>
  </si>
  <si>
    <t>A hybrid model for spatiotemporal forecasting of PM2.5 based on graph convolutional neural network and long short-term memory</t>
  </si>
  <si>
    <t>Air pollution forecasting; Spatiotemporal data modelling; Graph convolutional neural network; Long short-term memory; Deep learning</t>
  </si>
  <si>
    <t>GROUND-LEVEL PM2.5; PREDICTION; CHEMISTRY; PM10</t>
  </si>
  <si>
    <t>Increasing availability of data related to air quality from ground monitoring stations has provided the chance for data mining researchers to propose sophisticated models for predicting the concentrations of different air pollutants. In this paper, we proposed a hybrid model based on deep learning methods that integrates Graph Convolutional networks and Long Short-Term Memory networks (GC-LSTM) to model and forecast the spatiotemporal variation of PM2.5 concentrations. Specifically, historical observations on different stations are constructed as spatiotemporal graph series, and historical air quality variables, meteorological factors, spatial terms and temporal attributes are defined as graph signals. To evaluate the performance of the GC-LSTM, we compared our results with several state-of-the-art methods in different time intervals. Based on the results, our GC-LSTM model achieved the best performance for predictions. Moreover, evaluations of recall rate (68.45%), false alarm rate (4.65%) (both of threshold: 115 mu g/m(3)) and correlation coefficient R-2 (0.72) for 72-hour predictions also verify the feasibility of our proposed model. This methodology can be used for concentration forecasting of different air pollutants in future. (C) 2019 Published by Elsevier B.V.</t>
  </si>
  <si>
    <t>[Qi, Yanlin; Li, Qi; Karimian, Hamed] Peking Univ, Inst Remote Sensing &amp; Geog Informat Syst, Beijing, Peoples R China; [Liu, Di] Wuhan Univ, Sch Remote Sensing &amp; Informat Engn, Wuhan, Hubei, Peoples R China</t>
  </si>
  <si>
    <t>liqi@pku.edu.cn</t>
  </si>
  <si>
    <t>MAY 10</t>
  </si>
  <si>
    <t>10.1016/j.scitotenv.2019.01.333</t>
  </si>
  <si>
    <t>Song, Yuegang; Du, Chongmiao; Du, Peiliang; Liu, Rong; Lu, Zhou</t>
  </si>
  <si>
    <t>Digital transformation and corporate environmental performance: Evidence from Chinese listed companies</t>
  </si>
  <si>
    <t>Corporate environmental performance; Digital transformation; Digital technology heterogeneity; Text -mining analysis; Resource reallocation effect</t>
  </si>
  <si>
    <t>INNOVATION; TRADE; COMPETITION; IMPACT</t>
  </si>
  <si>
    <t>This paper constructs a theoretical model to explain the impact of digital technology transformation on corporate environmental performance (CEP). Then, data mining technology is used to crawl the annual report data of Shanghai and Shenzhen A-share listed companies from 2008 to 2021. With the help of text mining analysis, this study quantifies the digital transformation of enterprises and empirically analyses the impact of digital transformation on CEP. The results indicate that digital transformation has significantly improved CEP. The evidence remains valid after a series of robustness tests, including replacing core variables, eliminating the impact of external major events, improving sample quality and instrumental variable regression. Mechanism verification shows that Digital transformation (DT) enhances CEP through 'green technology upgrading', 'increasing external media attention' and 'enhancing internal management control' effects. Heterogeneity analysis shows that DT has a more significant positive impact on non-private, industry technology-intensive, high regional environmental regulation, high energy consumption and high emission CEP, Internet business models are less conducive to improving corporate environmental performance than other digital technologies. Further tests show that resource reallocation improves the industry's environmental performance and is an important channel for DT to play a catalytic role.</t>
  </si>
  <si>
    <t>[Song, Yuegang; Du, Chongmiao] Henan Normal Univ, Sch Business, Xinxiang, Peoples R China; [Du, Peiliang; Liu, Rong; Lu, Zhou] Qingdao City Univ, Sch Management, Qingdao, Peoples R China</t>
  </si>
  <si>
    <t>2016028@htu.edu.cn; rong.liu@qdc.edu.cn; luzhou59@tjcu.edu.cn</t>
  </si>
  <si>
    <t>10.1016/j.techfore.2023.123159</t>
  </si>
  <si>
    <t>Business &amp; Economics; Public Administration</t>
  </si>
  <si>
    <t>Kandt, Jens; Batty, Michael</t>
  </si>
  <si>
    <t>Smart cities, big data and urban policy: Towards urban analytics for the long run</t>
  </si>
  <si>
    <t>Big data; Mobilities; Smart cities; Urban analytics; Urban policy</t>
  </si>
  <si>
    <t>CITY; INNOVATION; INTERNET; MODEL; AGE</t>
  </si>
  <si>
    <t>The analysis of big data is deemed to define a new era in urban research, planning and policy. Real-time data mining and pattern detection in high-frequency data can now be carried out at a large scale. Novel analytical practices promise smoother decision-making as part of a more evidence-based and smarter urbanism, while critical voices highlight the dangers and pitfalls of instrumental, data-driven city making to urban governance. Less attention has been devoted to identifying the practical conditions under which big data can realistically contribute to addressing urban policy problems. In this paper, we discuss the value and limitations of big data for long-term urban policy and planning. We first develop a theoretical perspective on urban analytics as a practice that is part of a new smart urbanism. We identify the particular tension of opposed temporalities of high-frequency data and the long duree of structural challenges facing cities. Drawing on empirical studies using big urban data, we highlight epistemological and practical challenges that arise from the analysis of high-frequency data for strategic purposesand formulate propositions on the ways in which urban analytics can inform long-term urban policy.</t>
  </si>
  <si>
    <t>[Kandt, Jens; Batty, Michael] Univ Coll London UCL, Bartlett Ctr Adv Spatial Anal CASA, Gower St, London WC1E 6BT, England</t>
  </si>
  <si>
    <t>j.kandt@ucl.ac.uk; m.batty@ucl.ac.uk</t>
  </si>
  <si>
    <t>10.1016/j.cities.2020.102992</t>
  </si>
  <si>
    <t>Urban Studies</t>
  </si>
  <si>
    <t>Jiang, Liangxiao; Zhang, Lungan; Li, Chaoqun; Wu, Jia</t>
  </si>
  <si>
    <t>A Correlation-Based Feature Weighting Filter for Naive Bayes</t>
  </si>
  <si>
    <t>Feature weighting; naive Bayes; correlation; mutual information; mutual relevance; mutual redundancy</t>
  </si>
  <si>
    <t>FEATURE-SELECTION; STATISTICAL COMPARISONS; ROC CURVE; CLASSIFIERS; ALGORITHMS; AREA</t>
  </si>
  <si>
    <t>Due to its simplicity, efficiency, and efficacy, naive Bayes (NB) has continued to be one of the top 10 algorithms in the data mining and machine learning community. Of numerous approaches to alleviating its conditional independence assumption, feature weighting has placed more emphasis on highly predictive features than those that are less predictive. In this paper, we argue that for NB highly predictive features should be highly correlated with the class (maximum mutual relevance), yet uncorrelated with other features (minimum mutual redundancy). Based on this premise, we propose a correlation-based feature weighting (CFW) filter for NB. In CFW, the weight for a feature is a sigmoid transformation of the difference between the feature-class correlation (mutual relevance) and the average feature-feature intercorrelation (average mutual redundancy). Experimental results show that NB with CFW significantly outperforms NB and all the other existing state-of-the-art feature weighting filters used to compare. Compared to feature weighting wrappers for improving NB, the main advantages of CFW are its low computational complexity (no search involved) and the fact that it maintains the simplicity of the final model. Besides, we apply CFW to text classification and have achieved remarkable improvements.</t>
  </si>
  <si>
    <t>[Jiang, Liangxiao] China Univ Geosci, Dept Comp Sci, Wuhan 430074, Hubei, Peoples R China; [Zhang, Lungan] China Univ Geosci, Hubei Key Lab Intelligent Geoinformat Proc, Wuhan 430074, Hubei, Peoples R China; [Li, Chaoqun] China Univ Geosci, Dept Math, Wuhan 430074, Hubei, Peoples R China; [Wu, Jia] Macquarie Univ, Dept Comp, Sydney, NSW 2109, Australia</t>
  </si>
  <si>
    <t>ljiang@cug.edu.cn; lunganzhang@gmail.com; chqli@cug.edu.cn; jia.wu@mq.edu.au</t>
  </si>
  <si>
    <t>10.1109/TKDE.2018.2836440</t>
  </si>
  <si>
    <t>Baldocchi, Dennis</t>
  </si>
  <si>
    <t>Measuring fluxes of trace gases and energy between ecosystems and the atmosphere - the state and future of the eddy covariance method</t>
  </si>
  <si>
    <t>biogeophysics; biogeoscience; biosphere-atmosphere interactions; ecosystem ecology; eddy covariance; FLUXNET; micrometeorology; net ecosystem exchange</t>
  </si>
  <si>
    <t>CARBON-DIOXIDE EXCHANGE; GROSS PRIMARY PRODUCTION; WATER-VAPOR EXCHANGE; SAP-FLOW; SOIL RESPIRATION; CO2 EXCHANGE; TERRESTRIAL BIOSPHERE; SEASONAL-VARIATIONS; DECIDUOUS FOREST; USE EFFICIENCY</t>
  </si>
  <si>
    <t>The application of the eddy covariance flux method to measure fluxes of trace gas and energy between ecosystems and the atmosphere has exploded over the past 25years. This opinion paper provides a perspective on the contributions and future opportunities of the eddy covariance method. First, the paper discusses the pros and cons of this method relative to other methods used to measure the exchange of trace gases between ecosystems and the atmosphere. Second, it discusses how the use of eddy covariance method has grown and evolved. Today, more than 400 flux measurement sites are operating world-wide and the duration of the time series exceed a decade at dozens of sites. Networks of tower sites now enable scientists to ask scientific questions related to climatic and ecological gradients, disturbance, changes in land use, and management. The paper ends with discussions on where the field of flux measurement is heading. Topics discussed include role of open access data sharing and data mining, in this new era of big data, and opportunities new sensors that measure a variety of trace gases, like volatile organic carbon compounds, methane and nitrous oxide, and aerosols, may yield.</t>
  </si>
  <si>
    <t>Univ Calif Berkeley, Dept Environm Sci Policy &amp; Management, Berkeley, CA 95720 USA</t>
  </si>
  <si>
    <t>Baldocchi@berkeley.edu</t>
  </si>
  <si>
    <t>10.1111/gcb.12649</t>
  </si>
  <si>
    <t>Biodiversity &amp; Conservation; Environmental Sciences &amp; Ecology</t>
  </si>
  <si>
    <t>Yu, Wanke; Zhao, Chunhui</t>
  </si>
  <si>
    <t>Robust Monitoring and Fault Isolation of Nonlinear Industrial Processes Using Denoising Autoencoder and Elastic Net</t>
  </si>
  <si>
    <t>Monitoring; Kernel; Principal component analysis; Data mining; Neurons; Feature extraction; Noise reduction; Denoising autoencoder (DAE); elastic net (EN); fault isolation; kernel density estimation (KDE); process monitoring</t>
  </si>
  <si>
    <t>DISCRIMINANT-ANALYSIS; VARIABLE SELECTION; COMPONENT ANALYSIS; PCA; ALGORITHMS; DIAGNOSIS; STRATEGY</t>
  </si>
  <si>
    <t>Robust process monitoring and reliable fault isolation in industrial processes usually encounter different challenges, including process nonlinearity and noise interference. In this brief, a novel method denoising autoencoder and elastic net (DAE-EN) is proposed to solve the aforementioned issues by effectively integrating DAE and EN. The DAE is first trained to robustly capture the nonlinear structure of the industrial data. Then, the encoder network is updated into a sparse model using EN, so that the key variables associated with each neuron can be selected. After that two statistics are developed based on the extracted systematic structure and the retained residual information. In addition, another statistic is also constructed by combining the aforementioned two statistics to provide an overall measurement for the process sample. In this way, a robust monitoring model can be constructed to monitor the abnormal status in industrial processes. After the fault is detected, the faulty neurons are identified by the sparse exponential discriminant analysis, so that the associated faulty variables along each faulty neuron can thus be isolated. Two real industrial processes are used to validate the performance of the proposed method. Experimental results show that the proposed method can effectively detect the abnormal samples in industrial processes and accurately isolate the faulty variables from the normal ones.</t>
  </si>
  <si>
    <t>[Yu, Wanke; Zhao, Chunhui] Zhejiang Univ, Coll Control Sci &amp; Engn, State Key Lab Ind Control Technol, Hangzhou 310027, Peoples R China</t>
  </si>
  <si>
    <t>yuwanke@zju.edu.cn; chhzhao@zju.edu.cn</t>
  </si>
  <si>
    <t>10.1109/TCST.2019.2897946</t>
  </si>
  <si>
    <t>Lindgren, Ida; Madsen, Christian Ostergaard; Hofmann, Sara; Melin, Ulf</t>
  </si>
  <si>
    <t>Close encounters of the digital kind: A research agenda for the digitalization of public services</t>
  </si>
  <si>
    <t>Citizen-government interaction; Digitalization; Theory-building; Public service</t>
  </si>
  <si>
    <t>E-GOVERNMENT; ELECTRONIC GOVERNMENT; CHANNEL CHOICE; STREET-LEVEL; INFORMATION; TECHNOLOGY; TRANSFORMATION; DISCRETION; DELIVERY; CREATION</t>
  </si>
  <si>
    <t>This paper contributes to e-government research by presenting a review and discussion on how digitalization of public services has affected the interaction between citizens and government. We argue for a conceptualization and critical reflection on the nature of the underlying interaction between citizens and public officials - the public encounter - that digital public services are developed to support. We apply a qualitative and hermeneutic approach and illustrate that digital public services change public encounters concerning when, where, and how interactions occur, what each actor does, and the skills required of them. By relating these changes to emerging digital technologies (e.g. data mining, machine learning, sensor technology, and service automation), we illustrate that while these new technologies carry the potential to further digitalize service provision and fulfill the democratic goals of digital government, authorities can apply the same technology to restrict, control, and surveil citizens. Based on a critical discussion on what digitalization might entail for society, we identify problem areas arising from this development and propose a research agenda for understanding this phenomenon further. We raise questions and ethical concerns regarding accountability and reskilling of citizens and public officials as public service provision becomes citizen self-service.</t>
  </si>
  <si>
    <t>[Lindgren, Ida; Melin, Ulf] Linkoping Univ, Dept Management &amp; Engn, SE-58183 Linkoping, Sweden; [Madsen, Christian Ostergaard] IT Univ Copenhagen, Dept Comp Sci, Copenhagen, Denmark; [Hofmann, Sara] Univ Agder, Dept Informat Syst, Kristiansand, Norway</t>
  </si>
  <si>
    <t>ida.lindgren@liu.se; chrm@itu.dk; sara.hofmann@uia.no; ulf.melin@liu.se</t>
  </si>
  <si>
    <t>10.1016/j.giq.2019.03.002</t>
  </si>
  <si>
    <t>Wang, Yi; Ma, Hai-Shu; Yang, Jing-Hui; Wang, Ke-Sheng</t>
  </si>
  <si>
    <t>Industry 4.0: a way from mass customization to mass personalization production</t>
  </si>
  <si>
    <t>Industry 4.0; Smart manufacturing; Mass customization production (MCP); Mass personalization production</t>
  </si>
  <si>
    <t>DESIGN; SYSTEM</t>
  </si>
  <si>
    <t>Although mass customization, which utilizes modularization to simultaneously increase product variety and maintain mass production (MP) efficiency, has become a trend in recent times, there are some limitations to mass customization. Firstly, customers do not participate wholeheartedly in the design phase. Secondly, potential combinations are predetermined by designers. Thirdly, the concept of mass customization is not necessary to satisfy individual requirements and is not capable of providing personalized services and goods. Industry 4.0 is a collective term for technologies and concepts of value chain organization. Based on the technological concepts of radio frequency identification, cyber-physical system, the Internet of things, Internet of service, and data mining, Industry 4.0 will enable novel forms of personalization. Direct customer input to design will enable companies to increasingly produce customized products with shorter cycle-times and lower costs than those associated with standardization and MP. The producer and the customer will share in the new value created. To overcome the gaps between mass customization and mass personalization, this paper presents a framework for mass personalization production based on the concepts of Industry 4.0. Several industrial practices and a lab demonstration show how we can realize mass personalization.</t>
  </si>
  <si>
    <t>[Wang, Yi] Plymouth Univ, Sch Business, Plymouth, Devon, England; [Ma, Hai-Shu; Wang, Ke-Sheng] Norwegian Univ Sci &amp; Technol, Dept Prod &amp; Qual Engn, SP Andersens Veg 5, N-7031 Trondheim, Norway; [Yang, Jing-Hui] Shanghai Polytech Univ, Sch Business Management, Shanghai 201209, Peoples R China</t>
  </si>
  <si>
    <t>kesheng.wang@ntnu.no</t>
  </si>
  <si>
    <t>10.1007/s40436-017-0204-7</t>
  </si>
  <si>
    <t>Engineering; Materials Science</t>
  </si>
  <si>
    <t>Li, Zechao; Liu, Jing; Yang, Yi; Zhou, Xiaofang; Lu, Hanqing</t>
  </si>
  <si>
    <t>Clustering-Guided Sparse Structural Learning for Unsupervised Feature Selection</t>
  </si>
  <si>
    <t>Feature selection; nonnegative spectral clustering; latent structure; row-sparsity</t>
  </si>
  <si>
    <t>IMAGE ANNOTATION; CLASSIFICATION; FRAMEWORK</t>
  </si>
  <si>
    <t>Many pattern analysis and data mining problems have witnessed high-dimensional data represented by a large number of features, which are often redundant and noisy. Feature selection is one main technique for dimensionality reduction that involves identifying a subset of the most useful features. In this paper, a novel unsupervised feature selection algorithm, named clustering-guided sparse structural learning (CGSSL), is proposed by integrating cluster analysis and sparse structural analysis into a joint framework and experimentally evaluated. Nonnegative spectral clustering is developed to learn more accurate cluster labels of the input samples, which guide feature selection simultaneously. Meanwhile, the cluster labels are also predicted by exploiting the hidden structure shared by different features, which can uncover feature correlations to make the results more reliable. Row-wise sparse models are leveraged to make the proposed model suitable for feature selection. To optimize the proposed formulation, we propose an efficient iterative algorithm. Finally, extensive experiments are conducted on 12 diverse benchmarks, including face data, handwritten digit data, document data, and biomedical data. The encouraging experimental results in comparison with several representative algorithms and the theoretical analysis demonstrate the efficiency and effectiveness of the proposed algorithm for feature selection.</t>
  </si>
  <si>
    <t>[Li, Zechao] Nanjing Univ Sci &amp; Technol, Sch Comp Sci &amp; Engn, Nanjing 210094, Jiangsu, Peoples R China; [Liu, Jing; Lu, Hanqing] Chinese Acad Sci, Inst Automat, Natl Lab Pattern Recognit, Beijing 100190, Peoples R China; [Yang, Yi; Zhou, Xiaofang] Univ Queensland, Sch Informat Technol &amp; Elect Engn, Brisbane, Qld 4072, Australia</t>
  </si>
  <si>
    <t>zechao.li@gmail.com; jliu@nlpr.ia.ac.cn; yee.i.yang@gmail.com; zxf@itee.uq.edu.au; luhq@nlpr.ia.ac.cn</t>
  </si>
  <si>
    <t>10.1109/TKDE.2013.65</t>
  </si>
  <si>
    <t>Kuang Lichun; Liu He; Ren Yili; Luo Kai; Shi Mingyu; Su Jian; Li Xin</t>
  </si>
  <si>
    <t>Application and development trend of artificial intelligence in petroleum exploration and development</t>
  </si>
  <si>
    <t>artificial intelligence; logging interpretation; seismic exploration; reservoir engineering; drilling and completion; surface facility engineering</t>
  </si>
  <si>
    <t>Aiming at the actual demands of petroleum exploration and development, this paper describes the research progress and application of artificial intelligence (AI) in petroleum exploration and development, and discusses the applications and development directions of AI in the future. Machine learning has been preliminarily applied in lithology identification, logging curve reconstruction, reservoir parameter estimation, and other logging processing and interpretation, exhibiting great potential. Computer vision is effective in picking of seismic first breaks, fault identification, and other seismic processing and interpretation. Deep learning and optimization technology have been applied to reservoir engineering, and realized the real-time optimization of waterflooding development and prediction of oil and gas production. The application of data mining in drilling, completion, and surface facility engineering etc. has resulted in intelligent equipment and integrated software. The potential development directions of artificial intelligence in petroleum exploration and development are intelligent production equipment, automatic processing and interpretation, and professional software platform. The highlights of development will be digital basins, fast intelligent imaging logging tools, intelligent seismic nodal acquisition systems, intelligent rotary-steering drilling, intelligent fracturing technology and equipment, real-time monitoring and control of zonal injection and production.</t>
  </si>
  <si>
    <t>[Kuang Lichun; Luo Kai; Shi Mingyu] CNPC, Sci &amp; Technol Management Dept, Beijing 100007, Peoples R China; [Liu He; Ren Yili; Su Jian; Li Xin] PetroChina Res Inst Petr Explorat &amp; Dev, Beijing 100083, Peoples R China</t>
  </si>
  <si>
    <t>renyili@petrochina.com.cn</t>
  </si>
  <si>
    <t>10.1016/S1876-3804(21)60001-0</t>
  </si>
  <si>
    <t>Gates-Rector, Stacy; Blanton, Thomas</t>
  </si>
  <si>
    <t>The Powder Diffraction File: a quality materials characterization database</t>
  </si>
  <si>
    <t>powder X-ray diffraction; XRD database; quality mark; subfiles; PDF card</t>
  </si>
  <si>
    <t>CHEMICAL-ANALYSIS</t>
  </si>
  <si>
    <t>The ICDD' s Powder Diffraction File (TM) (PDF (R)) is a database of inorganic and organic diffraction data used for phase identification and materials characterization by powder diffraction. The PDF has been available for over 75 years and finds application in X-ray, synchrotron, electron, and neutron diffraction analyses. With entries based on powder and single crystal data, the PDF is the only crystallographic database where every entry is editorially reviewed and marked with a quality mark that alerts the user to the reliability/quality of the submitted data. The editorial processes of ICDD' s quality management system are unique in that they are ISO 9001:2015 certified. Initially offered as text on paper cards and books, the PDF evolved to a computer-readable database in the 1960s and today is both computer and web accessible. With data mining and phase identification software available in PDF products, and the databases' compatibility with vendor (third party) software, the 1 000 000+ published PDF entries serve a wide range of disciplines covering academic, industrial, and government laboratories. Details describing the content of database entries are presented to enhance the use of the PDF. (C) 2019 International Centre for Diffraction Data.</t>
  </si>
  <si>
    <t>[Gates-Rector, Stacy; Blanton, Thomas] Int Ctr Diffract Data, 12 Campus Blvd,Newtown Sq, Newtown Sq, PA 19073 USA</t>
  </si>
  <si>
    <t>gates-rector@icdd.com</t>
  </si>
  <si>
    <t>10.1017/S0885715619000812</t>
  </si>
  <si>
    <t>Luo, Xiao; Wang, Haixin; Wu, Daqing; Chen, Chong; Deng, Minghua; Huang, Jianqiang; Hua, Xian-Sheng</t>
  </si>
  <si>
    <t>A Survey on Deep Hashing Methods</t>
  </si>
  <si>
    <t>Approximate nearest neighbor search; learning to hash; top-k retrieval; similarity preserving; deep supervised hashing</t>
  </si>
  <si>
    <t>APPROXIMATE NEAREST-NEIGHBOR; ALGORITHM; NETWORK</t>
  </si>
  <si>
    <t>Nearest neighbor search aims at obtaining the samples in the database with the smallest distances from them to the queries, which is a basic task in a range of fields, including computer vision and data mining. Hashing is one of the most widely used methods for its computational and storage efficiency. With the development of deep learning, deep hashing methods show more advantages than traditional methods. In this survey, we detailedly investigate current deep hashing algorithms including deep supervised hashing and deep unsupervised hashing. Specifically, we categorize deep supervised hashing methods into pairwise methods, ranking-based methods, pointwise methods as well as quantization according to how measuring the similarities of the learned hash codes. Moreover, deep unsupervised hashing is categorized into similarity reconstruction-based methods, pseudo-label-based methods, and prediction-free self-supervised learning-based methods based on their semantic learning manners. We also introduce three related important topics including semi-supervised deep hashing, domain adaption deep hashing, and multi-modal deep hashing. Meanwhile, we present some commonly used public datasets and the scheme to measure the performance of deep hashing algorithms. Finally, we discuss some potential research directions in conclusion.</t>
  </si>
  <si>
    <t>[Luo, Xiao; Wang, Haixin; Wu, Daqing; Deng, Minghua] Peking Univ, Beijing 100871, Peoples R China; [Chen, Chong; Huang, Jianqiang; Hua, Xian-Sheng] Alibaba Grp, Hangzhou 310000, Peoples R China</t>
  </si>
  <si>
    <t>xiaoluo@pku.edu.cn; wang.hx@stu.pku.edu.cn; wudq@pku.edu.cn; cheung.cc@alibaba-inc.com; dengmh@math.pku.edu.cn; jianqiang.jqh@gmail.com; huaxiansheng@gmail.com</t>
  </si>
  <si>
    <t>10.1145/3532624</t>
  </si>
  <si>
    <t>Holzinger, Andreas; Keiblingera, Katharina; Holub, Petr; Zatloukal, Kurt; Mueller, Heimo</t>
  </si>
  <si>
    <t>AI for life: Trends in artificial intelligence for biotechnology</t>
  </si>
  <si>
    <t>Artificial Intelligence; Biotechnology; Deep Learning; Digital Transformation; Machine Learning</t>
  </si>
  <si>
    <t>STANDARDS</t>
  </si>
  <si>
    <t>Due to popular successes (e.g., ChatGPT) Artificial Intelligence (AI) is on everyone's lips today. When advances in biotechnology are combined with advances in AI unprecedented new potential solutions become available. This can help with many global problems and contribute to important Sustainability Development Goals. Current examples include Food Security, Health and Well-being, Clean Water, Clean Energy, Responsible Consumption and Production, Climate Action, Life below Water, or protect, restore and promote sustainable use of terrestrial ecosystems, sustainably manage forests, combat desertification, and halt and reverse land degradation and halt biodiversity loss. AI is ubiquitous in the life sciences today. Topics include a wide range from machine learning and Big Data analytics, knowledge discovery and data mining, biomedical ontologies, knowledge-based reasoning, natural language processing, decision support and reasoning under uncertainty, temporal and spatial representation and inference, and methodological aspects of explainable AI (XAI) with applications of biotechnology. In this pre-Editorial paper, we provide an overview of open research issues and challenges for each of the topics addressed in this special issue. Potential authors can directly use this as a guideline for developing their paper.</t>
  </si>
  <si>
    <t>[Holzinger, Andreas; Keiblingera, Katharina] Univ Nat Resources &amp; Life Sci Vienna, Vienna, Austria; [Holzinger, Andreas; Zatloukal, Kurt; Mueller, Heimo] Med Univ Graz, Graz, Austria; [Holub, Petr] Masaryk Univ Brno, Brno, Czech Republic; [Holzinger, Andreas] Alberta Machine Intelligence Inst Edmonton, Edmonton, AB, Canada</t>
  </si>
  <si>
    <t>andreas.holzinger@boku.ac.at</t>
  </si>
  <si>
    <t>MAY 25</t>
  </si>
  <si>
    <t>10.1016/j.nbt.2023.02.001</t>
  </si>
  <si>
    <t>Onan, Aytug</t>
  </si>
  <si>
    <t>Sentiment analysis on massive open online course evaluations: A text mining and deep learning approach</t>
  </si>
  <si>
    <t>deep learning; massive open online courses; sentiment analysis; text mining</t>
  </si>
  <si>
    <t>HIGHER-EDUCATION; MODEL; ENSEMBLE; MOOCS</t>
  </si>
  <si>
    <t>Massive open online courses (MOOCs) are recent innovative approaches in distance education, which provide learning content to participants without age-, gender-, race-, or geography-related barriers. The purpose of our research is to present an efficient sentiment classification scheme with high predictive performance in MOOC reviews, by pursuing the paradigms of ensemble learning and deep learning. In this contribution, we seek to answer several research questions on sentiment analysis on educational data. First, the predictive performance of conventional supervised learning methods, ensemble learning methods and deep learning methods has been evaluated. Besides, the efficiency of text representation schemes and word-embedding schemes has been evaluated for sentiment analysis on MOOC evaluations. For the evaluation task, we have analyzed a corpus containing 66,000 MOOC reviews, with the use of machine learning, ensemble learning, and deep learning methods. The empirical analysis indicate that deep learning-based architectures outperform ensemble learning methods and supervised learning methods for the task of sentiment analysis on educational data mining. For all the compared configurations, the highest predictive performance has been achieved by long short-term memory networks in conjunction with GloVe word-embedding scheme-based representation, with a classification accuracy of 95.80%.</t>
  </si>
  <si>
    <t>[Onan, Aytug] Izmir Katip Celebi Univ, Dept Comp Engn, Fac Engn &amp; Architecture, TR-35620 Izmir, Turkey</t>
  </si>
  <si>
    <t>aytug.onan@ikc.edu.tr</t>
  </si>
  <si>
    <t>10.1002/cae.22253</t>
  </si>
  <si>
    <t>Computer Science; Education &amp; Educational Research; Engineering</t>
  </si>
  <si>
    <t>Shao, Ling; Zhu, Fan; Li, Xuelong</t>
  </si>
  <si>
    <t>Transfer Learning for Visual Categorization: A Survey</t>
  </si>
  <si>
    <t>Action recognition; image classification; machine learning; object recognition; survey; transfer learning; visual categorization</t>
  </si>
  <si>
    <t>ACTION RECOGNITION; INVARIANT ANALYSIS; DOMAIN ADAPTATION; FUZZY SYSTEM; KERNEL; REPRESENTATION; HISTOGRAMS; SPARSE; MATRIX; FLOW</t>
  </si>
  <si>
    <t>Regular machine learning and data mining techniques study the training data for future inferences under a major assumption that the future data are within the same feature space or have the same distribution as the training data. However, due to the limited availability of human labeled training data, training data that stay in the same feature space or have the same distribution as the future data cannot be guaranteed to be sufficient enough to avoid the over-fitting problem. In real-world applications, apart from data in the target domain, related data in a different domain can also be included to expand the availability of our prior knowledge about the target future data. Transfer learning addresses such cross-domain learning problems by extracting useful information from data in a related domain and transferring them for being used in target tasks. In recent years, with transfer learning being applied to visual categorization, some typical problems, e.g., view divergence in action recognition tasks and concept drifting in image classification tasks, can be efficiently solved. In this paper, we survey state-of-the-art transfer learning algorithms in visual categorization applications, such as object recognition, image classification, and human action recognition.</t>
  </si>
  <si>
    <t>[Shao, Ling] Nanjing Univ Informat Sci &amp; Technol, Coll Elect &amp; Informat Engn, Nanjing 210044, Jiangsu, Peoples R China; [Shao, Ling; Zhu, Fan] Univ Sheffield, Dept Elect &amp; Elect Engn, Sheffield S1 3JD, S Yorkshire, England; [Li, Xuelong] Chinese Acad Sci, Ctr OPT IMagery Anal &amp; Learning, State Key Lab Transient Opt &amp; Photon, Xian Inst Opt &amp; Precis Mech, Xian 710119, Peoples R China</t>
  </si>
  <si>
    <t>ling.shao@sheffield.ac.uk; fan.zhu@sheffield.ac.uk; xuelong_li@opt.ac.cn</t>
  </si>
  <si>
    <t>10.1109/TNNLS.2014.2330900</t>
  </si>
  <si>
    <t>Cai, Zhipeng; He, Zaobo; Guan, Xin; Li, Yingshu</t>
  </si>
  <si>
    <t>Collective Data-Sanitization for Preventing Sensitive Information Inference Attacks in Social Networks</t>
  </si>
  <si>
    <t>Inference attack; collective inference; rough set theory; attribute dependency; data sanitization</t>
  </si>
  <si>
    <t>CLASSIFICATION</t>
  </si>
  <si>
    <t>Releasing social network data could seriously breach user privacy. User profile and friendship relations are inherently private. Unfortunately, sensitive information may be predicted out of released data through data mining techniques. Therefore, sanitizing network data prior to release is necessary. In this paper, we explore how to launch an inference attack exploiting social networks with a mixture of non-sensitive attributes and social relationships. We map this issue to a collective classification problem and propose a collective inference model. In our model, an attacker utilizes user profile and social relationships in a collective manner to predict sensitive information of related victims in a released social network dataset. To protect against such attacks, we propose a data sanitization method collectively manipulating user profile and friendship relations. Besides sanitizing friendship relations, the proposed method can take advantages of various data-manipulating methods. We show that we can easily reduce adversary's prediction accuracy on sensitive information, while resulting in less accuracy decrease on non-sensitive information towards three social network datasets. This is the first work to employ collective methods involving various data-manipulating methods and social relationships to protect against inference attacks in social networks.</t>
  </si>
  <si>
    <t>[Cai, Zhipeng; He, Zaobo; Li, Yingshu] Georgia State Univ, Dept Comp Sci, Atlanta, GA 30303 USA; [Guan, Xin] Heilongjiang Univ, Sch Informat Sci &amp; Technol, Harbin 100044, Heilongjiang, Peoples R China</t>
  </si>
  <si>
    <t>zcai@gsu.edu; zhe4@student.gsu.edu; guanxin.hlju@gmail.com; yili@gsu.edu</t>
  </si>
  <si>
    <t>JUL-AUG</t>
  </si>
  <si>
    <t>10.1109/TDSC.2016.2613521</t>
  </si>
  <si>
    <t>Chen, Qingyu; Allot, Alexis; Lu, Zhiyong</t>
  </si>
  <si>
    <t>LitCovid: an open database of COVID-19 literature</t>
  </si>
  <si>
    <t>Since the outbreak of the current pandemic in 2020, there has been a rapid growth of published articles on COVID-19 and SARS-CoV-2, with about 10 000 new articles added each month. This is causing an increasingly serious information overload, making it difficult for scientists, healthcare professionals and the general public to remain up to date on the latest SARS-CoV-2 and COVID-19 research. Hence, we developed LitCovid (https:// www.ncbi.nlm.nih.gov/ research/ coronavirus/), a curated literature hub, to track up-to-date scientific information in PubMed. Lit-Covid is updated daily with newly identified relevant articles organized into curated categories. To support manual curation, advanced machine-learning and deep-learning algorithms have been developed, evaluated and integrated into the curation workflow. To the best of our knowledge, LitCovid is the first-of-its-kind COVID-19-specific literature resource, with all of its collected articles and curated data freely available. Since its release, LitCovid has been widely used, with millions of accesses by users worldwide for various information needs, such as evidence synthesis, drug discovery and text and data mining, among others.</t>
  </si>
  <si>
    <t>[Chen, Qingyu; Allot, Alexis; Lu, Zhiyong] NIH, Natl Ctr Biotechnol Informat, NLM, Bldg 10, Bethesda, MD 20892 USA</t>
  </si>
  <si>
    <t>zhiyong.lu@nih.gov</t>
  </si>
  <si>
    <t>10.1093/nar/gkaa952</t>
  </si>
  <si>
    <t>Xu, Anfeng; Li, Yue; Donta, Praveen Kumar</t>
  </si>
  <si>
    <t>Marketing Decision Model and Consumer Behavior Prediction With Deep Learning</t>
  </si>
  <si>
    <t>ResNet-50; GRU; Transfer Learning; Market Marketing; Predicting Consumer Behavior; Decision Models</t>
  </si>
  <si>
    <t>BUILDING MODELS</t>
  </si>
  <si>
    <t>This article presents a study using ResNet-50, GRU, and transfer learning to construct a marketing decision -making model and predict consumer behavior. Deep learning algorithms address the scale and complexity of consumer data in the information age. Traditional methods may not capture patterns effectively, while deep learning excels at extracting features from large datasets. The research aims to leverage deep learning to build a marketing decision -making model and predict consumer behavior. ResNet-50 analyzes consumer data, extracting visual features for marketing decisions. GRU model temporal dynamics, capturing elements like purchase sequences. Transfer learning improves performance with limited data by using pre -trained models. By comparing the model predictions with ground truth data, the performance of the models can be assessed and their effectiveness in capturing consumer behavior and making accurate predictions can be measured. This research contributes to marketing decision -making. Deep learning helps understand consumer behavior, formulate personalized strategies, and improve promotion and sales. It introduces new approaches to academic marketing research, fostering collaboration between academia and industry.</t>
  </si>
  <si>
    <t>[Xu, Anfeng] Hainan Trop Ocean Univ, Key Lab Isl Tourism Resource Data Min &amp; Monitoring, Minist Culture &amp; Tourism, Tourism Sch, Sanya, Peoples R China; [Li, Yue] Harbin Univ Sci &amp; Technol, Econ &amp; Management Sch, Harbin, Peoples R China; [Donta, Praveen Kumar] TU Wien, Vienna, Austria</t>
  </si>
  <si>
    <t>10.4018/JOEUC.336547</t>
  </si>
  <si>
    <t>Computer Science; Information Science &amp; Library Science; Business &amp; Economics</t>
  </si>
  <si>
    <t>Sun, Le; Zhao, Guangrui; Zheng, Yuhui; Wu, Zebin</t>
  </si>
  <si>
    <t>SpectralSpatial Feature Tokenization Transformer for Hyperspectral Image Classification</t>
  </si>
  <si>
    <t>Feature extraction; Transformers; Convolution; Semantics; Principal component analysis; Data mining; Convolutional neural networks; Convolutional neural networks (CNNs); hyperspectral image (HSI) classification; semantic features; spectral-spatial tokenization; transformer</t>
  </si>
  <si>
    <t>SPATIAL CLASSIFICATION; NETWORK; KERNEL</t>
  </si>
  <si>
    <t>In hyperspectral image (HSI) classification, each pixel sample is assigned to a land-cover category. In the recent past, convolutional neural network (CNN)-based HSI classification methods have greatly improved performance due to their superior ability to represent features. However, these methods have limited ability to obtain deep semantic features, and as the layer &amp; x2019;s number increases, computational costs rise significantly. The transformer framework can represent high-level semantic features well. In this article, a spectral &amp; x2013;spatial feature tokenization transformer (SSFTT) method is proposed to capture spectral &amp; x2013;spatial features and high-level semantic features. First, a spectral &amp; x2013;spatial feature extraction module is built to extract low-level features. This module is composed of a 3-D convolution layer and a 2-D convolution layer, which are used to extract the shallow spectral and spatial features. Second, a Gaussian weighted feature tokenizer is introduced for features transformation. Third, the transformed features are input into the transformer encoder module for feature representation and learning. Finally, a linear layer is used to identify the first learnable token to obtain the sample label. Using three standard datasets, experimental analysis confirms that the computation time is less than other deep learning methods and the performance of the classification outperforms several current state-of-the-art methods. The code of this work is available at https://github.com/zgr6010/HSI_SSFTT for the sake of reproducibility.</t>
  </si>
  <si>
    <t>[Sun, Le; Zhao, Guangrui; Zheng, Yuhui] Nanjing Univ Informat Sci &amp; Technol, Sch Comp &amp; Sci, Nanjing 210044, Peoples R China; [Sun, Le] Nanjing Univ Informat Sci &amp; Technol NUIST, Engn Res Ctr Digital Forens, Minist Educ, Nanjing 210044, Peoples R China; [Wu, Zebin] Nanjing Univ Sci &amp; Technol, Sch Comp Sci &amp; Engn, Nanjing 210094, Peoples R China</t>
  </si>
  <si>
    <t>sunlecncom@163.com; cs_zhaogr@nuist.edu.cn; zhengyh@vip.126.com; zebin.wu@gmail.com</t>
  </si>
  <si>
    <t>10.1109/TGRS.2022.3144158</t>
  </si>
  <si>
    <t>Xiao, Zhiwen; Xu, Xin; Xing, Huanlai; Zhao, Bowen; Wang, Xinhan; Song, Fuhong; Qu, Rong; Feng, Li</t>
  </si>
  <si>
    <t>DTCM: Deep Transformer Capsule Mutual Distillation for Multivariate Time Series Classification</t>
  </si>
  <si>
    <t>Feature extraction; Classification algorithms; Time series analysis; Data mining; Transformers; Routing; Knowledge transfer; Capsule network; data mining; deep learning; knowledge distillation (KD); multivariate time series classification (MTSC); mutual learning</t>
  </si>
  <si>
    <t>This article proposes a dual-network-based feature extractor, perceptive capsule network (PCapN), for multivariate time series classification (MTSC), including a local feature network (LFN) and a global relation network (GRN). The LFN has two heads (i.e., Head_A and Head_B), each containing two squash convolutional neural network (CNN) blocks and one dynamic routing block to extract the local features from the data and mine the connections among them. The GRN consists of two capsule-based transformer blocks and one dynamic routing block to capture the global patterns of each variable and correlate the useful information of multiple variables. Unfortunately, it is difficult to directly deploy PCapN on mobile devices due to its strict requirement for computing resources. So, this article designs a lightweight capsule network (LCapN) to mimic the cumbersome PCapN. To promote knowledge transfer from PCapN to LCapN, this article proposes a deep transformer capsule mutual (DTCM) distillation method. It is targeted and offline, using one- and two-way operations to supervise the knowledge distillation (KD) process for the dual-network-based student and teacher models. Experimental results show that the proposed PCapN and DTCM achieve excellent performance on University of East Anglia 2018 (UEA2018) datasets regarding top-1 accuracy.</t>
  </si>
  <si>
    <t>[Xiao, Zhiwen; Xing, Huanlai; Zhao, Bowen; Wang, Xinhan; Feng, Li] Southwest Jiaotong Univ, Sch Comp &amp; Artificial Intelligence, Chengdu, Peoples R China; [Xiao, Zhiwen; Xing, Huanlai; Zhao, Bowen; Wang, Xinhan; Feng, Li] Southwest Jiaotong Univ, Tangshan Inst, Tangshan 063000, Peoples R China; [Xiao, Zhiwen; Xing, Huanlai; Zhao, Bowen; Wang, Xinhan; Feng, Li] Minist Educ, Engn Res Ctr Sustainable Urban Intelligent Transpo, Chengdu 611756, Peoples R China; [Xu, Xin] China Univ Min &amp; Technol, Sch Comp Sci &amp; Technol, Xuzhou 221166, Peoples R China; [Song, Fuhong] Guizhou Univ Finance &amp; Econ, Sch Informat, Guiyang 550025, Peoples R China; [Qu, Rong] Univ Nottingham, Sch Comp Sci, Nottingham NG7 2RD, England</t>
  </si>
  <si>
    <t>xiao1994zw@163.com; jhsu99@163.com; hxx@home.swjtu.edu.cn; cn16bz@icloud.com; xhwang@my.swjtu.edu.cn; fhsong@mail.gufe.edu.cn; rong.qu@nottingham.ac.uk; fengli@swjtu.edu.cn</t>
  </si>
  <si>
    <t>10.1109/TCDS.2024.3370219</t>
  </si>
  <si>
    <t>Wen, Jie; Zhang, Zheng; Fei, Lunke; Zhang, Bob; Xu, Yong; Zhang, Zhao; Li, Jinxing</t>
  </si>
  <si>
    <t>A Survey on Incomplete Multiview Clustering</t>
  </si>
  <si>
    <t>Positron emission tomography; Kernel; Generative adversarial networks; Noise reduction; Magnetic resonance imaging; Image color analysis; Data models; Data mining; incomplete multiview clustering (IMC); missing views; multiview learning</t>
  </si>
  <si>
    <t>Conventional multiview clustering seeks to partition data into respective groups based on the assumption that all views are fully observed. However, in practical applications, such as disease diagnosis, multimedia analysis, and recommendation system, it is common to observe that not all views of samples are available in many cases, which leads to the failure of the conventional multiview clustering methods. Clustering on such incomplete multiview data is referred to as incomplete multiview clustering (IMC). In view of the promising application prospects, the research of IMC has noticeable advances in recent years. However, there is no survey to summarize the current progresses and point out the future research directions. To this end, we review the recent studies of IMC. Importantly, we provide some frameworks to unify the corresponding IMC methods and make an in-depth comparative analysis for some representative methods from theoretical and experimental perspectives. Finally, some open problems in the IMC field are offered for researchers. The related codes are released at https://github.com/DarrenZZhang/Survey_IMC.</t>
  </si>
  <si>
    <t>[Wen, Jie; Zhang, Zheng; Xu, Yong; Li, Jinxing] Harbin Inst Technol Shenzhen, Shenzhen Key Lab Visual Object Detect &amp; Recognit, Shenzhen 518055, Peoples R China; [Fei, Lunke] Guangdong Univ Technol, Sch Comp Sci &amp; Technol, Guangzhou 510000, Peoples R China; [Zhang, Bob] Univ Macau, Dept Comp &amp; Informat Sci, Macau, Peoples R China; [Zhang, Zhao] Hefei Univ Technol, Sch Comp Sci, Hefei 230000, Peoples R China; [Zhang, Zhao] Hefei Univ Technol, Sch Artificial Intelligence, Hefei 230000, Peoples R China</t>
  </si>
  <si>
    <t>jiewen_pr@126.com; darrenzz219@gmail.com; flksxm@126.com; bobzhang@um.edu.mo; laterfall@hit.edu.cn; cszzhang@gmail.com; lijinxing@cuhk.edu.cn</t>
  </si>
  <si>
    <t>10.1109/TSMC.2022.3192635</t>
  </si>
  <si>
    <t>Dong, Yanni; Liu, Quanwei; Du, Bo; Zhang, Liangpei</t>
  </si>
  <si>
    <t>Weighted Feature Fusion of Convolutional Neural Network and Graph Attention Network for Hyperspectral Image Classification</t>
  </si>
  <si>
    <t>Feature extraction; Convolutional neural networks; Training; Hyperspectral imaging; Data mining; Decoding; Data models; Hyperspectral image classification; convolutional neural network; graph attention network; weighted feature fusion; attention mechanism</t>
  </si>
  <si>
    <t>SPECTRAL-SPATIAL CLASSIFICATION; CLASSIFIERS</t>
  </si>
  <si>
    <t>Convolutional Neural Networks (CNN) and Graph Neural Networks (GNN), such as Graph Attention Networks (GAT), are two classic neural network models, which are applied to the processing of grid data and graph data respectively. They have achieved outstanding performance in hyperspectral images (HSIs) classification field, which have attracted great interest. However, CNN has been facing the problem of small samples and GNN has to pay a huge computational cost, which restrict the performance of the two models. In this paper, we propose Weighted Feature Fusion of Convolutional Neural Network and Graph Attention Network (WFCG) for HSI classification, by using the characteristics of superpixel-based GAT and pixel-based CNN, which proved to be complementary. We first establish GAT with the help of superpixel-based encoder and decoder modules. Then we combined the attention mechanism to construct CNN. Finally, the features are weighted fusion with the characteristics of two neural network models. Rigorous experiments on three real-world HSI data sets show WFCG can fully explore the high-dimensional feature of HSI, and obtain competitive results compared to other state-of-the art methods.</t>
  </si>
  <si>
    <t>[Dong, Yanni; Liu, Quanwei] China Univ Geosci, Inst Geophys &amp; Geomat, Hubei Subsurface Multiscale Imaging Key Lab, Wuhan 430074, Peoples R China; [Du, Bo] Wuhan Univ, Natl Engn Res Ctr Multimedia Software, Sch Comp Sci, Inst Artificial Intelligence, Wuhan 430072, Peoples R China; [Du, Bo] Wuhan Univ, Hubei Key Lab Multimedia &amp; Network Commun, Wuhan 430072, Peoples R China; [Zhang, Liangpei] Wuhan Univ, State Key Lab Informat Engn Surveying Mapping &amp; R, Wuhan 430072, Peoples R China</t>
  </si>
  <si>
    <t>dongyanni@cug.edu.cn; liuquanwei@cug.edu.cn; dubo@whu.edu.cn; zlp62@whu.edu.cn</t>
  </si>
  <si>
    <t>10.1109/TIP.2022.3144017</t>
  </si>
  <si>
    <t>Wang, Changzhong; Hu, Qinghua; Wang, Xizhao; Chen, Degang; Qian, Yuhua; Dong, Zhe</t>
  </si>
  <si>
    <t>Feature Selection Based on Neighborhood Discrimination Index</t>
  </si>
  <si>
    <t>Discrimination index; distinguishing information; feature selection; neighborhood relation</t>
  </si>
  <si>
    <t>INPUT FEATURE-SELECTION; ROUGH SETS; MUTUAL INFORMATION; UNCERTAINTY MEASURES; KNOWLEDGE REDUCTION; CLASSIFICATION; ENTROPY; APPROXIMATION; GRANULATION; ALGORITHMS</t>
  </si>
  <si>
    <t>Feature selection is viewed as an important preprocessing step for pattern recognition, machine learning, and data mining. Neighborhood is one of the most important concepts in classification learning and can be used to distinguish samples with different decisions. In this paper, a neighborhood discrimination index is proposed to characterize the distinguishing information of a neighborhood relation. It reflects the distinguishing ability of a feature subset. The proposed discrimination index is computed by considering the cardinality of a neighborhood relation rather than neighborhood similarity classes. Variants of the discrimination index, including joint discrimination index, conditional discrimination index, and mutual discrimination index, are introduced to compute the change of distinguishing information caused by the combination of multiple feature subsets. They have the similar properties as Shannon entropy and its variants. A parameter, named neighborhood radius, is introduced in these discrimination measures to address the analysis of real-valued data. Based on the proposed discrimination measures, the significance measure of a candidate feature is defined and a greedy forward algorithm for feature selection is designed. Data sets selected from public data sources are used to compare the proposed algorithm with existing algorithms. The experimental results confirm that the discrimination index-based algorithm yields superior performance compared to other classical algorithms.</t>
  </si>
  <si>
    <t>[Wang, Changzhong; Dong, Zhe] Bohai Univ, Dept Math, Jinzhou 121000, Peoples R China; [Hu, Qinghua] Tianjin Univ, Sch Comp Sci &amp; Technol, Tianjin 300072, Peoples R China; [Wang, Xizhao] Shenzhen Univ, Coll Comp Sci &amp; Software Engn, Shenzhen 518060, Peoples R China; [Chen, Degang] North China Elect Power Univ, Dept Math &amp; Phys, Beijing 102206, Peoples R China; [Qian, Yuhua] Shanxi Univ, Sch Comp &amp; Informat Technol, Taiyuan 030006, Shanxi, Peoples R China</t>
  </si>
  <si>
    <t>changzhongwang@126.com; huqinghua@hit.edu.cn; xizhaowang@ieee.org; chengdegang@263.net; jinchengqyh@126.com</t>
  </si>
  <si>
    <t>10.1109/TNNLS.2017.2710422</t>
  </si>
  <si>
    <t>Alvarez-Jarreta, Jorge; Amos, Beatrice; Aurrecoechea, Cristina; Bah, Saikou; Barba, Matthieu; Barreto, Ana; Basenko, Evelina Y.; Belnap, Robert; Blevins, Ann; Bohme, Ulrike; Brestelli, John; Brown, Stuart; Callan, Danielle; Campbell, Lahcen I.; Christophides, George K.; Crouch, Kathryn; Davison, Helen R.; DeBarry, Jeremy D.; Demko, Richard; Doherty, Ryan; Duan, Yikun; Dundore, Walter; Dyer, Sarah; Falke, Dave; Fischer, Steve; Gajria, Bindu; Galdi, Daniel; Giraldo-Calderon, Gloria I.; Harb, Omar S.; Harper, Elizabeth; Helb, Danica; Howington, Connor; Hu, Sufen; Humphrey, Jay; Iodice, John; Jones, Andrew; Judkins, John; Kelly, Sarah A.; Kissinger, Jessica C.; Kittur, Nupur; Kwon, Dae Kun; Lamoureux, Kristopher; Li, Wei; Lodha, Disha; MacCallum, Robert M.; Maslen, Gareth; McDowell, Mary Ann; Myers, Jeremy; Nural, Mustafa Veysi; Roos, David S.; Rund, Samuel S. C.; Shanmugasundram, Achchuthan; Sitnik, Vasily; Spruill, Drew; Starns, David; Tomko, Sheena Shah; Wang, Haiming; Warrenfeltz, Susanne; Wieck, Robert; Wilkinson, Paul A.; Zheng, Jie</t>
  </si>
  <si>
    <t>VEuPathDB: the eukaryotic pathogen, vector and host bioinformatics resource center in 2023</t>
  </si>
  <si>
    <t>The Eukaryotic Pathogen, Vector and Host Informatics Resource (VEuPathDB, https://veupathdb.org) is a Bioinformatics Resource Center funded by the National Institutes of Health with additional funding from the Wellcome Trust. VEuPathDB supports &gt;600 organisms that comprise invertebrate vectors, eukaryotic pathogens (protists and fungi) and relevant free-living or non-pathogenic species or hosts. Since 2004, VEuPathDB has analyzed omics data from the public domain using contemporary bioinformatic workflows, including orthology predictions via OrthoMCL, and integrated the analysis results with analysis tools, visualizations, and advanced search capabilities. The unique data mining platform coupled with &gt;3000 pre-analyzed data sets facilitates the exploration of pertinent omics data in support of hypothesis driven research. Comparisons are easily made across data sets, data types and organisms. A Galaxy workspace offers the opportunity for the analysis of private large-scale datasets and for porting to VEuPathDB for comparisons with integrated data. The MapVEu tool provides a platform for exploration of spatially resolved data such as vector surveillance and insecticide resistance monitoring. To address the growing body of omics data and advances in laboratory techniques, VEuPathDB has added several new data types, searches and features, improved the Galaxy workspace environment, redesigned the MapVEu interface and updated the infrastructure to accommodate these changes. [GRAPHICS] .</t>
  </si>
  <si>
    <t>[Alvarez-Jarreta, Jorge; Barba, Matthieu; Campbell, Lahcen I.; Dyer, Sarah; Lodha, Disha; Sitnik, Vasily] European Bioinformat Inst, Hinxton CB10 1SD, England; [Amos, Beatrice; Basenko, Evelina Y.; Davison, Helen R.; Jones, Andrew; Shanmugasundram, Achchuthan; Starns, David; Wilkinson, Paul A.] Univ Liverpool, Inst Syst Mol &amp; Integrat Biol, Liverpool L69 7ZB, Merseyside, England; [Aurrecoechea, Cristina; Belnap, Robert; Bohme, Ulrike; DeBarry, Jeremy D.; Dundore, Walter; Falke, Dave; Humphrey, Jay; Kissinger, Jessica C.; Kittur, Nupur; Lamoureux, Kristopher; Nural, Mustafa Veysi; Spruill, Drew; Wang, Haiming; Warrenfeltz, Susanne] Univ Georgia, Athens, GA 30602 USA; [Bah, Saikou; Crouch, Kathryn] Univ Glasgow, Sch Infect &amp; Immun, Glasgow, Lanark, Scotland; [Barreto, Ana; Brestelli, John; Brown, Stuart; Callan, Danielle; Demko, Richard; Doherty, Ryan; Duan, Yikun; Fischer, Steve; Gajria, Bindu; Galdi, Daniel; Harb, Omar S.; Harper, Elizabeth; Helb, Danica; Hu, Sufen; Iodice, John; Judkins, John; Li, Wei; Myers, Jeremy; Roos, David S.; Tomko, Sheena Shah; Zheng, Jie] Univ Penn, Philadelphia, PA 19104 USA; [Blevins, Ann] Univ Penn, Sch Vet Med, Philadelphia, PA 19104 USA; [Christophides, George K.; Kelly, Sarah A.; MacCallum, Robert M.; Maslen, Gareth] Imperial Coll London, London SW7 2BU, England; [Giraldo-Calderon, Gloria I.; Howington, Connor; Kwon, Dae Kun; McDowell, Mary Ann; Rund, Samuel S. C.; Wieck, Robert] Univ Notre Dame, Notre Dame, IN 46556 USA; [Shanmugasundram, Achchuthan] Genom England Ltd, London E14 5AB, England</t>
  </si>
  <si>
    <t>oharb@sas.upenn.edu</t>
  </si>
  <si>
    <t>OCT 23</t>
  </si>
  <si>
    <t>10.1093/nar/gkad1003</t>
  </si>
  <si>
    <t>Ma, Xiaolei; Liu, Congcong; Wen, Huimin; Wang, Yunpeng; Wu, Yao-Jan</t>
  </si>
  <si>
    <t>Understanding commuting patterns using transit smart card data</t>
  </si>
  <si>
    <t>Commuting; Human mobility; Public transportation; Travel behavior; Transit smart card data</t>
  </si>
  <si>
    <t>Commuting reflects the long-term travel behavior of people and significantly impacts urban traffic congestion and emission. Recent advances in data availability provide new opportunities to understand commuting patterns efficiently and effectively. This study develops a series of data mining methods to identify the spatiotemporal commuting patterns of Beijing public transit riders. Using one-month transit smart card data, we measure spatiotemporal regularity of individual commuters, including residence, workplace, and departure time. This data could be used to identify transit commuters by leveraging spatial clustering and multi-criteria decision analysis approaches. A disaggregated-level survey is performed to demonstrate the effectiveness of the proposed methods with a commuter identification accuracy that reaches as high as 94.1%. By visualizing the spatial distribution of the homes and workplaces of transit commuters, we determine a clear disparity between commuters and noncommuters and confirm the existence of job-house imbalance in Beijing. The findings provide Useful insights for policymakers to shape a more balanced job-housing relationship by adjusting the monocentric urban structure of Beijing. In addition, the extracted individual-level commuting patterns can be used as valuable information for public transit network design and optimization. These strategies are expected to reduce car dependency, shorten excess commute, and alleviate traffic congestion. (C) 2016 Elsevier Ltd. All rights reserved.</t>
  </si>
  <si>
    <t>[Ma, Xiaolei] Beihang Univ, Beijing Adv Innovat Ctr Big Data &amp; Brain Comp BDB, Beijing 100191, Peoples R China; [Ma, Xiaolei; Liu, Congcong; Wang, Yunpeng] Beihang Univ, Sch Transportat Sci &amp; Engn, Beijing Key Lab Cooperat Vehicle Infrastruct Syst, Beijing 100191, Peoples R China; [Wen, Huimin] Beijing Transportat Res Ctr, Beijing 100073, Peoples R China; [Wen, Huimin] Beijing Key Lab Energy Conservat &amp; Emiss Reduct D, Beijing 100073, Peoples R China; [Wu, Yao-Jan] Univ Arizona, Dept Civil Engn &amp; Engn Mech, 1209 E 2nd St Room 324F, Tucson, AZ 85721 USA</t>
  </si>
  <si>
    <t>xiaolei@buaa.edu.cn; vincent_liu@buaa.edu.cn; wenhm@bjtrc.org.cn; ypwang@buaa.edu.cn; yaojan@email.arizona.edu</t>
  </si>
  <si>
    <t>10.1016/j.jtrangeo.2016.12.001</t>
  </si>
  <si>
    <t>Business &amp; Economics; Geography; Transportation</t>
  </si>
  <si>
    <t>Wang, Kai; Li, Kangnan; Du, Feng; Zhang, Xiang; Wang, Yanhai; Sun, Jiazhi</t>
  </si>
  <si>
    <t>Research on prediction model of coal spontaneous combustion temperature based on SSA-CNN</t>
  </si>
  <si>
    <t>Coal spontaneous combustion; Index gases; Temperature prediction; Sparrow search algorithm; Convolutional neural network</t>
  </si>
  <si>
    <t>SVM</t>
  </si>
  <si>
    <t>To predict the coal spontaneous combustion temperature accurately and efficiently, this study proposes a model based on the Sparrow Search Algorithm (SSA) and Convolutional Neural Network (CNN). Firstly, the study analyzes the main gas reactions during the coal oxidation to pyrolysis process. Six gas indicators, namely O2, CO, C2H4, CO/Delta O2, C2H4/C2H6, and C2H6, are closely related to coal temperature. Subsequently, a prediction indicator system is established. Then, the excellent data mining capabilities of CNN are leveraged through deep learning, along with their unique advantages in local perception and weight sharing, and a CNN prediction model framework is constructed. Moreover, the comparison between the algorithm performances is executed and SSA is selected for optimization. Utilizing its exceptional global search capability and adaptability, SSA optimizes the seven hyper-parameters of the model, significantly enhancing prediction accuracy. In the final step, SSA-CNN is compared with five reference models on test samples. The SSA-CNN model showcases a maximum relative error of 0.155, outperforming other models. Moreover, the RMSE of this model yields 8.4500, which is also lower than other models. The results suggest that the combination of the selected gas indicators with the SSA-CNN model can accurately predict the spontaneous combustion temperature of coal.</t>
  </si>
  <si>
    <t>[Wang, Kai; Li, Kangnan; Du, Feng; Zhang, Xiang; Wang, Yanhai; Sun, Jiazhi] China Univ Min &amp; Technol Beijing, Beijing Key Lab Precise Min Intergrown Energy &amp; Re, Beijing 100083, Peoples R China; [Wang, Kai; Li, Kangnan; Du, Feng; Zhang, Xiang; Wang, Yanhai; Sun, Jiazhi] China Univ Min &amp; Technol Beijing, Sch Emergency Management &amp; Safety Engn, Beijing 100083, Peoples R China</t>
  </si>
  <si>
    <t>kaiwang@cumtb.edu.cn</t>
  </si>
  <si>
    <t>10.1016/j.energy.2023.130158</t>
  </si>
  <si>
    <t>Jung, Sook; Lee, Taein; Cheng, Chun-Huai; Buble, Katheryn; Zheng, Ping; Yu, Jing; Humann, Jodi; Ficklin, Stephen P.; Gasic, Ksenija; Scott, Kristin; Frank, Morgan; Ru, Sushan; Hough, Heidi; Evans, Kate; Peace, Cameron; Olmstead, Mercy; DeVetter, Lisa W.; McFerson, James; Coe, Michael; Wegrzyn, Jill L.; Staton, Margaret E.; Abbott, Albert G.; Main, Dorrie</t>
  </si>
  <si>
    <t>15 years of GDR: New data and functionality in the Genome Database for Rosaceae</t>
  </si>
  <si>
    <t>RNA-SEQ; SEQUENCE; TRANSCRIPTOME; DYNAMICS; GENES; TOOL</t>
  </si>
  <si>
    <t>The Genome Database for Rosaceae (GDR, https://www.rosaceae.org) is an integrated web-based community database resource providing access to publicly available genomics, genetics and breeding data and data-mining tools to facilitate basic, translational and applied research in Rosaceae. The volume of data in GDR has increased greatly over the last 5years. The GDR now houses multiple versions of whole genome assembly and annotation data from 14 species, made available by recent advances in sequencing technology. Annotated and searchable reference transcriptomes, RefTrans, combining peer-reviewed published RNA-Seq as well as EST datasets, are newly available for major crop species. Significantly more quantitative trait loci, genetic maps and markers are available in MapViewer, a new visualization tool that better integrates with other pages in GDR. Pathways can be accessed through the new GDR Cyc Pathways databases, and synteny among the newest genome assemblies from eight species can be viewed through the new synteny browser, SynView. Collated single-nucleotide polymorphism diversity data and phenotypic data from publicly available breeding datasets are integrated with other relevant data. Also, the new Breeding Information Management System allows breeders to upload, manage and analyze their private breeding data within the secure GDR server with an option to release data publicly.</t>
  </si>
  <si>
    <t>[Jung, Sook; Lee, Taein; Cheng, Chun-Huai; Buble, Katheryn; Zheng, Ping; Yu, Jing; Humann, Jodi; Ficklin, Stephen P.; Scott, Kristin; Frank, Morgan; Hough, Heidi; Peace, Cameron; Main, Dorrie] Washington State Univ, Dept Hort, Pullman, WA 99164 USA; [Gasic, Ksenija] Clemson Univ, Dept Plant &amp; Environm Sci, Clemson, SC 29634 USA; [Ru, Sushan] Univ Minnesota, Dept Agron &amp; Plant Genet, St Paul, MN 55108 USA; [Evans, Kate; McFerson, James] Washington State Univ, Tree Fruit Res &amp; Extens Ctr, Dept Hort, Wenatchee, WA 98801 USA; [Olmstead, Mercy] Univ Florida, Hort Sci Dept, Gainesville, FL 32611 USA; [DeVetter, Lisa W.] Washington State Univ, Northwestern Washington Res &amp; Extens Ctr, Dept Hort, Mt Vernon, WA 98273 USA; [Coe, Michael] Cedar Lake Res Grp LLC, Portland, OR 97293 USA; [Wegrzyn, Jill L.] Univ Connecticut, Dept Ecol &amp; Evolutionary Biol, Storrs, CT 06269 USA; [Staton, Margaret E.] Univ Tennessee, Dept Entomol &amp; Plant Pathol, Knoxville, TN 37996 USA; [Abbott, Albert G.] Univ Kentucky, Forest Hlth Res &amp; Extens Ctr, Lexington, KY 40546 USA</t>
  </si>
  <si>
    <t>dorrie@wsu.edu</t>
  </si>
  <si>
    <t>10.1093/nar/gky1000</t>
  </si>
  <si>
    <t>McGovern, Amy; Elmore, Kimberly L.; Gagne, David John, II; Haupt, Sue Ellen; Karstens, Christopher D.; Lagerquist, Ryan; Smith, Travis; Williams, John K.</t>
  </si>
  <si>
    <t>USING ARTIFICIAL INTELLIGENCE TO IMPROVE REAL-TIME DECISION-MAKING FOR HIGH-IMPACT WEATHER</t>
  </si>
  <si>
    <t>NEURAL-NETWORK; PRECIPITATION-TYPE; QUALITY-CONTROL; CLASSIFICATION; MODEL; PREDICTION; HAIL; ALGORITHM; ENSEMBLE; PROBABILITY</t>
  </si>
  <si>
    <t>High-impact weather events, such as severe thunderstorms, tornadoes, and hurricanes, cause significant disruptions to infrastructure, property loss, and even fatalities. High-impact events can also positively impact society, such as the impact on savings through renewable energy. Prediction of these events has improved substantially with greater observational capabilities, increased computing power, and better model physics, but there is still significant room for improvement. Artificial intelligence (AI) and data science technologies, specifically machine learning and data mining, bridge the gap between numerical model prediction and real-time guidance by improving accuracy. AI techniques also extract otherwise unavailable information from forecast models by fusing model output with observations to provide additional decision support for forecasters and users. In this work, we demonstrate that applying AI techniques along with a physical understanding of the environment can significantly improve the prediction skill for multiple types of high-impact weather. The AI approach is also a contribution to the growing field of computational sustainability. The authors specifically discuss the prediction of storm duration, severe wind, severe hail, precipitation classification, forecasting for renewable energy, and aviation turbulence. They also discuss how AI techniques can process big data, provide insights into high-impact weather phenomena, and improve our understanding of high-impact weather.</t>
  </si>
  <si>
    <t>[McGovern, Amy] Univ Oklahoma, Sch Comp Sci, Norman, OK 73019 USA; [Elmore, Kimberly L.; Karstens, Christopher D.; Smith, Travis] Univ Oklahoma, Cooperat Inst Mesoscale Meteorol Studies, Norman, OK 73019 USA; [Elmore, Kimberly L.; Smith, Travis] Natl Severe Storms Lab, Norman, OK 73069 USA; [Gagne, David John, II; Haupt, Sue Ellen; Williams, John K.] Natl Ctr Atmospher Res, POB 3000, Boulder, CO 80307 USA; [Lagerquist, Ryan] Univ Oklahoma, Sch Meteorol, Norman, OK 73019 USA; [Karstens, Christopher D.] NOAA, Natl Weather Serv, Storm Predict Ctr, Norman, OK USA; [Williams, John K.] Weather Co, IBM Business, Andover, MA USA</t>
  </si>
  <si>
    <t>amcgovern@ou.edu</t>
  </si>
  <si>
    <t>10.1175/BAMS-D-16-0123.1</t>
  </si>
  <si>
    <t>Meteorology &amp; Atmospheric Sciences</t>
  </si>
  <si>
    <t>Boden, S. A.; McIntosh, R. A.; Uauy, C.; Krattinger, S. G.; Dubcovsky, J.; Rogers, W. J.; Xia, X. C.; Badaeva, E. D.; Bentley, A. R.; Brown-Guedira, G.; Caccamo, M.; Cattivelli, L.; Chhuneja, P.; Cockram, J.; Contreras-Moreira, B.; Dreisigacker, S.; Edwards, D.; Gonzalez, F. G.; Guzman, C.; Ikeda, T. M.; Karsai, I; Nasuda, S.; Pozniak, C.; Prins, R.; Sen, T. Z.; Silva, P.; Simkova, H.; Zhang, Y.</t>
  </si>
  <si>
    <t>Updated guidelines for gene nomenclature in wheat</t>
  </si>
  <si>
    <t>MUTANT; RYE</t>
  </si>
  <si>
    <t>The last decade has seen a proliferation in genomic resources for wheat, including reference- and pan-genome assemblies with gene annotations, which provide new opportunities to detect, characterise, and describe genes that influence traits of interest. The expansion of genetic information has supported growth of the wheat research community and catalysed strong interest in the genes that control agronomically important traits, such as yield, pathogen resistance, grain quality, and abiotic stress tolerance. To accommodate these developments, we present an updated set of guidelines for gene nomenclature in wheat. These guidelines can be used to describe loci identified based on morphological or phenotypic features or to name genes based on sequence information, such as similarity to genes characterised in other species or the biochemical properties of the encoded protein. The updated guidelines provide a flexible system that is not overly prescriptive but provides structure and a common framework for naming genes in wheat, which may be extended to related cereal species. We propose these guidelines be used henceforth by the wheat research community to facilitate integration of data from independent studies and allow broader and more efficient use of text and data mining approaches, which will ultimately help further accelerate wheat research and breeding.</t>
  </si>
  <si>
    <t>[Boden, S. A.] Univ Adelaide, Sch Agr Food &amp; Wine, Waite Res Inst, Glen Osmond, SA 5064, Australia; [McIntosh, R. A.] Univ Sydney, Sch Life &amp; Environm Sci, Plant Breeding Inst, 107 Cobbitty Rd, Cobbitty, NSW 2570, Australia; [Uauy, C.] John Innes Ctr, Norwich Res Pk, Norwich NR4 7UH, Norfolk, England; [Krattinger, S. G.] King Abdullah Univ Sci &amp; Technol, Biol &amp; Environm Sci &amp; Engn Div, Plant Sci Program, Thuwal 239556900, Saudi Arabia; [Dubcovsky, J.] Univ Calif Davis, Dept Plant Sci, Davis, CA 95616 USA; [Rogers, W. J.] Univ Nacl Ctr Prov Buenos Aires, Fac Agron, Dept Biol Aplicada, CIISAS,CIC BIOLAB AZUL,CONICET INBIOTEC,CRESCA, Av Republ Italia 780,CC 47, RA-7300 Azul, Buenos Aires, Argentina; [Xia, X. C.] Chinese Acad Agr Sci, Natl Wheat Improvement Ctr, Inst Crop Sci, 12 Zhongguancun South St, Beijing 100081, Peoples R China; [Badaeva, E. D.] Russian Acad Sci, NI Vavilov Inst Gen Genet, Moscow 119991, Russia; [Bentley, A. R.; Dreisigacker, S.] Int Maize &amp; Wheat Improvement Ctr CIMMYT, Apdo Postal 6-641, Mexico City, DF, Mexico; [Brown-Guedira, G.] North Carolina State Univ, USDA ARS Plant Sci Res, William Hall 4114A, Raleigh, NC 27695 USA; [Caccamo, M.; Cockram, J.] NIAB, 93 Lawrence Weaver Rd, Cambridge CB3 0LE, England; [Cattivelli, L.] Council Agr Res &amp; Econ CREA, Res Ctr Genom &amp; Bioinformat, Via S Protaso 302, I-29017 Fiorenzuola Darda, PC, Italy; [Chhuneja, P.] Punjab Agr Univ, Sch Agr Biotechnol, Ludhiana 141004, Punjab, India; [Contreras-Moreira, B.] Estn Expt Aula EEAD CSIC, Zaragossa, Spain; [Edwards, D.] Univ Western Australia, Sch Biol Sci, Perth, WA 6009, Australia; [Gonzalez, F. G.] Ctr Invest &amp; Transferencia Noroeste Prov Buenos A, Inst Nacl Tecnol Agr INTA, CONICET UNNOBA UNSADA, Ruta 32 Km 4-5, RA-2700 Pergamino, Buenos Aires, Argentina; [Guzman, C.] Univ Cordoba, Sch Agr &amp; Forest Engn, Dept Genet, Cordoba, Spain; [Ikeda, T. M.] Western Reg Agr Res Ctr, Agroecosyst &amp; Crop Breeding Grp, Fukuyama, Hiroshima 7218514, Japan; [Karsai, I] ELKH, Ctr Agr Res, H-2462 Martonvasar, Hungary; [Nasuda, S.] Kyoto Univ, Grad Sch Agr, Lab Plant Breeding, Kyoto 6068224, Japan; [Pozniak, C.] Univ Saskatchewan, Crop Dev Ctr, 51 Campus Dr, Saskatoon, SK S7N 5A8, Canada; [Pozniak, C.] Univ Saskatchewan, Dept Plant Sci, 51 Campus Dr, Saskatoon, SK S7N 5A8, Canada; [Prins, R.] CenGen Pty Ltd, ZA-6850 Worcester, South Africa; [Prins, R.] Stellenbosch Univ, Dept Genet, ZA-7602 Matieland, South Africa; [Sen, T. Z.] USDA ARS, Crop Improvement &amp; Genet Res Unit, 800 Buchanan St, Albany, CA 94710 USA; [Silva, P.] Inst Nacl Invest Agr INIA, Estn Expt Estanzuela, Programa Nacl Cult Secano, Colonia 70006, Uruguay; [Simkova, H.] Czech Acad Sci, Inst Expt Bot, Slechtitelu 31, Olomouc 77900, Czech Republic; [Zhang, Y.] Fudan Univ, Collaborat Innovat Ctr Genet &amp; Dev, Sch Life Sci, Inst Plant Biol,State Key Lab Genet Engn, Shanghai 200438, Peoples R China; [Krattinger, S. G.; Dubcovsky, J.; Rogers, W. J.; Bentley, A. R.; Brown-Guedira, G.; Caccamo, M.; Cattivelli, L.; Cockram, J.; Dreisigacker, S.; Edwards, D.; Gonzalez, F. G.; Guzman, C.; Ikeda, T. M.; Karsai, I; Pozniak, C.; Sen, T. Z.; Wheat Initiative] Wheat Initiat, D-14195 Berlin, Germany</t>
  </si>
  <si>
    <t>scott.boden@adelaide.edu.au; Robert.mcintosh@sydney.edu.au; cristobal.uauy@jic.ac.uk; Simon.krattinger@kaust.edu.sa; jdubcovsky@ucdavis.edu; rogers@faa.unicen.edu.ar; xiaxianchun@caas.cn; katerinabadaeva@gmail.com; A.bentley@cgiar.org; Gina.brown-guedira@usda.gov; mario.caccamo@niab.com; Luigi.cattivelli@crea.gov.it; pchhuneja@pau.edu; james.cockram@niab.com; bcontreras@eead.csic.es; s.dreisigacker@cgiar.org; Dave.edwards@uwa.edu.au; gonzalez.f@inta.gob.ar; carlos.guzman@uco.es; tmikeda@affrc.go.jp; karsai.ildiko@atk.hu; nasuda.shuhei.5z@kyoto-u.ac.jp; Curtis.pozniak@usask.ca; cengen@cengen.co.za; taner.sen@usda.gov; mpsilva@inia.org.uy; simkovah@ueb.cas.cz; zhangyijing@fudan.edu.cn</t>
  </si>
  <si>
    <t>10.1007/s00122-023-04253-w</t>
  </si>
  <si>
    <t>Agriculture; Plant Sciences; Genetics &amp; Heredity</t>
  </si>
  <si>
    <t>Yan, Wei-Tao; Yang, Yan-Di; Hu, Xi-Min; Ning, Wen-Ya; Liao, Lyu-Shuang; Lu, Shuang; Zhao, Wen-Juan; Zhang, Qi; Xiong, Kun</t>
  </si>
  <si>
    <t>Do pyroptosis, apoptosis, and necroptosis (PANoptosis) exist in cerebral ischemia? Evidence from cell and rodent studies</t>
  </si>
  <si>
    <t>apoptosis; brain; central nervous system; ischemia/reperfusion; middle cerebral artery occlusion; necroptosis; oxygen and glucose deprivation; PANoptosis; pyroptosis; regulated cell death</t>
  </si>
  <si>
    <t>OXYGEN-GLUCOSE DEPRIVATION; INFLAMMASOME ACTIVATION; NEURONAL APOPTOSIS; REPERFUSION INJURY; I/R INJURY; DEATH; NECROSIS; PROTECTS; STROKE; INHIBITION</t>
  </si>
  <si>
    <t>Some scholars have recently developed the concept of PANoptosis in the study of infectious diseases where pyroptosis, apoptosis and necroptosis act in consort in a multimeric protein complex, PANoptosome. This allows all the components of PANoptosis to be regulated simultaneously. PANoptosis provides a new way to study the regulation of cell death, in that different types of cell death may be regulated at the same time. To test whether PANoptosis exists in diseases other than infectious diseases, we chose cerebral ischemia/reperfusion injury as the research model, collected articles researching cerebral ischemia/reperfusion from three major databases, obtained the original research data from these articles by bibliometrics, data mining and other methods, then integrated and analyzed these data. We selected papers that investigated at least two of the components of PANoptosis to check its occurrence in ischemia/reperfusion. In the cell model simulating ischemic brain injury, pyroptosis, apoptosis and necroptosis occur together and this phenomenon exists widely in different passage cell lines or primary neurons. Pyroptosis, apoptosis and necroptosis also occurred in rat and mouse models of ischemia/reperfusion injury. This confirms that PANoptosis is observed in ischemic brain injury and indicates that PANoptosis can be a target in the regulation of various central nervous system diseases.</t>
  </si>
  <si>
    <t>[Yan, Wei-Tao; Yang, Yan-Di; Liao, Lyu-Shuang; Lu, Shuang; Zhao, Wen-Juan; Zhang, Qi; Xiong, Kun] Cent South Univ, Sch Basic Med Sci, Dept Neurobiol &amp; Human Anat, Changsha, Hunan, Peoples R China; [Hu, Xi-Min] Cent South Univ, Xiangya Hosp, Dept Dermatol, Changsha, Hunan, Peoples R China; [Ning, Wen-Ya] Cent South Univ, Xiangya Hosp 3, Dept Human Resources, Changsha, Hunan, Peoples R China; [Xiong, Kun] Hunan Key Lab Ophthalmol, Changsha, Hunan, Peoples R China</t>
  </si>
  <si>
    <t>zhangqi2014@csu.edu.cn; xiongkun2001@163.com</t>
  </si>
  <si>
    <t>10.4103/1673-5374.331539</t>
  </si>
  <si>
    <t>Cell Biology; Neurosciences &amp; Neurology</t>
  </si>
  <si>
    <t>Hu, Zhi-Liang; Park, Carissa A.; Reecy, James M.</t>
  </si>
  <si>
    <t>Building a livestock genetic and genomic information knowledgebase through integrative developments of Animal QTLdb and CorrDB</t>
  </si>
  <si>
    <t>SEQUENCE; TOOL; ANNOTATION; ONTOLOGY; BIOLOGY</t>
  </si>
  <si>
    <t>Successful development of biological databases requires accommodation of the burgeoning amounts of data from high-throughput genomics pipelines. As the volume of curated data in Animal QTLdb (https://www.animalgenome.org/QTLdb) increases exponentially, the resulting challenges must be met with rapid infrastructure development to effectively accommodate abundant data curation and make metadata analysis more powerful. The development of Animal QTLdb and CorrDB for the past 15 years has provided valuable tools for researchers to utilize a wealth of phenotype/genotype data to study the genetic architecture of livestock traits. We have focused our efforts on data curation, improved data quality maintenance, new tool developments, and database co-developments, in order to provide convenient platforms for users to query and analyze data. The database currently has 158 499 QTL/associations, 10 482 correlations and 1977 heritability data as a result of an average 32% data increase per year. In addition, we have made &gt;14 functional improvements or new tool implementations since our last report. Our ultimate goals of database development are to provide infrastructure for data collection, curation, and annotation, and more importantly, to support innovated data structure for new types of data mining, data reanalysis, and networked genetic analysis that lead to the generation of new knowledge.</t>
  </si>
  <si>
    <t>[Hu, Zhi-Liang; Park, Carissa A.; Reecy, James M.] Iowa State Univ, Dept Anim Sci, 2255 Kildee Hall, Ames, IA 50011 USA</t>
  </si>
  <si>
    <t>zhu@iastate.edu; jreecy@iastate.edu</t>
  </si>
  <si>
    <t>10.1093/nar/gky1084</t>
  </si>
  <si>
    <t>Oreski, Stjepan; Oreski, Goran</t>
  </si>
  <si>
    <t>Genetic algorithm-based heuristic for feature selection in credit risk assessment</t>
  </si>
  <si>
    <t>Artificial intelligence; Genetic algorithms; Classification; Credit risk assessment; Incremental feature selection; Neural network</t>
  </si>
  <si>
    <t>In this paper, an advanced novel heuristic algorithm is presented, the hybrid genetic algorithm with neural networks (HGA-NN), which is used to identify an optimum feature subset and to increase the classification accuracy and scalability in credit risk assessment. This algorithm is based on the following basic hypothesis: the high-dimensional input feature space can be preliminarily restricted to only the important features. In this preliminary restriction, fast algorithms for feature ranking and earlier experience are used. Additionally, enhancements are made in the creation of the initial population, as well as by introducing an incremental stage in the genetic algorithm. The performances of the proposed HGA-NN classifier are evaluated using a real-world credit dataset that is collected at a Croatian bank, and the findings are further validated on another real-world credit dataset that is selected in a UCI database. The classification accuracy is compared with that presented in the literature. Experimental results that were achieved using the proposed novel HGA-NN classifier are promising for feature selection and classification in retail credit risk assessment and indicate that the HGA-NN classifier is a promising addition to existing data mining techniques. (C) 2013 Elsevier Ltd. All rights reserved.</t>
  </si>
  <si>
    <t>[Oreski, Stjepan; Oreski, Goran] Bank Karlovac, Karlovac 47000, Croatia</t>
  </si>
  <si>
    <t>stjepan.oreski@kaba.hr; goran.oreski@gmail.com</t>
  </si>
  <si>
    <t>10.1016/j.eswa.2013.09.004</t>
  </si>
  <si>
    <t>Lin, Anqi; Qi, Chang; Wei, Ting; Li, Mengyao; Cheng, Quan; Liu, Zaoqu; Luo, Peng; Zhang, Jian</t>
  </si>
  <si>
    <t>CAMOIP: a web server for comprehensive analysis on multi-omics of immunotherapy in pan-cancer</t>
  </si>
  <si>
    <t>immune checkpoint inhibitors; CAMOIP; multi-omics; biomarkers; web tools</t>
  </si>
  <si>
    <t>INFILTRATING IMMUNE CELLS; TUMOR MUTATIONAL BURDEN; GENE-EXPRESSION; PD-L1 BLOCKADE</t>
  </si>
  <si>
    <t>Immune checkpoint inhibitors (ICIs) have completely changed the approach pertaining to tumor diagnostics and treatment. Similarly, immunotherapy has also provided much needed data about mutation, expression and prognosis, affording an unprecedented opportunity for discovering candidate drug targets and screening for immunotherapy-relevant biomarkers. Although existing web tools enable biologists to analyze the expression, mutation and prognostic data of tumors, they are currently unable to facilitate data mining and mechanism analyses specifically related to immunotherapy. Thus, we effectively developed our own web-based tool, called Comprehensive Analysis on Multi-Omics of Immunotherapy in Pan-cancer (CAMOIP), in which we are able to successfully screen various prognostic markers and analyze the mechanisms involved in biomarker expression and function, as well as immunotherapy. The analyses include information relevant to survival analysis, expression analysis, mutational landscape analysis, immune infiltration analysis, immunogenicity analysis and pathway enrichment analysis. This comprehensive analysis of biomarkers for immunotherapy can be carried out by a click of CAMOIP, and the software should greatly encourage the further development of immunotherapy. CAMOIP provides invaluable evidence that bridges the information between the data of cancer genomics based on immunotherapy, providing comprehensive information to users and assisting in making the value of current ICI-treated data available to all users. CAMOIP is available at https://www.camoip.net.</t>
  </si>
  <si>
    <t>[Lin, Anqi; Qi, Chang; Wei, Ting; Li, Mengyao; Luo, Peng; Zhang, Jian] Southern Med Univ, Zhujiang Hosp, Dept Oncol, Guangzhou, Guangdong, Peoples R China; [Cheng, Quan] Xiangya Hosp, Dept Neurosurg, Changsha, Hunan, Peoples R China; [Liu, Zaoqu] Zhengzhou Univ, Dept Intervent Radiol, Affiliated Hosp 1, Zhengzhou, Peoples R China</t>
  </si>
  <si>
    <t>luopeng@smu.edu.cn; zhangjian@i.smu.edu.cn</t>
  </si>
  <si>
    <t>MAY 13</t>
  </si>
  <si>
    <t>10.1093/bib/bbac129</t>
  </si>
  <si>
    <t>Chang, Antje; Jeske, Lisa; Ulbrich, Sandra; Hofmann, Julia; Koblitz, Julia; Schomburg, Ida; Neumann-Schaal, Meina; Jahn, Dieter; Schomburg, Dietmar</t>
  </si>
  <si>
    <t>BRENDA, the ELIXIR core data resource in 2021: new developments and updates</t>
  </si>
  <si>
    <t>CLASSIFICATION; PERSPECTIVES; PROTEINS; TOOLS</t>
  </si>
  <si>
    <t>The BRENDA enzyme database (https://www.brenda-enzymes.org), established in 1987, has evolved into the main collection of functional enzyme and metabolism data. In 2018, BRENDA was selected as an ELIXIR Core Data Resource. BRENDA provides reliable data, continuous curation and updates of classified enzymes, and the integration of newly discovered enzymes. The main part contains &gt;5 million data for similar to 90 000 enzymes from similar to 13 000 organisms, manually extracted from similar to 157 000 primary literature references, combined with information of text and data mining, data integration, and prediction algorithms. Supplements comprise disease-related data, protein sequences, 3D structures, genome annotations, ligand information, taxonomic, bibliographic, and kinetic data. BRENDA offers an easy access to enzyme information from quick to advanced searches, text- and structured-based queries for enzyme-ligand interactions, word maps, and visualization of enzyme data. The BRENDA Pathway Maps are completely revised and updated for an enhanced interactive and intuitive usability. The new design of the Enzyme Summary Page provides an improved access to each individual enzyme. A new protein structure 3D viewer was integrated. The prediction of the intracellular localization of eukaryotic enzymes has been implemented. The new EnzymeDetector combines BRENDA enzyme annotations with protein and genome databases for the detection of eukaryotic and prokaryotic enzymes.</t>
  </si>
  <si>
    <t>[Chang, Antje; Jeske, Lisa; Ulbrich, Sandra; Hofmann, Julia; Schomburg, Ida; Jahn, Dieter; Schomburg, Dietmar] Tech Univ Carolo Wilhelmina Braunschweig, Braunschweig Integrated Ctr Syst Biol BRICS, Rebenring 56, D-38106 Braunschweig, Germany; [Koblitz, Julia; Neumann-Schaal, Meina] Leibniz Inst DSMZ German Collect Microorganisms &amp;, Inhoffenstr 7 B, D-38124 Braunschweig, Germany</t>
  </si>
  <si>
    <t>d.schomburg@tu-bs.de</t>
  </si>
  <si>
    <t>10.1093/nar/gkaa1025</t>
  </si>
  <si>
    <t>Sidiropoulos, Nicholas D.; De Lathauwer, Lieven; Fu, Xiao; Huang, Kejun; Papalexakis, Evangelos E.; Faloutsos, Christos</t>
  </si>
  <si>
    <t>Tensor Decomposition for Signal Processing and Machine Learning</t>
  </si>
  <si>
    <t>Tensor decomposition; tensor factorization; rank; canonical polyadic decomposition (CPD); parallel factor analysis (PARAFAC); Tucker model; higher-order singular value decomposition (HOSVD); multilinear singular value decomposition (MLSVD); uniqueness; NP-hard problems; alternating optimization; alternating direction method of multipliers; gradient descent; Gauss-Newton; stochastic gradient; Cramer-Rao bound; communications; source separation; harmonic retrieval; speech separation; collaborative filtering; mixture modeling; topic modeling; classification; subspace learning</t>
  </si>
  <si>
    <t>CANONICAL POLYADIC DECOMPOSITION; NONNEGATIVE MATRIX FACTORIZATION; CRAMER-RAO BOUNDS; UNIQUENESS CONDITIONS; PART II; MULTILINEAR DECOMPOSITION; RANK APPROXIMATION; BLIND SEPARATION; MULTIWAY DATA; 3-WAY ARRAYS</t>
  </si>
  <si>
    <t>Tensors or multiway arrays are functions of three or more indices (i, j, k,...)-similar to matrices (two-way arrays), which are functions of two indices (r, c) for (row, column). Tensors have a rich history, stretching over almost a century, and touching upon numerous disciplines; but they have only recently become ubiquitous in signal and data analytics at the confluence of signal processing, statistics, data mining, and machine learning. This overview article aims to provide a good starting point for researchers and practitioners interested in learning about and working with tensors. As such, it focuses on fundamentals and motivation (using various application examples), aiming to strike an appropriate balance of breadth and depth that will enable someone having taken first graduate courses in matrix algebra and probability to get started doing research and/or developing tensor algorithms and software. Some background in applied optimization is useful but not strictly required. The material covered includes tensor rank and rank decomposition; basic tensor factorization models and their relationships and properties (including fairly good coverage of identifiability); broad coverage of algorithms ranging from alternating optimization to stochastic gradient; statistical performance analysis; and applications ranging from source separation to collaborative filtering, mixture and topic modeling, classification, and multilinear subspace learning.</t>
  </si>
  <si>
    <t>[Sidiropoulos, Nicholas D.; Fu, Xiao; Huang, Kejun] Univ Minnesota, Dept Elect &amp; Comp Engn, Minneapolis, MN 55455 USA; [De Lathauwer, Lieven] Katholieke Univ Leuven, B-3000 Leuven, Belgium; [Papalexakis, Evangelos E.] Univ Calif Riverside, Dept Comp Sci, Riverside, CA 92521 USA; [Faloutsos, Christos] Carnegie Mellon Univ, Dept Comp Sci, Pittsburgh, PA 15213 USA</t>
  </si>
  <si>
    <t>nikos@umn.edu; DeLathauwer@kuleuven-kulak.be; xfu@umn.edu; huang663@umn.edu; epapalex@cs.ucr.edu; christos@cs.cmu.edu</t>
  </si>
  <si>
    <t>10.1109/TSP.2017.2690524</t>
  </si>
  <si>
    <t>Ding, Yi; Wu, Guozheng; Chen, Dajiang; Zhang, Ning; Gong, Linpeng; Cao, Mingsheng; Qin, Zhiguang</t>
  </si>
  <si>
    <t>DeepEDN: A Deep-Learning-Based Image Encryption and Decryption Network for Internet of Medical Things</t>
  </si>
  <si>
    <t>Encryption; Medical diagnostic imaging; Machine learning; Picture archiving and communication systems; Deep learning; image encryption; Internet of Medical Things (IoMT); medical image</t>
  </si>
  <si>
    <t>SCHEME; PROTECTION; EFFICIENT; SECURITY</t>
  </si>
  <si>
    <t>Internet of Medical Things (IoMT) can connect many medical imaging equipment to the medical information network to facilitate the process of diagnosing and treating doctors. As medical image contains sensitive information, it is of importance yet very challenging to safeguard the privacy or security of the patient. In this work, a deep-learning-based image encryption and decryption network (DeepEDN) is proposed to fulfill the process of encrypting and decrypting the medical image. Specifically, in DeepEDN, the cycle-generative adversarial network (Cycle-GAN) is employed as the main learning network to transfer the medical image from its original domain into the target domain. The target domain is regarded as hidden factors to guide the learning model for realizing the encryption. The encrypted image is restored to the original (plaintext) image through a reconstruction network to achieve image decryption. In order to facilitate the data mining directly from the privacy-protected environment, a region of interest (ROI)-mining network is proposed to extract the interesting object from the encrypted image. The proposed DeepEDN is evaluated on the chest X-ray data set. Extensive experimental results and security analysis show that the proposed method can achieve a high level of security with a good performance in efficiency.</t>
  </si>
  <si>
    <t>[Ding, Yi; Chen, Dajiang; Gong, Linpeng; Cao, Mingsheng; Qin, Zhiguang] Univ Elect Sci &amp; Technol China, Network &amp; Data Secur Key Lab Sichuan Prov, Chengdu 610054, Peoples R China; [Ding, Yi] Univ Elect Sci &amp; Technol China, Inst Elect &amp; Informat Engn, Dongguan 523808, Guangdong, Peoples R China; [Wu, Guozheng] Natl Nat Sci Fdn China, Dept Informat Sci, Beijing 100085, Peoples R China; [Zhang, Ning] Univ Windsor, Dept Elect &amp; Comp Engn, Windsor, ON N9B 3P4, Canada</t>
  </si>
  <si>
    <t>yi.ding@uestc.edu.cn; wugz@nsfc.gov.cn; djchen@uestc.edu.cn; ning.zhang@uwindsor.ca; glpglp@std.uestc.edu.cn; cms@uestc.edu.cn; qinzg@uestc.edu.cn</t>
  </si>
  <si>
    <t>10.1109/JIOT.2020.3012452</t>
  </si>
  <si>
    <t>Zhang, Han; Yohe, Tanner; Huang, Le; Entwistle, Sarah; Wu, Peizhi; Yang, Zhenglu; Busk, Peter K.; Xu, Ying; Yin, Yanbin</t>
  </si>
  <si>
    <t>dbCAN2: a meta server for automated carbohydrate-active enzyme annotation</t>
  </si>
  <si>
    <t>DATABASE; MICROBIOTA; SEQUENCE; RESOURCE; HEALTH; CAZY</t>
  </si>
  <si>
    <t>Complex carbohydrates of plants are the main food sources of animals and microbes, and serve as promising renewable feedstock for biofuel and biomaterial production. Carbohydrate active enzymes (CAZymes) are the most important enzymes for complex carbohydrate metabolism. With an increasing number of plant and plant-associated microbial genomes and metagenomes being sequenced, there is an urgent need of automatic tools for genomic data mining of CAZymes. We developed the dbCAN web server in 2012 to provide a public service for automated CAZyme annotation for newly sequenced genomes. Here, dbCAN2 (http://cys.bios.niu.edu/dbCAN2) is presented as an updated meta server, which integrates three state-of-the-art tools for CAZome (all CAZymes of a genome) annotation: (i) HMMER search against the dbCAN HMM (hidden Markov model) database; (ii) DIAMOND search against the CAZy pre-annotated CAZyme sequence database and (iii) Hotpep search against the conserved CAZyme short peptide database. Combining the three outputs and removing CAZymes found by only one tool can significantly improve the CAZome annotation accuracy. In addition, dbCAN2 now also accepts nucleotide sequence submission, and offers the service to predict physically linked CAZyme gene clusters (CGCs), which will be a very useful online tool for identifying putative polysaccharide utilization loci (PULs) in microbial genomes or metagenomes.</t>
  </si>
  <si>
    <t>[Zhang, Han; Huang, Le; Wu, Peizhi; Yang, Zhenglu] Nankai Univ, Coll Comp &amp; Control Engn, Tianjin, Peoples R China; [Yohe, Tanner; Entwistle, Sarah; Yin, Yanbin] Northern Illinois Univ, Dept Biol Sci, De Kalb, IL 60115 USA; [Busk, Peter K.] Roskilde Univ, Dept Sci &amp; Environm, Roskilde, Denmark; [Xu, Ying] Univ Georgia, Dept Biochem &amp; Mol Biol, Athens, GA 30602 USA</t>
  </si>
  <si>
    <t>yyin@niu.edu</t>
  </si>
  <si>
    <t>10.1093/nar/gky418</t>
  </si>
  <si>
    <t>Mao, Zhenjie; Jiang, Hong; Sun, Jianan; Zhao, Yuanhui; Gao, Xin; Mao, Xiangzhao</t>
  </si>
  <si>
    <t>Research progress in the preparation and structure-activity relationship of bioactive peptides derived from aquatic foods</t>
  </si>
  <si>
    <t>Bioactive peptides; Aquatic foods; Purification; Rapid discovery; Structure-activity relationship; Large-scale production</t>
  </si>
  <si>
    <t>ENZYME INHIBITORY PEPTIDES; ANTIMICROBIAL PEPTIDE; ESCHERICHIA-COLI; IDENTIFICATION; ANTIOXIDANT; EXPRESSION; PURIFICATION; HYDROPHOBICITY; FERMENTATION; MECHANISM</t>
  </si>
  <si>
    <t>Background: Aquatic foods, also known as blue foods, contain a wide range of unique bioactive substances. Among these substances, aquatic foods-derived bioactive peptides exhibit diverse structures and activities, including blood pressure reduction, antibacterial effects, uric acid level reduction, and antioxidant effects. As a result, these peptides show considerable potential for application in functional foods. Scope and approach: Existing reviews on aquatic foods-derived bioactive peptides have focused primarily on their functional activities and preparation methods, while neglecting the latest trends in rapid discovery and largescale production of peptides. Therefore, in addition to summarizing the most recent preparation methods of aquatic foods-derived bioactive peptides, this paper also examines the structure-activity relationships and strategies for large-scale production of active peptides. Key findings and conclusions: The use of bioinformatics techniques, such as docking and data mining, can significantly expedite the process of discovering and purifying of aquatic foods-derived bioactive peptides. Furthermore, the precise design and optimization of peptides based on their structure-activity relationships can effectively enhance their activity. Heterologous biosynthesis via the modification of host and target peptides holds promise for enabling large-scale production of these peptides. These methods represent the future direction of research on aquatic foods-derived bioactive peptides.</t>
  </si>
  <si>
    <t>[Mao, Zhenjie; Jiang, Hong; Sun, Jianan; Zhao, Yuanhui; Gao, Xin; Mao, Xiangzhao] Ocean Univ China, Coll Food Sci &amp; Engn, State Key Lab Marine Food Proc &amp; Safety Control, Qingdao 266404, Peoples R China; [Mao, Xiangzhao] Qingdao Natl Lab Marine Sci &amp; Technol, Lab Marine Drugs &amp; Bioprod, Qingdao 266237, Peoples R China; [Mao, Zhenjie; Jiang, Hong; Sun, Jianan; Zhao, Yuanhui; Gao, Xin; Mao, Xiangzhao] Qingdao Key Lab Food Biotechnol, Qingdao 266404, Peoples R China; [Mao, Zhenjie; Jiang, Hong; Sun, Jianan; Zhao, Yuanhui; Gao, Xin; Mao, Xiangzhao] China Natl Light Ind, Key Lab Biol Proc Aquat Prod, Qingdao 266404, Peoples R China; [Jiang, Hong; Sun, Jianan; Zhao, Yuanhui; Gao, Xin; Mao, Xiangzhao] Ocean Univ China, Sanya Oceanog Inst, Sanya 572025, Peoples R China; [Jiang, Hong] Ocean Univ China, Coll Food Sci &amp; Engn, Qingdao 266404, Peoples R China</t>
  </si>
  <si>
    <t>jh@ouc.edu.cn</t>
  </si>
  <si>
    <t>10.1016/j.tifs.2024.104443</t>
  </si>
  <si>
    <t>Yang, Chen; Liu, Yinde</t>
  </si>
  <si>
    <t>Multi-objective optimization for robust attitude determination of satellite with narrow bound theory</t>
  </si>
  <si>
    <t>Robust attitude determination; SPEA/R; Interval uncertainty; Wahba problem; Interval dimension-wise analysis; Narrow bound theory</t>
  </si>
  <si>
    <t>ALGORITHM; TRACKING</t>
  </si>
  <si>
    <t>This work develops a novel multi-objective optimization for a robust attitude determination method using the narrow bound theory, which is more appropriate to the limited uncertain samplings. The classical Wahba problem for determining attitude is expanded into the framework of the interval uncertainty theory to comply with the complex environment of actual space. Since on-orbit data samples are limited and it is inconvenient to quantify uncertainty using probabilistic and statistical methods, this paper quantifies various incomplete information of the attitude determination system into unknown-but-bounded (UBB) numbers. As long as the limited ranges of uncertainties or errors are identifiable, these uncertainties will be precisely quantified in the overall attitude determination. To overcome the overestimation defect caused by interval perturbation analysis theory, this study designed a narrow bound theory originated from polynomial chaos expansions, that is, the boundary determined by interval dimension-wise analysis (IDWA) with accurate estimated bounds of attitude determination. An advanced multi-objective optimization algorithm (SPEA/R) is used to address the minimum nominal value and minimum fluctuation of the uncertain attitude determination problem, and the efficiency of this method is validated through a numerical example. (c) 2024 COSPAR. Published by Elsevier B.V. All rights are reserved, including those for text and data mining, AI training, and similar technologies.</t>
  </si>
  <si>
    <t>[Yang, Chen] Beihang Univ, Sch Astronaut, Beijing 100191, Peoples R China; [Liu, Yinde] Beijing Inst Technol, Sch Automat, Beijing, Peoples R China; [Yang, Chen] Dalian Univ Technol, State Key Lab Struct Anal Optimizat &amp; CAE Software, Dalian 116024, Liaoning, Peoples R China</t>
  </si>
  <si>
    <t>cyang@buaa.edu.cn</t>
  </si>
  <si>
    <t>10.1016/j.asr.2024.06.002</t>
  </si>
  <si>
    <t>Engineering; Astronomy &amp; Astrophysics; Geology; Meteorology &amp; Atmospheric Sciences</t>
  </si>
  <si>
    <t>Amos, Beatrice; Aurrecoechea, Cristina; Barba, Matthieu; Barreto, Ana; Basenko, Evelina Y.; Bazant, Wojciech; Belnap, Robert; Blevins, Ann S.; Bohme, Ulrike; Brestelli, John; Brunk, Brian P.; Caddick, Mark; Callan, Danielle; Campbell, Lahcen; Christensen, Mikkel B.; Christophides, George K.; Crouch, Kathryn; Davis, Kristina; DeBarry, Jeremy; Doherty, Ryan; Duan, Yikun; Dunn, Michael; Falke, Dave; Fisher, Steve; Flicek, Paul; Fox, Brett; Gajria, Bindu; Giraldo-Calderon, Gloria, I; Harb, Omar S.; Harper, Elizabeth; Hertz-Fowler, Christiane; Hickman, Mark J.; Howington, Connor; Hu, Sufen; Humphrey, Jay; Iodice, John; Jones, Andrew; Judkins, John; Kelly, Sarah A.; Kissinger, Jessica C.; Kwon, Dae Kun; Lamoureux, Kristopher; Lawson, Daniel; Li, Wei; Lies, Kallie; Lodha, Disha; Long, Jamie; MacCallum, Robert M.; Maslen, Gareth; McDowell, Mary Ann; Nabrzyski, Jaroslaw; Roos, David S.; Rund, Samuel S. C.; Schulman, Stephanie Wever; Shanmugasundram, Achchuthan; Sitnik, Vasily; Spruill, Drew; Starns, David; Stoeckert, Christian J.; Tomko, Sheena Shah; Wang, Haiming; Warrenfeltz, Susanne; Wieck, Robert; Wilkinson, Paul A.; Xu, Lin; Zheng, Jie</t>
  </si>
  <si>
    <t>VEuPathDB: the eukaryotic pathogen, vector and host bioinformatics resource center</t>
  </si>
  <si>
    <t>GENOME DATABASE; VISUALIZATION; ORTHOMCL; ENZYMES</t>
  </si>
  <si>
    <t>The Eukaryotic Pathogen, Vector and Host Informatics Resource (VEuPathDB, https://veupathdb.org) represents the 2019 merger of VectorBase with the EuPathDB projects. As a Bioinformatics Resource Center funded by the National Institutes of Health, with additional support from the Welllcome Trust, VEuPathDB supports &gt;500 organisms comprising invertebrate vectors, eukaryotic pathogens (protists and fungi) and relevant free-living or non-pathogenic species or hosts. Designed to empower researchers with access to Omics data and bioinformatic analyses, VEuPathDB projects integrate &gt;1700 pre-analysed datasets (and associated metadata) with advanced search capabilities, visualizations, and analysis tools in a graphic interface. Diverse data types are analysed with standardized workflows including an in-house OrthoMCL algorithm for predicting orthology. Comparisons are easily made across datasets, data types and organisms in this unique data mining platform. A new site-wide search facilitates access for both experienced and novice users. Upgraded infrastructure and workflows support numerous updates to the web interface, tools, searches and strategies, and Galaxy workspace where users can privately analyse their own data. Forthcoming upgrades include cloud-ready application architecture, expanded support for the Galaxy workspace, tools for interrogating host-pathogen interactions, and improved interactions with affiliated databases (ClinEpiDB, MicrobiomeDB) and other scientific resources, and increased interoperability with the Bacterial &amp; Viral BRC.</t>
  </si>
  <si>
    <t>[Amos, Beatrice; Basenko, Evelina Y.; Bohme, Ulrike; Caddick, Mark; Hertz-Fowler, Christiane; Jones, Andrew; Shanmugasundram, Achchuthan; Starns, David; Wilkinson, Paul A.] Univ Liverpool, Inst Syst Mol &amp; Integrat Biol, Liverpool L69 7ZB, Merseyside, England; [Aurrecoechea, Cristina; Belnap, Robert; DeBarry, Jeremy; Falke, Dave; Humphrey, Jay; Kissinger, Jessica C.; Lamoureux, Kristopher; Spruill, Drew; Wang, Haiming; Warrenfeltz, Susanne] Univ Georgia, Ctr Trop &amp; Emerging Global Dis, Athens, GA 30602 USA; [Barba, Matthieu; Campbell, Lahcen; Christensen, Mikkel B.; Flicek, Paul; Lodha, Disha; Maslen, Gareth; Sitnik, Vasily] European Mol Biol Lab, European Bioinformat Inst EMBL EBI, Wellcome Genome Campus, Cambridge CB10 1SD, England; [Barreto, Ana; Brestelli, John; Callan, Danielle; Doherty, Ryan; Duan, Yikun; Fisher, Steve; Hu, Sufen; Iodice, John; Judkins, John; Li, Wei; Stoeckert, Christian J.; Xu, Lin; Zheng, Jie] Univ Penn, Perelman Sch Med, Inst Biomed Informat, Philadelphia, PA 19104 USA; [Barreto, Ana; Brestelli, John; Callan, Danielle; Fisher, Steve; Iodice, John; Stoeckert, Christian J.; Zheng, Jie] Univ Penn, Sch Med, Dept Genet, Philadelphia, PA 19104 USA; [Bazant, Wojciech; Crouch, Kathryn] Univ Glasgow, Wellcome Ctr Integrat Parasitol, Glasgow G12 8TA, Lanark, Scotland; [Blevins, Ann S.] Univ Penn, Dept Pathol, Sch Vet Med, Philadelphia, PA 19104 USA; [Brunk, Brian P.; Doherty, Ryan; Duan, Yikun; Gajria, Bindu; Harb, Omar S.; Harper, Elizabeth; Hickman, Mark J.; Hu, Sufen; Judkins, John; Li, Wei; Long, Jamie; Roos, David S.; Schulman, Stephanie Wever; Tomko, Sheena Shah; Xu, Lin] Univ Penn, Dept Biol, Philadelphia, PA 19104 USA; [Christophides, George K.; Kelly, Sarah A.; Lawson, Daniel; MacCallum, Robert M.] Imperial Coll London, Dept Life Sci, South Kensington Campus, London SW7 2AZ, England; [Davis, Kristina; Dunn, Michael; Fox, Brett; Howington, Connor; Lies, Kallie; Nabrzyski, Jaroslaw; Wieck, Robert] Univ Notre Dame, Ctr Res Comp, Notre Dame, IN 46556 USA; [Giraldo-Calderon, Gloria, I; McDowell, Mary Ann; Rund, Samuel S. C.] Univ Notre Dame, Eck Inst Global Hlth, Dept Biol Sci, Notre Dame, IN 46556 USA; [Giraldo-Calderon, Gloria, I] Univ Icesi, Dept Ciencias Biol, Calle 18 122-135, Cali, Colombia; [Giraldo-Calderon, Gloria, I] Univ Icesi, Dept Ciencias Basicas Med, Calle 18 122-135, Cali, Colombia; [Kissinger, Jessica C.] Univ Georgia, Dept Genet, Athens, GA 30602 USA; [Kissinger, Jessica C.] Univ Georgia, Inst Bioinformat, Athens, GA 30602 USA; [Kwon, Dae Kun] Univ Notre Dame, Dept Civil &amp; Environm Engn &amp; Earth Sci, Notre Dame, IN 46556 USA</t>
  </si>
  <si>
    <t>oharb@upenn.edu</t>
  </si>
  <si>
    <t>JAN 7</t>
  </si>
  <si>
    <t>10.1093/nar/gkab929</t>
  </si>
  <si>
    <t>Ding, Yao; Zhao, Xiaofeng; Zhang, Zhili; Cai, Wei; Yang, Nengjun; Zhan, Ying</t>
  </si>
  <si>
    <t>Semi-Supervised Locality Preserving Dense Graph Neural Network With ARMA Filters and Context-Aware Learning for Hyperspectral Image Classification</t>
  </si>
  <si>
    <t>Feature extraction; Convolution; Hyperspectral imaging; Data mining; Support vector machines; Deep learning; Recurrent neural networks; Autoregressive moving average (ARMA) filter; graph convolution neural network; hyperspectral image (HSI) classification</t>
  </si>
  <si>
    <t>The application of graph convolutional networks (GCNs) to hyperspectral image (HSI) classification is a heavily researched topic. However, GCNs are based on spectral filters, which are computationally costly and fail to suppress noise effectively. In addition, the current GCN-based methods are prone to oversmoothing (the representation of each node tends to be congruent) problems. To circumvent these problems, a novel semi-supervised locality-preserving dense graph neural network (GNN) with autoregressive moving average (ARMA) filters and context-aware learning (DARMA-CAL) is proposed for HSI classification. In this work, we introduce the ARMA filter instead of a spectral filter to apply to GNNs. The ARMA filter can better capture the global graph structure and is more robust to noise. More importantly, the ARMA filter can simplify calculations compared with the spectral filter. In addition, we show that the ARMA filter can be approximated by a recursive method. Furthermore, we propose a dense structure, which not only implements the ARMA filter in the structure, but is also locality-preserving. Finally, we design a layerwise context-aware learning mechanism to extract the useful local information generated by each layer of the dense ARMA network. The experimental results on three real HSI datasets show that DARMA-CAL outperforms the compared state-of-the-art methods.</t>
  </si>
  <si>
    <t>[Ding, Yao; Zhao, Xiaofeng; Zhang, Zhili; Cai, Wei; Yang, Nengjun; Zhan, Ying] Xian Res Inst High Technol, Xian 710000, Peoples R China</t>
  </si>
  <si>
    <t>dingyao.88@outlook.com; xife_zhao@163.com; 157918018@qq.com; caiweibu@163.com; yangbcpl@163.com; zhanyingsarah@163.com</t>
  </si>
  <si>
    <t>10.1109/TGRS.2021.3100578</t>
  </si>
  <si>
    <t>Zhou, Gaodian; Xu, Jiahui; Chen, Weitao; Li, Xianju; Li, Jun; Wang, Lizhe</t>
  </si>
  <si>
    <t>Deep Feature Enhancement Method for Land Cover With Irregular and Sparse Spatial Distribution Features: A Case Study on Open-Pit Mining</t>
  </si>
  <si>
    <t>Feature extraction; Data mining; Convolutional neural networks; Semantic segmentation; Transformers; Shape; Biological system modeling; Convolutional neural network; graph convolutional network (GCN); open-pit mining; remote sensing; semantic segmentation; U-Net</t>
  </si>
  <si>
    <t>SUPPORT-VECTOR-MACHINE; REMOTE-SENSING IMAGE; NEURAL-NETWORKS; RANDOM FOREST; CLASSIFICATION; DEGRADATION; AREA; ENVIRONMENT; FUSION; CHINA</t>
  </si>
  <si>
    <t>Land cover classification in mining areas (LCMA) is essential for the environmental assessment of mines and plays a crucial role in their sustainable development. The shapes of mine land occupation elements are irregular, and the overall proportion of their area is relatively small. Therefore, their features may be easily lost during feature extraction, which limits the interpretation accuracy in mining areas. This study attempts to address these issues. We propose a model named EG-UNet to enhance the features of elements with few samples and to capture long-range information. The proposed EG-UNet includes two main modules. First, the edge feature enhancement module, the edges of elements of mine land occupation contain more information than other spatial locations. Hence, during the feature extraction of elements, a Sobel operator is used to extract the object boundary, which increases the weight of these features before the pooling operation for their preservation. Second, the long-range information extraction module, long-range information helps extract tiny objects, such as dumping grounds in the mining area. We present a graph convolutional network (GCN) to capture the long-range features and apply convolutional neural networks to learn the graph construction. A total of ten deep-learning networks were compared using the LCMA semantic segmentation dataset. Our model exhibited the best performance, especially in classifying classes with few samples. Furthermore, to evaluate the general ability of EG-UNet, a benchmark-Gaofen Image Dataset (GID) was used, and the result still reflected the superiority of our method.</t>
  </si>
  <si>
    <t>[Zhou, Gaodian; Chen, Weitao; Li, Xianju; Li, Jun; Wang, Lizhe] China Univ Geosci, Fac Comp Sci, Wuhan 430074, Peoples R China; [Xu, Jiahui] China Univ Geosci, Key Lab Geol Survey &amp; Evaluat, Minist Educ, Wuhan 430074, Peoples R China</t>
  </si>
  <si>
    <t>zhougaodian@cug.edu.cn; jhxu@cug.edu.cn; wtchen@cug.edu.cn; ddwhlxj@cug.edu.cn; lijuncug@cug.edu.cn; lizhe.wang@gmail.com</t>
  </si>
  <si>
    <t>10.1109/TGRS.2023.3241331</t>
  </si>
  <si>
    <t>Yang, Bin; Wang, Xuan; Xing, Ying; Cheng, Chen; Jiang, Weiwei; Feng, Quanlong</t>
  </si>
  <si>
    <t>Modality Fusion Vision Transformer for Hyperspectral and LiDAR Data Collaborative Classification</t>
  </si>
  <si>
    <t>Feature extraction; Laser radar; Transformers; Hyperspectral imaging; Data mining; Data models; Vectors; Cross-attention (CA); hyperspectral image (HSI); light detection and ranging (LiDAR); modality fusion; vision transformer (ViT)</t>
  </si>
  <si>
    <t>EXTINCTION PROFILES</t>
  </si>
  <si>
    <t>In recent years, collaborative classification of multimodal data, e.g., hyperspectral image (HSI) and light detection and ranging (LiDAR), has been widely used to improve remote sensing image classification accuracy. However, existing fusion approaches for HSI and LiDAR suffer from limitations. Fusing the heterogeneous features of HSI and LiDAR proved to be challenging, leading to incomplete utilization of information for category representation. In addition, during the extraction of spatial features from HSI, the spectral and spatial information are often disjointed. It leads to the difficulty of fully exploiting the rich spectral information in hyperspectral data. To address these issues, we proposed a multimodal data fusion framework specifically designed for HSI and LiDAR fusion classification, called modality fusion vision transformer. We have designed a stackable modality fusion block as the core of our model. Specifically, these blocks mainly consist of multimodal cross-attention modules and spectral self-attention modules. The proposed novel multimodal cross-attention module for feature fusion addresses the issue of insufficient fusion of heterogeneous features from HSI and LiDAR for category representation. Compared to other cross-attention methods, it reduces the alignment requirements between modal feature spaces during cross-modal fusion. The spectral self-attention module can preserve spatial features while exploiting the rich spectral information and participating in the process of extracting spatial features from HSI. Ultimately, we achieve overall classification accuracies of 99.91%, 99.59%, and 96.98% on three benchmark datasets respectively, surpassing all state-of-the-art methods, demonstrating the stability and effectiveness of our model.</t>
  </si>
  <si>
    <t>[Yang, Bin] China Unicom Res Inst, Graph neural network &amp; artificial intelligence tea, Beijing 100032, Peoples R China; [Wang, Xuan; Xing, Ying] Beijing Univ Posts &amp; Telecommun, Sch Artificial Intelligence, Beijing 100876, Peoples R China; [Xing, Ying] Yunnan Univ, Yunnan Key Lab Software Engn, Kunming 650500, Peoples R China; [Cheng, Chen] China Unicom Res Inst, Network Technol Res Ctr, Beijing 100032, Peoples R China; [Jiang, Weiwei] Beijing Univ Posts &amp; Telecommun, Sch Informat &amp; Commun Engn, Beijing 100876, Peoples R China; [Jiang, Weiwei] Anhui Univ, Key Lab Unive Wireless Commun, Minist Educ, Anhui Prov Key Lab Multimodal Cognit Computat, Hefei 230039, Peoples R China; [Feng, Quanlong] China Agr Univ, Geog Informat Engn, Beijing 100083, Peoples R China</t>
  </si>
  <si>
    <t>researcher_yang@outlook.com; xavierwang035@outlook.com; xingying@bupt.edu.cn; chengc40@chinaunicom.cn; jww@bupt.edu.cn; fengql@cau.edu.cn</t>
  </si>
  <si>
    <t>10.1109/JSTARS.2024.3415729</t>
  </si>
  <si>
    <t>Xue, Zhixiang; Tan, Xiong; Yu, Xuchu; Liu, Bing; Yu, Anzhu; Zhang, Pengqiang</t>
  </si>
  <si>
    <t>Deep Hierarchical Vision Transformer for Hyperspectral and LiDAR Data Classification</t>
  </si>
  <si>
    <t>Feature extraction; Transformers; Hyperspectral imaging; Laser radar; Data mining; Collaboration; Data models; Hyperspectral image; light detection and ranging; joint classification; vision transformer; convolutional vision transformer; cross attention fusion</t>
  </si>
  <si>
    <t>REMOTE-SENSING DATA; DATA FUSION; LAND-COVER; IMAGE CLASSIFICATION; EXTINCTION PROFILES; FEATURE-EXTRACTION</t>
  </si>
  <si>
    <t>In this study, we develop a novel deep hierarchical vision transformer (DHViT) architecture for hyperspectral and light detection and ranging (LiDAR) data joint classification. Current classification methods have limitations in heterogeneous feature representation and information fusion of multi-modality remote sensing data (e.g., hyperspectral and LiDAR data), these shortcomings restrict the collaborative classification accuracy of remote sensing data. The proposed deep hierarchical vision transformer architecture utilizes both the powerful modeling capability of long-range dependencies and strong generalization ability across different domains of the transformer network, which is based exclusively on the self-attention mechanism. Specifically, the spectral sequence transformer is exploited to handle the long-range dependencies along the spectral dimension from hyperspectral images, because all diagnostic spectral bands contribute to the land cover classification. Thereafter, we utilize the spatial hierarchical transformer structure to extract hierarchical spatial features from hyperspectral and LiDAR data, which are also crucial for classification. Furthermore, the cross attention (CA) feature fusion pattern could adaptively and dynamically fuse heterogeneous features from multi-modality data, and this contextual aware fusion mode further improves the collaborative classification performance. Comparative experiments and ablation studies are conducted on three benchmark hyperspectral and LiDAR datasets, and the DHViT model could yield an average overall classification accuracy of 99.58%, 99.55%, and 96.40% on three datasets, respectively, which sufficiently certify the effectiveness and superior performance of the proposed method.</t>
  </si>
  <si>
    <t>[Xue, Zhixiang; Tan, Xiong; Yu, Xuchu; Liu, Bing; Yu, Anzhu; Zhang, Pengqiang] PLA Strateg Support Force Informat Engn Univ, Zhengzhou 450001, Peoples R China</t>
  </si>
  <si>
    <t>xuegeeker@163.com</t>
  </si>
  <si>
    <t>10.1109/TIP.2022.3162964</t>
  </si>
  <si>
    <t>Roy, Swalpa Kumar; Manna, Suvojit; Song, Tiecheng; Bruzzone, Lorenzo</t>
  </si>
  <si>
    <t>Attention-Based Adaptive SpectralSpatial Kernel ResNet for Hyperspectral Image Classification</t>
  </si>
  <si>
    <t>Feature extraction; Kernel; Radio frequency; Hyperspectral imaging; Data mining; Neurons; Training; Channel attention; convolutional neural networks (CNNs); hyperspectral images (HSIs); image classification; receptive field (RF); residual network (ResNet)</t>
  </si>
  <si>
    <t>SPARSE REPRESENTATION; NETWORK; AUTOENCODER; FRAMEWORK; GRAPH</t>
  </si>
  <si>
    <t>Hyperspectral images (HSIs) provide rich spectral-spatial information with stacked hundreds of contiguous narrowbands. Due to the existence of noise and band correlation, the selection of informative spectral-spatial kernel features poses a challenge. This is often addressed by using convolutional neural networks (CNNs) with receptive field (RF) having fixed sizes. However, these solutions cannot enable neurons to effectively adjust RF sizes and cross-channel dependencies when forward and backward propagations are used to optimize the network. In this article, we present an attention-based adaptive spectral-spatial kernel improved residual network (A(2)S(2)K-ResNet) with spectral attention to capture discriminative spectral-spatial features for HSI classification in an end-to-end training fashion. In particular, the proposed network learns selective 3-D convolutional kernels to jointly extract spectral-spatial features using improved 3-D ResBlocks and adopts an efficient feature recalibration (EFR) mechanism to boost the classification performance. Extensive experiments are performed on three well-known hyperspectral data sets, i.e., IP, KSC, and UP, and the proposed A(2)S(2)K-ResNet can provide better classification results in terms of overall accuracy (OA), average accuracy (AA), and Kappa compared with the existing methods investigated. The source code will be made available at https://github.com/suvojit-0 x 55aa/A2S2K-ResNet.</t>
  </si>
  <si>
    <t>[Roy, Swalpa Kumar] Jalpaiguri Govt Engn Coll, Comp Sci &amp; Engn Dept, Jalpaiguri 735102, India; [Manna, Suvojit] CureSkin, Bengaluru 560102, India; [Song, Tiecheng] Chongqing Univ Posts &amp; Telecommun, Sch Commun &amp; Informat Engn, Chongqing 400065, Peoples R China; [Bruzzone, Lorenzo] Univ Trento, Remote Sensing Lab, Dept Informat Engn &amp; Comp Sci, I-38123 Trento, Italy</t>
  </si>
  <si>
    <t>swalpa@cse.jgec.ac.in; suvojit@heallo.ai; songtc@cqupt.edu.cn; lorenzo.bruzzone@unitn.it</t>
  </si>
  <si>
    <t>10.1109/TGRS.2020.3043267</t>
  </si>
  <si>
    <t>Zhao, Guangrui; Ye, Qiaolin; Sun, Le; Wu, Zebin; Pan, Chengsheng; Jeon, Byeungwoo</t>
  </si>
  <si>
    <t>Joint Classification of Hyperspectral and LiDAR Data Using a Hierarchical CNN and Transformer</t>
  </si>
  <si>
    <t>Feature extraction; Laser radar; Transformers; Convolutional neural networks; Data mining; Convolution; Tokenization; Convolutional neural network (CNN); hyperspectral image (HSI); joint classification; light detection and ranging (LiDAR) data; tokenization; transformer</t>
  </si>
  <si>
    <t>IMAGE CLASSIFICATION; EXTINCTION PROFILES; NETWORK; FUSION</t>
  </si>
  <si>
    <t>The joint use of multisource remote-sensing (RS) data for Earth observation missions has drawn much attention. Although the fusion of several data sources can improve the accuracy of land-cover identification, many technical obstacles, such as disparate data structures, irrelevant physical characteristics, and a lack of training data, exist. In this article, a novel dual-branch method, consisting of a hierarchical convolutional neural network (CNN) and a transformer network, is proposed for fusing multisource heterogeneous information and improving joint classification performance. First, by combining the CNN with a transformer, the proposed dual-branch network can significantly capture and learn spectral-spatial features from hyperspectral image (HSI) data and elevation features from light detection and ranging (LiDAR) data. Then, to fuse these two sets of data features, a cross-token attention (CTA) fusion encoder is designed in a specialty. The well-designed deep hierarchical architecture takes full advantage of the powerful spatial context information extraction ability of the CNN and the strong long-range dependency modeling ability of the transformer network based on the self-attention (SA) mechanism. Four standard datasets are used in experiments to verify the effectiveness of the approach. The experimental results reveal that the proposed framework can perform noticeably better than state-of-the-art methods. The source code of the proposed method will be available publicly at https://github.com/zgr6010/Fusion_HCT.git.</t>
  </si>
  <si>
    <t>[Zhao, Guangrui] Nanjing Univ Informat Sci &amp; Technol, Sch Comp &amp; Sci, Nanjing 210044, Peoples R China; [Ye, Qiaolin] Nanjing Forestry Univ, Sch Informat Sci &amp; Technol, Nanjing 210037, Peoples R China; [Sun, Le] Nanjing Univ Informat Sci &amp; Technol NUIST, Jiangsu Collaborat Innovat Ctr Atmospher Environm, Sch Comp &amp; Sci, Minist Educ, Nanjing 210044, Peoples R China; [Sun, Le] Nanjing Univ Informat Sci &amp; Technol NUIST, Engn Res Ctr Digital Forens, Minist Educ, Nanjing 210044, Peoples R China; [Wu, Zebin] Nanjing Univ Sci &amp; Technol, Sch Comp Sci &amp; Engn, Nanjing 210094, Peoples R China; [Pan, Chengsheng] Nanjing Univ Informat Sci &amp; Technol, Sch Elect &amp; Informat Engn, Nanjing 210044, Peoples R China; [Jeon, Byeungwoo] Sungkyunkwan Univ, Sch Elect &amp; Elect Engn, Suwon 440746, South Korea</t>
  </si>
  <si>
    <t>cs_zhaogr@nuist.edu.cn; yqlcom@njfu.edu.cn; sunlecncom@163.com; zebin.wu@gmail.com; pancs@sohu.com; bjeon@skku.edu</t>
  </si>
  <si>
    <t>10.1109/TGRS.2022.3232498</t>
  </si>
  <si>
    <t>Chen, Ke; Xue, Bing; Zhang, Mengjie; Zhou, Fengyu</t>
  </si>
  <si>
    <t>An Evolutionary Multitasking-Based Feature Selection Method for High-Dimensional Classification</t>
  </si>
  <si>
    <t>Task analysis; Multitasking; Optimization; Search problems; Statistics; Sociology; Knowledge transfer; Evolutionary multitasking; feature selection (FS); high-dimensional classification; particle swarm optimization (PSO)</t>
  </si>
  <si>
    <t>PARTICLE SWARM OPTIMIZATION; ALGORITHM; SEARCH</t>
  </si>
  <si>
    <t>Feature selection (FS) is an important data preprocessing technique in data mining and machine learning, which aims to select a small subset of information features to increase the performance and reduce the dimensionality. Particle swarm optimization (PSO) has been successfully applied to FS due to being efficient and easy to implement. However, most of the existing PSO-based FS methods face the problems of trapping into local optima and computationally expensive high-dimensional data. Multifactorial optimization (MFO), as an effective evolutionary multitasking paradigm, has been widely used for solving complex problems through implicit knowledge transfer between related tasks. Inspired by MFO, this study proposes a novel PSO-based FS method to solve high-dimensional classification via information sharing between two related tasks generated from a dataset. To be specific, two related tasks about the target concept are established by evaluating the importance of features. A new crossover operator, called assortative mating, is applied to share information between these two related tasks. In addition, two mechanisms, which are variable-range strategy and subset updating mechanism, are also developed to reduce the search space and maintain the diversity of the population, respectively. The results show that the proposed FS method can achieve higher classification accuracy with a smaller feature subset in a reasonable time than the state-of-the-art FS methods on the examined high-dimensional classification problems.</t>
  </si>
  <si>
    <t>[Chen, Ke; Zhou, Fengyu] Shandong Univ, Sch Control Sci &amp; Engn, Jinan 250061, Peoples R China; [Xue, Bing; Zhang, Mengjie] Victoria Univ Wellington, Sch Engn &amp; Comp Sci, Wellington 6140, New Zealand</t>
  </si>
  <si>
    <t>chenkezixf@163.com; bing.xue@ecs.vuw.ac.nz; mengjie.zhang@ecs.vuw.ac.nz; zhoufengyu@sdu.edu.cn</t>
  </si>
  <si>
    <t>10.1109/TCYB.2020.3042243</t>
  </si>
  <si>
    <t>Zubiaga, Arkaitz; Aker, Ahmet; Bontcheva, Kalina; Liakata, Maria; Procter, Rob</t>
  </si>
  <si>
    <t>Detection and Resolution of Rumours in Social Media: A Survey</t>
  </si>
  <si>
    <t>Rumour detection; rumour resolution; rumour classification; misinformation; disinformation; veracity; social media</t>
  </si>
  <si>
    <t>INFORMATION; INTERNET; CROWDS; MISINFORMATION; CREDIBILITY; PSYCHOLOGY; EARTHQUAKE; WISDOM</t>
  </si>
  <si>
    <t>Despite the increasing use of social media platforms for information and news gathering, its unmoderated nature often leads to the emergence and spread of rumours, i.e., items of information that are unverified at the time of posting. At the same time, the openness of social media platforms provides opportunities to study how users share and discuss rumours, and to explore how to automatically assess their veracity, using natural language processing and data mining techniques. In this article, we introduce and discuss two types of rumours that circulate on social media: long-standing rumours that circulate for long periods of time, and newly emerging rumours spawned during fast-paced events such as breaking news, where reports are released piecemeal and often with an unverified status in their early stages. We provide an overview of research into social media rumours with the ultimate goal of developing a rumour classification system that consists of four components: rumour detection, rumour tracking, rumour stance classification, and rumour veracity classification. We delve into the approaches presented in the scientific literature for the development of each of these four components. We summarise the efforts and achievements so far toward the development of rumour classification systems and conclude with suggestions for avenues for future research in social media mining for the detection and resolution of rumours.</t>
  </si>
  <si>
    <t>[Zubiaga, Arkaitz; Liakata, Maria; Procter, Rob] Univ Warwick, Dept Comp Sci, Gibbet Hill Rd, Coventry CV4 7AL, W Midlands, England; [Aker, Ahmet] Univ Sheffield, Sheffield, S Yorkshire, England; [Aker, Ahmet] Univ Duisburg Essen, Fak Ingn Wissenschaft, Abt Informat &amp; Angew Kognitionswissenschaft, Arbeitsgrp Informat Syst, Campus Duisburg, D-47048 Duisburg, Germany; [Bontcheva, Kalina] Univ Sheffield, Dept Comp Sci, 211 Portobello, Sheffield S1 4DP, S Yorkshire, England</t>
  </si>
  <si>
    <t>a.zubiaga@warwick.ac.uk; a.aker@is.inf.uni-due.de; k.bontcheva@sheffield.ac.uk; m.liakata@warwick.ac.uk; rob.procter@warwick.ac.uk</t>
  </si>
  <si>
    <t>10.1145/3161603</t>
  </si>
  <si>
    <t>Gu, Shengqing Stan; Zhang, Wubing; Wang, Xiaoqing; Jiang, Peng; Traugh, Nicole; Li, Ziyi; Meyer, Clifford; Stewig, Blair; Xie, Yingtian; Bu, Xia; Manos, Michael P.; Font-Tello, Alba; Gjini, Evisa; Lako, Ana; Lim, Klothilda; Conway, Jake; Tewari, Alok K.; Zeng, Zexian; Das Sahu, Avinash; Tokheim, Collin; Weirather, Jason L.; Fu, Jingxin; Zhang, Yi; Kroger, Benjamin; Liang, Jin Hua; Cejas, Paloma; Freeman, Gordon J.; Rodig, Scott; Long, Henry W.; Gewurz, Benjamin E.; Hodi, F. Stephen; Brown, Myles; Liu, X. Shirley</t>
  </si>
  <si>
    <t>Therapeutically Increasing MHC-I Expression Potentiates Immune Checkpoint Blockade</t>
  </si>
  <si>
    <t>NF-KAPPA-B; PD-1 BLOCKADE; ESSENTIAL GENES; TRANSCRIPTION FACTORS; ACQUIRED-RESISTANCE; CLINICAL ACTIVITY; CTLA-4 BLOCKADE; CELL CARCINOMA; IFN-GAMMA; CHIP-SEQ</t>
  </si>
  <si>
    <t>Immune checkpoint blockade (ICB) therapy revolutionized cancer treatment, but many patients with impaired MHC-I expression remain refractory. Here, we combined FACS-based genome-wide CRISPR screens with a data-mining approach to identify drugs that can upregulate MHC-I without inducing PD-L1. CRISPR screening identified TRAF3, a suppressor of the NF kappa B pathway, as a negative regulator of MHC-I but not PD-L1. The Traf3-knockout gene expression signature is associated with better survival in ICB-naive patients with cancer and better ICB response. We then screened for drugs with similar transcriptional effects as this signature and identified Second Mitochondria-derived Activator of Caspase (SMAC) mimetics. We experimentally validated that the SMAC mimetic birinapant upregulates MHC-I, sensitizes cancer cells to T cell-dependent killing, and adds to ICB efficacy. Our findings provide preclinical rationale for treating tumors expressing low MHC-I expression with SMAC mimetics to enhance sensitivity to immunotherapy. The approach used in this study can be generalized to identify other drugs that enhance immunotherapy efficacy. SIGNIFICANCE: MHC-I loss or downregulation in cancer cells is a major mechanism of resistance to T cell-based immunotherapies. Our study reveals that birinapant may be used for patients with low baseline MHC-I to enhance ICB response. This represents promising immunotherapy opportunities given the biosafety profile of birinapant from multiple clinical trials.</t>
  </si>
  <si>
    <t>[Gu, Shengqing Stan; Zhang, Wubing; Traugh, Nicole; Li, Ziyi; Meyer, Clifford; Stewig, Blair; Zeng, Zexian; Das Sahu, Avinash; Tokheim, Collin; Weirather, Jason L.; Fu, Jingxin; Zhang, Yi; Liu, X. Shirley] Dana Farber Canc Inst, Dept Data Sci, Boston, MA 02115 USA; [Gu, Shengqing Stan; Meyer, Clifford; Zeng, Zexian; Das Sahu, Avinash; Tokheim, Collin; Zhang, Yi; Liu, X. Shirley] Harvard TH Chan Sch Publ Hlth, Dept Biostat, Boston, MA USA; [Zhang, Wubing; Li, Ziyi; Fu, Jingxin] Tongji Univ, Sch Life Sci &amp; Technol, Shanghai, Peoples R China; [Wang, Xiaoqing; Bu, Xia; Conway, Jake; Tewari, Alok K.; Freeman, Gordon J.; Hodi, F. Stephen; Brown, Myles] Dana Farber Canc Inst, Dept Med Oncol, Boston, MA 02115 USA; [Jiang, Peng] NCI, Ctr Canc Res, Bethesda, MD 20892 USA; [Xie, Yingtian; Font-Tello, Alba; Lim, Klothilda; Cejas, Paloma; Long, Henry W.; Brown, Myles; Liu, X. Shirley] Dana Farber Canc Inst, Ctr Funct Canc Epigenet, Boston, MA 02115 USA; [Manos, Michael P.; Gjini, Evisa; Lako, Ana; Weirather, Jason L.; Hodi, F. Stephen] Dana Farber Canc Inst, Ctr Immunooncol, Boston, MA 02115 USA; [Kroger, Benjamin] Univ Texas Southwestern, Med Sch, Dallas, TX USA; [Liang, Jin Hua; Gewurz, Benjamin E.] Harvard Med Sch, Dept Microbiol, Boston, MA 02115 USA; [Liang, Jin Hua; Gewurz, Benjamin E.] Brigham &amp; Womens Hosp, Dept Med, 75 Francis St, Boston, MA 02115 USA; [Rodig, Scott] Dana Farber Canc Inst, Dept Pathol Oncol, Boston, MA 02115 USA; [Traugh, Nicole] Tufts Univ, Grad Sch Biomed Sci, Boston, MA 02111 USA</t>
  </si>
  <si>
    <t>myles_brown@dfci.harvard.edu; xsliu@ds.dfci.harvard.edu</t>
  </si>
  <si>
    <t>10.1158/2159-8290.CD-20-0812</t>
  </si>
  <si>
    <t>Oncology</t>
  </si>
  <si>
    <t>Verma, Prabal; Sood, Sandeep K.</t>
  </si>
  <si>
    <t>Fog Assisted-IoT Enabled Patient Health Monitoring in Smart Homes</t>
  </si>
  <si>
    <t>Bayesian belief network (BBN); fog computing; Internet of Things (IoT); temporal health index (THI); temporal mining</t>
  </si>
  <si>
    <t>FRAMEWORK; INTERNET</t>
  </si>
  <si>
    <t>Internet of Things (IoT) technology provides a competent and structured approach to handle service deliverance aspects of healthcare in terms of mobile health and remote patient monitoring. IoT generates an unprecedented amount of data that can be processed using cloud computing. But for realtime remote health monitoring applications, the delay caused by transferring data to the cloud and back to the application is unacceptable. Relative to this context, we proposed the remote patient health monitoring in smart homes by using the concept of fog computing at the smart gateway. The proposed model uses advanced techniques and services, such as embedded data mining, distributed storage, and notification services at the edge of the network. Event triggering-based data transmission methodology is adopted to process the patient's real-time data at fog layer. Temporal mining concept is used to analyze the events adversity by calculating the temporal health index of the patient. In order to determine the validity of the system, health data of 67 patients in IoT-based smart home environment was systematically generated for 30 days. Results depict that the proposed Bayesian belief network classifier-based model has high accuracy and response time in determining the state of an event when compared with other classification algorithms. Moreover, decision making based on real-time healthcare data further enhances the utility of the proposed system.</t>
  </si>
  <si>
    <t>[Verma, Prabal; Sood, Sandeep K.] Guru Nanak Dev Univ, Dept Comp Sci &amp; Engn, Amritsar 143521, Punjab, India</t>
  </si>
  <si>
    <t>prabalverma357@gmail.com; san1198@gmail.com</t>
  </si>
  <si>
    <t>10.1109/JIOT.2018.2803201</t>
  </si>
  <si>
    <t>Zones, James Matt; Blaby, Ian K.; Merchant, Sabeeha S.; Umen, James G.</t>
  </si>
  <si>
    <t>High-Resolution Profiling of a Synchronized Diurnal Transcriptome from Chlamydomonas reinhardtii Reveals Continuous Cell and Metabolic Differentiation</t>
  </si>
  <si>
    <t>LIGHT-REPRESSED TRANSCRIPT; CIRCADIAN CLOCK; GENE-EXPRESSION; CHLOROPLAST DIVISION; RIBOSOMAL-PROTEIN; CO2-CONCENTRATING MECHANISM; BALANCED PRODUCTION; PROTEOMIC ANALYSIS; PLASTID DIVISION; GENOMIC ANALYSIS</t>
  </si>
  <si>
    <t>The green alga Chlamydomonas reinhardtii is a useful model organism for investigating diverse biological processes, such as photosynthesis and chloroplast biogenesis, flagella and basal body structure/function, cell growth and division, and many others. We combined a highly synchronous photobioreactor culture system with frequent temporal sampling to characterize genome-wide diurnal gene expression in Chlamydomonas. Over 80% of the measured transcriptome was expressed with strong periodicity, forming 18 major clusters. Genes associated with complex structures and processes, including cell cycle control, flagella and basal bodies, ribosome biogenesis, and energy metabolism, all had distinct signatures of coexpression with strong predictive value for assigning and temporally ordering function. Importantly, the frequent sampling regime allowed us to discern meaningful fine-scale phase differences between and within subgroups of genes and enabled the identification of a transiently expressed cluster of light stress genes. Coexpression was further used both as a data-mining tool to classify and/or validate genes from other data sets related to the cell cycle and to flagella and basal bodies and to assign isoforms of duplicated enzymes to their cognate pathways of central carbon metabolism. Our diurnal coexpression data capture functional relationships established by dozens of prior studies and are a valuable new resource for investigating a variety of biological processes in Chlamydomonas and other eukaryotes.</t>
  </si>
  <si>
    <t>[Zones, James Matt; Umen, James G.] Donald Danforth Plant Sci Ctr, St Louis, MO 63132 USA; [Zones, James Matt] Univ Calif San Diego, Div Biol Sci, La Jolla, CA 92093 USA; [Blaby, Ian K.; Merchant, Sabeeha S.] Univ Calif Los Angeles, Dept Chem &amp; Biochem, Los Angeles, CA 90095 USA; [Merchant, Sabeeha S.] Univ Calif Los Angeles, Inst Genom &amp; Prote, Los Angeles, CA 90095 USA</t>
  </si>
  <si>
    <t>jumen@danforthcenter.org</t>
  </si>
  <si>
    <t>10.1105/tpc.15.00498</t>
  </si>
  <si>
    <t>Biochemistry &amp; Molecular Biology; Plant Sciences; Cell Biology</t>
  </si>
  <si>
    <t>Han, Zhu; Hong, Danfeng; Gao, Lianru; Yao, Jing; Zhang, Bing; Chanussot, Jocelyn</t>
  </si>
  <si>
    <t>Multimodal Hyperspectral Unmixing: Insights From Attention Networks</t>
  </si>
  <si>
    <t>Laser radar; Feature extraction; Hyperspectral imaging; Data mining; Synthetic aperture radar; Data models; Estimation; Attention; autoencoder (AE); deep learning (DL); hyperspectral unmixing (HU); light detection and ranging (LiDAR); multimodality</t>
  </si>
  <si>
    <t>MIXING MODEL; LIDAR; FUSION</t>
  </si>
  <si>
    <t>Deep learning (DL) has aroused wide attention in hyperspectral unmixing (HU) owing to its powerful feature representation ability. As a representative of unsupervised DL approaches, autoencoder (AE) has been proven to be effective to better capture nonlinear components of hyperspectral images than the traditional model-driven linearized methods. However, only using hyperspectral images for unmixing fails to distinguish objects in complex scene, especially for different endmembers with similar materials. To overcome this limitation, we propose a novel multimodal unmixing network for hyperspectral images, called MUNet, by considering the height differences of light detection and ranging (LiDAR) data in a squeeze-and-excitation (SE)-driven attention fashion to guide the unmixing process, yielding performance improvement. MUNet is capable of fusing multimodal information and using the attention map derived by LiDAR to aid network that focuses on more discriminative and meaningful spatial information regarding scenes. Moreover, attribute profile (AP) is adopted to extract the geometrical structures of different objects to better model the spatial information of LiDAR. Experimental results on synthetic and real datasets demonstrate the effectiveness and superiority of the proposed method compared with several state-of-the-art unmixing algorithms. The codes will be available at https://github.com/hanzhu97702/IEEE_TGRS_MUNet, contributing to the remote sensing community.</t>
  </si>
  <si>
    <t>[Han, Zhu; Zhang, Bing] Chinese Acad Sci, Aerosp Informat Res Inst, Key Lab Digital Earth Sci, Beijing 100094, Peoples R China; [Han, Zhu; Zhang, Bing] Univ Chinese Acad Sci, Coll Resources &amp; Environm, Beijing 100049, Peoples R China; [Hong, Danfeng; Gao, Lianru; Yao, Jing] Chinese Acad Sci, Aerosp Informat Res Inst, Key Lab Computat Opt Imaging Technol, Beijing 100094, Peoples R China; [Chanussot, Jocelyn] Univ Grenoble Alpes, CNRS, Grenoble INP, GIPSA Lab, F-38000 Grenoble, France; [Chanussot, Jocelyn] Chinese Acad Sci, Aerosp Informat Res Inst, Beijing 100094, Peoples R China</t>
  </si>
  <si>
    <t>hanzhu19@mails.ucas.ac.cn; hongdf@aircas.ac.cn; gaolr@aircas.ac.cn; yaojing@aircas.ac.cn; zb@radi.ac.cn; jocelyn@hi.is</t>
  </si>
  <si>
    <t>10.1109/TGRS.2022.3155794</t>
  </si>
  <si>
    <t>Chen, Chengcheng; Zhang, Qian; Kashani, Mahsa H.; Jun, Changhyun; Bateni, Sayed M.; Band, Shahab S.; Dash, Sonam Sandeep; Chau, Kwok-Wing</t>
  </si>
  <si>
    <t>Forecast of rainfall distribution based on fixed sliding window long short-term memory</t>
  </si>
  <si>
    <t>Deep learning; forecasting; long short-term memory; rainfall; random forest; Turkey</t>
  </si>
  <si>
    <t>SUPPORT VECTOR REGRESSION; NEURAL-NETWORK; RANDOM FORESTS; PREDICTION; MODEL; MACHINE</t>
  </si>
  <si>
    <t>Applying data mining techniques for rainfall modeling because of a lack of sufficient memory components may increase uncertainty in rainfall forecasting. To solve this issue, in this research, a deep-learning-based long short-term memory (LSTM) model is developed for the first time for forecasting monthly rainfall data, and its capability is compared with a random forest (RF) data-driven model. To this end, monthly rainfall data for a period of 41 years (1980-2020) from two meteorological stations in Turkey, namely Rize and Konya, with different climatic conditions, are used. The analysis is carried out using optimum window sizes for determining the optimum lag times of rainfall time series. The performance of the models is evaluated using five statistical measures, namely root mean square error (RMSE), RMSE-observations standard deviation ratio (RSR), Legate and McCabe's index (LMI), correlation coefficient (R) and Nash-Sutcliffe efficiency (NSE), and also using two visual means, namely Taylor and violin diagrams. The results reveal that the LSTM model, as a more efficient tool, outperforms the RF model in forecasting rainfall at both stations, with improved RMSE of 12.2-14.9%, RSR of 12.3-14.8%, R of 9.4-13.5% and NSE of 32.9-33.2%. The LSTM-based approach proposed herein could be adopted over any global climatic conditions to forecast the monthly rainfall with reasonable accuracy.</t>
  </si>
  <si>
    <t>[Chen, Chengcheng] Jilin Univ, Coll Comp Sci &amp; Technol, Changchun, Peoples R China; [Zhang, Qian] Wenzhou Univ Technol, Sch Data Sci &amp; Artificial Intelligence, Wenzhou, Peoples R China; [Kashani, Mahsa H.] Univ Mohaghegh Ardabili, Fac Agr &amp; Nat Resources, Water Management Res Ctr, Dept Water Engn, Ardabili, Iran; [Jun, Changhyun] Chung Ang Univ, Coll Engn, Dept Civil &amp; Environm Engn, Seoul, South Korea; [Bateni, Sayed M.] Univ Hawaii, Dept Civil &amp; Environm Engn, Honolulu, HI 96822 USA; [Bateni, Sayed M.] Univ Hawaii, Water Resources Res Ctr, Honolulu, HI 96822 USA; [Band, Shahab S.] Natl Yunlin Univ Sci &amp; Technol, Coll Future, Future Technol Res Ctr, Touliu, Taiwan; [Dash, Sonam Sandeep] Indian Inst Technol Kharagpur, Sch Water Resources, Kharagpur, W Bengal, India; [Chau, Kwok-Wing] Hong Kong Polytech Univ, Dept Civil &amp; Environm Engn, Hong Kong, Peoples R China</t>
  </si>
  <si>
    <t>20200420@wzu.edu.cn; cjun@cau.ac.kr; shamshirbands@yuntech.edu.tw</t>
  </si>
  <si>
    <t>DEC 31</t>
  </si>
  <si>
    <t>10.1080/19942060.2021.2009374</t>
  </si>
  <si>
    <t>Engineering; Mechanics</t>
  </si>
  <si>
    <t>Gharehchopogh, Farhad Soleimanian; Khargoush, Aysan Alavi</t>
  </si>
  <si>
    <t>A Chaotic-Based Interactive Autodidactic School Algorithm for Data Clustering Problems and Its Application on COVID-19 Disease Detection</t>
  </si>
  <si>
    <t>interactive autodidactic school algorithm; chaotic maps; data clustering; optimization</t>
  </si>
  <si>
    <t>PARTICLE SWARM OPTIMIZATION; COMBINATION</t>
  </si>
  <si>
    <t>In many disciplines, including pattern recognition, data mining, machine learning, image analysis, and bioinformatics, data clustering is a common analytical tool for data statistics. The majority of conventional clustering techniques are slow to converge and frequently get stuck in local optima. In this regard, population-based meta-heuristic algorithms are used to overcome the problem of getting trapped in local optima and increase the convergence speed. An asymmetric approach to clustering the asymmetric self-organizing map is proposed in this paper. The Interactive Autodidactic School (IAS) is one of these population-based metaheuristic and asymmetry algorithms used to solve the clustering problem. The chaotic IAS algorithm also increases exploitation and generates a better population. In the proposed model, ten different chaotic maps and the intra-cluster summation fitness function have been used to improve the results of the IAS. According to the simulation findings, the IAS based on the Chebyshev chaotic function outperformed other chaotic IAS iterations and other metaheuristic algorithms. The efficacy of the proposed model is finally highlighted by comparing its performance with optimization algorithms in terms of fitness function and convergence rate. This algorithm can be used in different engineering problems as well. Moreover, the Binary IAS (BIAS) detects coronavirus disease 2019 (COVID-19). The results demonstrate that the accuracy of BIAS for the COVID-19 dataset is 96.25%.</t>
  </si>
  <si>
    <t>[Gharehchopogh, Farhad Soleimanian; Khargoush, Aysan Alavi] Islamic Azad Univ, Dept Comp Engn, Urmia Branch, Orumiyeh 5716963896, Iran</t>
  </si>
  <si>
    <t>bonab.farhad@gmail.com</t>
  </si>
  <si>
    <t>10.3390/sym15040894</t>
  </si>
  <si>
    <t>Liu, Ryan Wen; Liang, Maohan; Nie, Jiangtian; Yuan, Yanli; Xiong, Zehui; Yu, Han; Guizani, Nadra</t>
  </si>
  <si>
    <t>STMGCN: Mobile Edge Computing-Empowered Vessel Trajectory Prediction Using Spatio-Temporal Multigraph Convolutional Network</t>
  </si>
  <si>
    <t>Trajectory; Artificial intelligence; Task analysis; Predictive models; Internet of Things; Load modeling; Kinematics; Automatic identification system (AIS); graph convolutional network (GCN); maritime Internet of Things (IoT); mobile edge computing (MEC); trajectory prediction</t>
  </si>
  <si>
    <t>SHIP; SYSTEM</t>
  </si>
  <si>
    <t>The revolutionary advances in machine learning and data mining techniques have contributed greatly to the rapid developments of maritime Internet of Things (IoT). In maritime IoT, the spatio-temporal vessel trajectories, collected from the hybrid satellite-terrestrial automatic identification system (AIS) base stations, are of considerable importance for promoting traffic situation awareness and vessel traffic services, etc. To guarantee traffic safety and efficiency, it is essential to robustly and accurately predict the AIS-based vessel trajectories (i.e., the future positions of vessels) in maritime IoT. In this work, we propose a spatio-temporal multigraph convolutional network (STMGCN)-based trajectory prediction framework using the mobile edge computing (MEC) paradigm. Our STMGCN is mainly composed of three different graphs, which are, respectively, reconstructed according to the social force, the time to closest point of approach, and the size of surrounding vessels. These three graphs are then jointly embedded into the prediction framework by introducing the spatio-temporal multigraph convolutional layer. To further enhance the prediction performance, the self-attention temporal convolutional layer is proposed to further optimize STMGCN with fewer parameters. Owing to the high interpretability and powerful learning ability, STMGCN is able to achieve superior prediction performance in terms of both accuracy and robustness. The reliable prediction results are potentially beneficial for traffic safety management and intelligent vehicle navigation in MEC-enabled maritime IoT.</t>
  </si>
  <si>
    <t>[Liu, Ryan Wen; Liang, Maohan] Wuhan Univ Technol, Sch Nav, Wuhan 430063, Peoples R China; [Liu, Ryan Wen; Liang, Maohan] Natl Engn Res Ctr Water Transport Safety, Wuhan 430063, Peoples R China; [Nie, Jiangtian; Yu, Han] Nanyang Technol Univ, Sch Comp Sci &amp; Engn, Singapore 639798, Singapore; [Yuan, Yanli; Xiong, Zehui] Singapore Univ Technol &amp; Design, Informat Syst Technol &amp; Design Pillar, Singapore 487372, Singapore; [Guizani, Nadra] Univ Texas Arlington, Sch Elect &amp; Comp Engn, Arlington, TX 76019 USA</t>
  </si>
  <si>
    <t>wenliu@whut.edu.cn; mh-liang@whut.edu.cn; jnie001@e.ntu.edu.sg; yanli_yuan@alumni.sutd.edu.sg; zehui_xiong@sutd.edu.sg; han.yu@ntu.edu.sg; nadra.guizani@uta.edu</t>
  </si>
  <si>
    <t>10.1109/TII.2022.3165886</t>
  </si>
  <si>
    <t>Sun, Qingqiang; Ge, Zhiqiang</t>
  </si>
  <si>
    <t>Gated Stacked Target-Related Autoencoder: A Novel Deep Feature Extraction and Layerwise Ensemble Method for Industrial Soft Sensor Application</t>
  </si>
  <si>
    <t>Logic gates; Feature extraction; Neurons; Data mining; Computational modeling; Process control; Data models; Deep learning (DL); gated neurons; nonlinear feature extraction; soft sensor; stacked autoencoder (SAE); target-related information</t>
  </si>
  <si>
    <t>MACHINE</t>
  </si>
  <si>
    <t>These days, data-driven soft sensors have been widely applied to estimate the difficult-to-measure quality variables in the industrial process. How to extract effective feature representations from complex process data is still the difficult and hot spot in the soft sensing application field. Deep learning (DL), which has made great progresses in many fields recently, has been used for process monitoring and quality prediction purposes for its outstanding nonlinear modeling and feature extraction abilities. In this work, deep stacked autoencoder (SAE) is introduced to construct a soft sensor model. Nevertheless, conventional SAE-based methods do not take information related to target values in the pretraining stage and just use the feature representations in the last hidden layer for final prediction. To this end, a novel gated stacked target-related autoencoder (GSTAE) is proposed for improving modeling performance in view of the above two issues. By adding prediction errors of target values into the loss function when executing a layerwise pretraining procedure, the target-related information is used to guide the feature learning process. Besides, gated neurons are utilized to control the information flow from different layers to the final output neuron that take full advantage of different levels of abstraction representations and quantify their contributions. Finally, the effectiveness and feasibility of the proposed approach are verified in two real industrial cases.</t>
  </si>
  <si>
    <t>[Sun, Qingqiang; Ge, Zhiqiang] Zhejiang Univ, Coll Control Sci &amp; Engn, Inst Ind Proc Control, State Key Lab Ind Control Technol, Hangzhou 310027, Peoples R China</t>
  </si>
  <si>
    <t>sunqingqiang@zju.edu.cn; gezhiqiang@zju.edu.cn</t>
  </si>
  <si>
    <t>10.1109/TCYB.2020.3010331</t>
  </si>
  <si>
    <t>Zhou, Hao; Luo, Fulin; Zhuang, Huiping; Weng, Zhenyu; Gong, Xiuwen; Lin, Zhiping</t>
  </si>
  <si>
    <t>Attention Multihop Graph and Multiscale Convolutional Fusion Network for Hyperspectral Image Classification</t>
  </si>
  <si>
    <t>Feature extraction; Convolutional neural networks; Convolution; Kernel; Data mining; Spread spectrum communication; Training; Attention fusion; convolutional neural network (CNN); graph convolutional network (GCN); hyperspectral image (HSI); land-cover classification</t>
  </si>
  <si>
    <t>RESIDUAL NETWORK</t>
  </si>
  <si>
    <t>Convolutional neural networks (CNNs) for hyperspectral image (HSI) classification have generated good progress. Meanwhile, graph convolutional networks (GCNs) have also attracted considerable attention by using unlabeled data, broadly and explicitly exploiting correlations between adjacent parcels. However, the CNN with a fixed square convolution kernel is not flexible enough to deal with irregular patterns, while the GCN using the superpixel to reduce the number of nodes will lose the pixel-level features, and the features from the two networks are always partial. In this article, to make good use of the advantages of CNN and GCN, we propose a novel multiple feature fusion model termed attention multihop graph and multiscale convolutional fusion network (AMGCFN), which includes two subnetworks of multiscale fully CNN and multihop GCN to extract the multilevel information of HSI. Specifically, the multiscale fully CNN aims to comprehensively capture pixel-level features with different kernel sizes, and a multihead attention fusion module (MAFM) is used to fuse the multiscale pixel-level features. The multihop GCN systematically aggregates the multihop contextual information by applying multihop graphs on different layers to transform the relationships between nodes, and an MAFM is adopted to combine the multihop features. Finally, we design a cross-attention fusion module (CAFM) to adaptively fuse the features of two subnetworks. The AMGCFN makes full use of multiscale convolution and multihop graph features, which is conducive to the learning of multilevel contextual semantic features. Experimental results on three benchmark HSI datasets show that the AMGCFN has a better performance than a few state-of-the-art methods. Code: https://github.com/EdwardHaoz/IEEE_TGRS_AMGCFN.</t>
  </si>
  <si>
    <t>[Zhou, Hao; Weng, Zhenyu; Lin, Zhiping] Nanyang Technol Univ, Sch Elect &amp; Elect Engn, Singapore City 639798, Singapore; [Luo, Fulin] Chongqing Univ, Coll Comp Sci, Chongqing 400044, Peoples R China; [Zhuang, Huiping] South China Univ Technol, Shien Ming Wu Sch Intelligent Engn, Guangzhou 510641, Guangdong, Peoples R China; [Gong, Xiuwen] Univ Sydney, Fac Engn, Sydney, NSW 2000, Australia</t>
  </si>
  <si>
    <t>hzhou009@e.ntu.edu.sg; luoflyn@163.com; hpzhuang@scut.edu.cn; zhenyu.weng@ntu.edu.sg; xiuwen.gong@sydney.edu.au; ezplin@ntu.edu.sg</t>
  </si>
  <si>
    <t>10.1109/TGRS.2023.3265879</t>
  </si>
  <si>
    <t>Zhang, Yuxiang; Li, Wei; Zhang, Mengmeng; Qu, Ying; Tao, Ran; Qi, Hairong</t>
  </si>
  <si>
    <t>Topological Structure and Semantic Information Transfer Network for Cross-Scene Hyperspectral Image Classification</t>
  </si>
  <si>
    <t>Feature extraction; Convolutional neural networks; Task analysis; Adaptation models; Training; Data mining; Semantics; Cross-scene; distribution alignment; domain adaption; graph alignment; graph convolutional network (GCN); hyperspectral image (HSI) classification</t>
  </si>
  <si>
    <t>ADAPTATION</t>
  </si>
  <si>
    <t>Domain adaptation techniques have been widely applied to the problem of cross-scene hyperspectral image (HSI) classification. Most existing methods use convolutional neural networks (CNNs) to extract statistical features from data and often neglect the potential topological structure information between different land cover classes. CNN-based approaches generally only model the local spatial relationships of the samples, which largely limits their ability to capture the nonlocal topological relationship that would better represent the underlying data structure of HSI. In order to make up for the above shortcomings, a Topological structure and Semantic information Transfer network (TSTnet) is developed. The method employs the graph structure to characterize topological relationships and the graph convolutional network (GCN) that is good at processing for cross-scene HSI classification. In the proposed TSTnet, graph optimal transmission (GOT) is used to align topological relationships to assist distribution alignment between the source domain and the target domain based on the maximum mean difference (MMD). Furthermore, subgraphs from the source domain and the target domain are dynamically constructed based on CNN features to take advantage of the discriminative capacity of CNN models that, in turn, improve the robustness of classification. In addition, to better characterize the correlation between distribution alignment and topological relationship alignment, a consistency constraint is enforced to integrate the output of CNN and GCN. Experimental results on three cross-scene HSI datasets demonstrate that the proposed TSTnet performs significantly better than some state-of-the-art domain-adaptive approaches. The codes will be available from the website: https://github.com/YuxiangZhang-BIT/IEEE_TNNLS_TSTnet.</t>
  </si>
  <si>
    <t>[Zhang, Yuxiang; Li, Wei; Zhang, Mengmeng; Tao, Ran] Beijing Inst Technol, Sch Informat &amp; Elect, Beijing 100081, Peoples R China; [Zhang, Yuxiang; Li, Wei; Zhang, Mengmeng; Tao, Ran] Beijing Inst Technol, Beijing Key Lab Fract Signals &amp; Syst, Beijing 100081, Peoples R China; [Qu, Ying; Qi, Hairong] Univ Tennessee, Dept Elect Engn &amp; Comp Sci, Adv Imaging &amp; Collaborat Informat Proc Grp, Knoxville, TN 37996 USA</t>
  </si>
  <si>
    <t>zyx829625@163.com; liwei089@ieee.org; mengmengzhang@bit.edu.cn; yqu3@vols.utk.edu; rantao@bit.edu.cn; hqi@utk.edu</t>
  </si>
  <si>
    <t>10.1109/TNNLS.2021.3109872</t>
  </si>
  <si>
    <t>Zhang, Pei; Liu, Xinwang; Xiong, Jian; Zhou, Sihang; Zhao, Wentao; Zhu, En; Cai, Zhiping</t>
  </si>
  <si>
    <t>Consensus One-Step Multi-View Subspace Clustering</t>
  </si>
  <si>
    <t>Clustering methods; Kernel; Task analysis; Redundancy; Fuses; Clustering algorithms; Sparse matrices; Multi-view clustering; subspace clustering; data fusion</t>
  </si>
  <si>
    <t>LOW-RANK; SCALE</t>
  </si>
  <si>
    <t>Multi-view clustering has attracted increasing attention in multimedia, machine learning and data mining communities. As one kind of the essential multi-view clustering algorithm, multi-view subspace clustering (MVSC) becomes more and more popular due to its strong ability to reveal the intrinsic low dimensional clustering structure hidden across views. Despite superior clustering performance in various applications, we observe that existing MVSC methods directly fuse multi-view information in the similarity level by merging noisy affinity matrices; and isolate the processes of affinity learning, multi-view information fusion and clustering. Both factors may cause insufficient utilization of multi-view information, leading to unsatisfying clustering performance. This paper proposes a novel consensus one-step multi-view subspace clustering (COMVSC) method to address these issues. Instead of directly fusing multiple affinity matrices, COMVSC optimally integrates discriminative partition-level information, which is helpful to eliminate noise among data. Moreover, the affinity matrices, consensus representation and final clustering labels matrix are learned simultaneously in a unified framework. By doing so, the three steps can negotiate with each other to best serve the clustering task, leading to improved performance. Accordingly, we propose an iterative algorithm to solve the resulting optimization problem. Extensive experiment results on benchmark datasets demonstrate the superiority of our method against other state-of-the-art approaches.</t>
  </si>
  <si>
    <t>[Zhang, Pei; Liu, Xinwang; Zhao, Wentao; Zhu, En; Cai, Zhiping] Natl Univ Def Technol, Sch Comp, Changsha 410073, Hunan, Peoples R China; [Xiong, Jian] Southwestern Univ Finance &amp; Econ, Sch Business Adm, Chengdu 611130, Sichuan, Peoples R China; [Zhou, Sihang] Natl Univ Def Technol, Coll Intelligence Sci &amp; Technol, Changsha 410073, Hunan, Peoples R China</t>
  </si>
  <si>
    <t>jeaninezpp@gmail.com; xinwangliu@nudt.edu.cn; xiongjian2017@swufe.edu.cn; sihangjoe@gmail.com; wtzhao@nudt.edu.cn; enzhu@nudt.edu.cn; zpcai@nudt.edu.cn</t>
  </si>
  <si>
    <t>10.1109/TKDE.2020.3045770</t>
  </si>
  <si>
    <t>Song, Xian-fang; Zhang, Yong; Gong, Dun-wei; Sun, Xiao-yan</t>
  </si>
  <si>
    <t>Feature selection using bare-bones particle swarm optimization with mutual information</t>
  </si>
  <si>
    <t>Feature selection; Particle swarm; Swarm initialization; Mutual information; Local search</t>
  </si>
  <si>
    <t>ARTIFICIAL BEE COLONY; LOCAL SEARCH; DIFFERENTIAL EVOLUTION; FIREFLY ALGORITHM; GENE SELECTION; CLASSIFICATION; EXTRACTION</t>
  </si>
  <si>
    <t>Feature selection (FS) is an important data processing method in pattern recognition and data mining. Due to not considering characteristics of the FS problem itself, traditional particle update mechanisms and swarm initialization strategies adopted in most particle swarm optimization (PSO) limit their performance on dealing with high-dimensional FS problems. Focused on it, this paper proposes a novel feature selection algorithm based on bare bones PSO (BBPSO) with mutual information. Firstly, an effective swarm initialization strategy based on label correlation is developed, making full use of the correlation between features and class labels to accelerate the convergence of swarm. Then, in order to enhance the exploitation performance of the algorithm, two local search operators, i.e., the supplementary operator and the deletion operator, are developed based on feature relevance-redundancy. Furthermore, an adaptive flip mutation operator is designed to help particles jump out of local optimal solutions. We apply the proposed algorithm to typical datasets based on the K-Nearest Neighbor classifier ( K-NN), and compare it with eleven state-of-the-art algorithms, SFS, PTA , SGA , BPSO, PSO(4-2), HPSO-LS, Binary BPSO, NaFA , IBFA , KPLS-mRMR and SMBA-CSFS. The experimental results show that the proposed algorithm can achieve a feature subset with better performance, and is a highly competitive FS algorithm. (c) 2020 Elsevier Ltd. All rights reserved.</t>
  </si>
  <si>
    <t>[Song, Xian-fang; Zhang, Yong; Gong, Dun-wei; Sun, Xiao-yan] China Univ Min &amp; Technol, Sch Informat &amp; Control Engn, Xuzhou 221116, Jiangsu, Peoples R China; [Gong, Dun-wei] Qingdao Univ Sci &amp; Technol, Sch Informat Sci &amp; Technol, Qingdao 266061, Peoples R China</t>
  </si>
  <si>
    <t>songxf0614@126.com; yongzh401@126.com; dwgong@vip.163.com; xysun78@126.com</t>
  </si>
  <si>
    <t>10.1016/j.patcog.2020.107804</t>
  </si>
  <si>
    <t>Liang, Pengfei; Xu, Leitao; Shuai, Hanqin; Yuan, Xiaoming; Wang, Bin; Zhang, Lijie</t>
  </si>
  <si>
    <t>Semisupervised Subdomain Adaptation Graph Convolutional Network for Fault Transfer Diagnosis of Rotating Machinery Under Time-Varying Speeds</t>
  </si>
  <si>
    <t>Feature extraction; Convolutional neural networks; Data mining; Convolution; Task analysis; Mechatronics; IEEE transactions; Fault transfer diagnosis (FTD); graph convolutional network (GCN); semisupervised learning; subdomain adaption (SA); time-varying speeds</t>
  </si>
  <si>
    <t>The deep learning-based fault diagnosis approaches have shown great advantages in ensuring rotating machinery (RM) work normally and safely. However, in real industrial applications, due to the influence of speed fluctuation, the differences in distribution of training samples and testing samples are inevitable, which will greatly affect the diagnosis result of the model. In the article, a novel end-to-end method for the fault transfer diagnosis of RM under time-varying speeds, named semisupervised subdomain adaptation graph convolutional network (SSAGCN) is proposed by integrating SSA and GCN. To begin with, a feature extractor based on GCN is designed to obtain the transferable information of the source domain (SD) and target domain (TD) data. In addition, the closely watched fault diagnosis (FD) approach based on global domain shift and unsupervised domain adaptation is improved by employing an adaptive layer based on SSA to reduce the distribution difference of the same fault type in SD and TD. The proposed SSAGCN approach takes full advantage of the powerful capability of GCN in capturing the relationship between signals, and the excellent performance of SSA in the use of unlabeled samples and idle labeled samples, thus overcoming the distribution differences caused by speed fluctuation. Two experimental cases are carried out to prove its effectiveness under time-varying speeds, and their results indicate our presented SSAGCN approach can realize more excellent performance on diagnosis accuracy and model complexity compared with existing methods.</t>
  </si>
  <si>
    <t>[Liang, Pengfei; Xu, Leitao; Shuai, Hanqin; Yuan, Xiaoming] Yanshan Univ, Qinhuangdao 066004, Hebei, Peoples R China; [Wang, Bin] Hebei Agr Univ, Baoding 071001, Hebei, Peoples R China; [Zhang, Lijie] Hebei Agr Univ, Sch Mechatron &amp; Elect Engn, Baoding 071001, Peoples R China</t>
  </si>
  <si>
    <t>liangpf@ysu.edu.cn; 1437904173@qq.com; 2429795600@qq.com; xiaomingbingbing@163.com; 177742865@qq.com; lp8769@126.com</t>
  </si>
  <si>
    <t>10.1109/TMECH.2023.3292969</t>
  </si>
  <si>
    <t>Jeske, Lisa; Placzek, Sandra; Schomburg, Ida; Chang, Antje; Schomburg, Dietmar</t>
  </si>
  <si>
    <t>BRENDA in 2019: a European ELIXIR core data resource</t>
  </si>
  <si>
    <t>PERSPECTIVES; PATHWAYS</t>
  </si>
  <si>
    <t>The BRENDA enzyme database (www.brenda-enzymes.org), recently appointed ELIXIR Core Data Resource, is the main enzyme and enzyme-ligand information system. The core database provides a comprehensive overview on enzymes. A collection of 4.3 million data for approximate to 84 000 enzymes manually evaluated and extracted from approximate to 140 000 primary literature references is combined with information obtained by text and data mining, data integration and prediction algorithms. Supplements comprise disease-related data, protein sequences, 3D structures, predicted enzyme locations and genome annotations. Major developments are a revised ligand summary page and the structure search now including a similarity and isomer search. BKMS-react, an integrated database containing known enzyme-catalyzed reactions, is supplemented with further reactions and improved access to pathway connections. In addition to existing enzyme word maps with graphical information of enzyme specific terms, plant word maps have been developed. They show a graphical overview of terms, e.g. enzyme or plant pathogen information, connected to specific plants. An organism summary page showing all relevant information, e.g. taxonomy and synonyms linked to enzyme data, was implemented. Based on a decision by the IUBMB enzyme task force the enzyme class EC 7 has been established for translocases', enzymes that catalyze a transport of ions or metabolites across cellular membranes.</t>
  </si>
  <si>
    <t>[Jeske, Lisa; Placzek, Sandra; Schomburg, Ida; Chang, Antje; Schomburg, Dietmar] Tech Univ Carolo Wilhelmina Braunschweig, Braunschweig Integrated Ctr Syst Biol BRICS, Rebenring 56, D-38106 Braunschweig, Germany</t>
  </si>
  <si>
    <t>10.1093/nar/gky1048</t>
  </si>
  <si>
    <t>Zhou, Wujie; Zhu, Yun; Lei, Jingsheng; Wan, Jian; Yu, Lu</t>
  </si>
  <si>
    <t>CCAFNet: Crossflow and Cross-Scale Adaptive Fusion Network for Detecting Salient Objects in RGB-D Images</t>
  </si>
  <si>
    <t>Feature extraction; Semantics; Adaptation models; Data mining; Streaming media; Predictive models; Logic gates; Channel fusion module; crossflow adaptive fusion; cross-scale; RGB-D information; salient object detection; spatial fusion module</t>
  </si>
  <si>
    <t>Owing to the widespread adoption of depth sensors, salient object detection (SOD) supported by depth maps for reliable complementary information is being increasingly investigated. Existing SOD models mainly exploit the relation between an RGB image and its corresponding depth information across three fusion domains: input RGB-D images, extracted feature maps, and output salient object. However, these models do not leverage the crossflows between high- and low-level information well. Moreover, the decoder in these models uses conventional convolution that involves several calculations. To further improve RGB-D SOD, we propose a crossflow and cross-scale adaptive fusion network (CCAFNet) to detect salient objects in RGB-D images. First, a channel fusion module allows for effective fusing depth and high-level RGB features. This module extracts accurate semantic information features from high-level RGB features. Meanwhile, a spatial fusion module combines low-level RGB and depth features with accurate boundaries and subsequently extracts detailed spatial information from low-level depth features. Finally, a purification loss is proposed to precisely learn the boundaries of salient objects and obtain additional details of the objects. The results of comprehensive experiments on seven common RGB-D SOD datasets indicate that the performance of the proposed CCAFNet is comparable to those of state-of-the-art RGB-D SOD models.</t>
  </si>
  <si>
    <t>[Zhou, Wujie; Zhu, Yun; Lei, Jingsheng; Wan, Jian] Zhejiang Univ Sci &amp; Technol, Sch Informat &amp; Elect Engn, Hangzhou 310023, Peoples R China; [Yu, Lu] Zhejiang Univ, Inst Informat &amp; Commun Engn, Hangzhou 310027, Peoples R China</t>
  </si>
  <si>
    <t>wujiezhou@163.com; zhuyun@zust.edu.cn; leijingsheng@zust.edu.cn; wanjian@zust.edu.cn; yul@zju.edu.cn</t>
  </si>
  <si>
    <t>10.1109/TMM.2021.3077767</t>
  </si>
  <si>
    <t>Bhatti, Uzair Aslam; Yu, Zhaoyuan; Chanussot, Jocelyn; Zeeshan, Zeeshan; Yuan, Linwang; Luo, Wen; Nawaz, Saqib Ali; Bhatti, Mughair Aslam; ul Ain, Qurat; Mehmood, Anum</t>
  </si>
  <si>
    <t>Local Similarity-Based Spatial-Spectral Fusion Hyperspectral Image Classification With Deep CNN and Gabor Filtering</t>
  </si>
  <si>
    <t>Feature extraction; Hyperspectral imaging; Data mining; Convolutional neural networks; Principal component analysis; Training; Classification algorithms; Convolutional neural network (CNN); deep convolutional neural network (DCNN); Gabor features; hyperspectral image (HSI) classification</t>
  </si>
  <si>
    <t>DIMENSIONALITY REDUCTION; FEATURE-EXTRACTION; INFORMATION; SELECTION</t>
  </si>
  <si>
    <t>Currently, the different deep neural network (DNN) learning approaches have done much for the classification of hyperspectral images (HSIs), especially most of them use the convolutional neural network (CNN). HSI data have the characteristics of multidimensionality, correlation, nonlinearity, and a large amount of data. Therefore, it is particularly important to extract deeper features in HSIs by reducing dimensionalities which help improve the classification in both spectral and spatial domains. In this article, we present a spatial-spectral HSI classification algorithm, local similarity projection Gabor filtering (LSPGF), which uses local similarity projection (LSP)-based reduced dimensional CNN with a 2-D Gabor filtering algorithm. First, use the local similarity analysis to reduce the dimensionality of the hyperspectral data, and then we use the 2-D Gabor filter to filter the reduced hyperspectral data to generate spatial tunnel information. Second, use the CNN to extract features from the original hyperspectral data to generate spectral tunnel information. Third, the spatial tunnel information and the spectral tunnel information are fused to form the spatial-spectral feature information, which is input into the deep CNN to extract more effective features; and finally, a dual optimization classifier is used to classify the final extracted features. This article compares the performance of the proposed method with other algorithms in three public HSI databases and shows that the overall accuracy of the classification of LSPGF outperforms all datasets.</t>
  </si>
  <si>
    <t>[Bhatti, Uzair Aslam; Yu, Zhaoyuan; Yuan, Linwang; Luo, Wen; Bhatti, Mughair Aslam] Nanjing Normal Univ, Sch Geog, Nanjing 210023, Peoples R China; [Chanussot, Jocelyn] Grenoble Inst Technol, F-38402 Grenoble, France; [Zeeshan, Zeeshan] Kymeta Corp, Redmond, WA USA; [Nawaz, Saqib Ali] Hainan Univ, Coll Informat &amp; Commun Engn, Haikou 68000, Hainan, Peoples R China; [ul Ain, Qurat] Amazon Head Off, Seattle, WA 98109 USA; [Mehmood, Anum] Southeast Univ, Sch Med, Nanjing, Peoples R China</t>
  </si>
  <si>
    <t>uzairaslambhatti@hotmail.com; jocelyn.chanussot@grenoble-inp.fr; yuanlinwang@njnu.edu.cn; gooddranam@yahoo.com</t>
  </si>
  <si>
    <t>10.1109/TGRS.2021.3090410</t>
  </si>
  <si>
    <t>Yang, Jian; Gan, Ruilin; Luo, Binhan; Wang, Ao; Shi, Shuo; Du, Lin</t>
  </si>
  <si>
    <t>An Improved Method for Individual Tree Segmentation in Complex Urban Scenes Based on Using Multispectral LiDAR by Deep Learning</t>
  </si>
  <si>
    <t>Vegetation; Point cloud compression; Laser radar; Feature extraction; Data mining; Deep learning; Clustering algorithms; Individual tree crown (ITC) segmentation; multispectral LiDAR; point cloud deep learning; tree points extraction; urban scene</t>
  </si>
  <si>
    <t>AIRBORNE; DELINEATION; ALGORITHM</t>
  </si>
  <si>
    <t>Urban trees, as a characteristic element of the urban ecosystem, exert significant influences on climate supervision. Therefore, the extraction of individual trees in urban areas holds significant research value. However, the complexity of features in urban areas poses challenges to existing single tree segmentation algorithms, as they may be influenced by other nontree features. In this study, to reduce the influence of nontree categories, enhance the identification of edge features between adjacent tree crowns, and achieve precise delineation results of the single urban tree, an improved multistage method was proposed for tree points extraction and individual tree segmentation in urban scenes using multispectral LiDAR. First, the original three single-channel point clouds were preprocessed by intensity interpolation to generate a three-wavelength multispectral point cloud. Second, the Point Transformer deep learning network was employed for extracting urban tree points. Third, an improved tree mapping algorithm was introduced for individual tree segmentation in urban scenes, utilizing the extracted tree points. Finally, manual individual tree labeling and the high-resolution digital orthophoto map of the region were incorporated to measure the delineation precision of individual trees. It shows that the intersection over union of tree category in urban scene reaches 96.0%. Moreover, the F1-score for overall individual tree segmentation attains 92.8%. However, a comparison with existing algorithms reveals that the proposed method outperforms the traditional raster-based watershed method or point cloud clustering-based layer-stacking approach in the urban scene, improving the overall accuracy of single tree segmentation by 21.9% and 16.0%, respectively. These results highlight the enhanced applicability of the proposed multistage algorithm for urban scenes.</t>
  </si>
  <si>
    <t>[Yang, Jian; Gan, Ruilin; Luo, Binhan; Wang, Ao; Du, Lin] China Univ Geosci, Sch Geog &amp; Informat Engn, Wuhan 430074, Peoples R China; [Shi, Shuo] Wuhan Univ, State Key Lab Informat Engn Surveying Mapping &amp; Re, Wuhan 430079, Peoples R China</t>
  </si>
  <si>
    <t>yangjian@cug.edu.cn; grl_rs@cug.edu.cn; luobinhan@cug.edu.cn; wangao1999@cug.edu.cn; shishuo@whu.edu.cn; dulin@cug.edu.cn</t>
  </si>
  <si>
    <t>10.1109/JSTARS.2024.3373395</t>
  </si>
  <si>
    <t>Zhou, Jingyi; Sheng, Jiamu; Ye, Peng; Fan, Jiayuan; He, Tong; Wang, Bin; Chen, Tao</t>
  </si>
  <si>
    <t>Exploring Multi-Timestep Multi-Stage Diffusion Features for Hyperspectral Image Classification</t>
  </si>
  <si>
    <t>Feature extraction; Semantics; Data mining; Representation learning; Task analysis; Noise reduction; Purification; Denoising diffusion probabilistic model (DDPM); feature purification; feature selection; hyperspectral image (HSI) classification; multi-timestep multi-stage features</t>
  </si>
  <si>
    <t>The effectiveness of spectral-spatial feature learning is crucial for the hyperspectral image (HSI) classification task. Diffusion models, as a new class of groundbreaking generative models, have the ability to learn both contextual semantics and textual details from the distinct timestep dimension, enabling the modeling of complex spectral-spatial relations in HSIs. However, existing diffusion-based HSI classification methods only utilize manually selected single-timestep single-stage features, limiting the full exploration and exploitation of rich contextual semantics and textual information hidden in the diffusion model. To address this issue, we propose a novel diffusion-based feature learning framework that explores multi-timestep multi-stage diffusion features for HSI classification for the first time, called MTMSD. Specifically, the diffusion model is first pretrained with unlabeled HSI patches to mine the connotation of unlabeled data, and then is used to extract the multi-timestep multi-stage diffusion features. To effectively and efficiently leverage multi-timestep multi-stage features, two strategies are further developed. One strategy is class and timestep-oriented multi-stage feature purification (CTMSFP) module with the inter-class and inter-timestep prior for reducing the redundancy of multi-stage features and alleviating memory constraints. The other one is selective timestep feature fusion module with the guidance of global features to adaptively select different timestep features for integrating texture and semantics. Both strategies facilitate the generality and adaptability of the MTMSD framework for diverse patterns of different HSI data. Extensive experiments are conducted on four public HSI datasets, and the results demonstrate that our method outperforms state-of-the-art methods for HSI classification, especially on the challenging Houston 2018 dataset. The codes are available at https://github.com/zjyaccount/MTMSD.</t>
  </si>
  <si>
    <t>[Zhou, Jingyi; Ye, Peng; Wang, Bin; Chen, Tao] Fudan Univ, Sch Informat Sci &amp; Technol, Shanghai 200433, Peoples R China; [Sheng, Jiamu; Fan, Jiayuan] Fudan Univ, Acad Engn &amp; Technol, Shanghai 200433, Peoples R China; [He, Tong] Shanghai Artificial Intelligence Lab, Shanghai 200232, Peoples R China</t>
  </si>
  <si>
    <t>zhoujingyi19@fudan.edu.cn; jmsheng22@m.fudan.edu.cn; jyfan@fudan.edu.cn; eetchen@fudan.edu.cn</t>
  </si>
  <si>
    <t>10.1109/TGRS.2024.3407206</t>
  </si>
  <si>
    <t>Xu, Guixian; Meng, Yueting; Qiu, Xiaoyu; Yu, Ziheng; Wu, Xu</t>
  </si>
  <si>
    <t>Sentiment Analysis of Comment Texts Based on BiLSTM</t>
  </si>
  <si>
    <t>Sentiment analysis; artificial intelligence; social network; weighted word vectors; BiLSTM</t>
  </si>
  <si>
    <t>With the rapid development of Internet technology and social networks, a large number of comment texts are generated on the Web. In the era of big data, mining the emotional tendency of comments through artificial intelligence technology is helpful for the timely understanding of network public opinion. The technology of sentiment analysis is a part of artificial intelligence, and its research is very meaningful for obtaining the sentiment trend of the comments. The essence of sentiment analysis is the text classification task, and different words have different contributions to classification. In the current sentiment analysis studies, distributed word representation is mostly used. However, distributed word representation only considers the semantic information of word, but ignore the sentiment information of the word. In this paper, an improved word representation method is proposed, which integrates the contribution of sentiment information into the traditional TF-IDF algorithm and generates weighted word vectors. The weighted word vectors are input into bidirectional long short term memory (BiLSTM) to capture the context information effectively, and the comment vectors are better represented. The sentiment tendency of the comment is obtained by feedforward neural network classifier. Under the same conditions, the proposed sentiment analysis method is compared with the sentiment analysis methods of RNN, CNN, LSTM, and NB. The experimental results show that the proposed sentiment analysis method has higher precision, recall, and F-1 score. The method is proved to be effective with high accuracy on comments.</t>
  </si>
  <si>
    <t>[Xu, Guixian; Meng, Yueting; Yu, Ziheng; Wu, Xu] Minzu Univ China, Coll Informat Engn, Beijing 100081, Peoples R China; [Qiu, Xiaoyu] Shandong Univ Tradit Chinese Med, Lib, Jinan 250355, Shandong, Peoples R China</t>
  </si>
  <si>
    <t>guixian_xu@muc.edu.cn</t>
  </si>
  <si>
    <t>10.1109/ACCESS.2019.2909919</t>
  </si>
  <si>
    <t>Zou, Kangyu; Jiang, Mingzhu; Ning, Tianxiang; Tan, Lei; Zheng, Junchao; Wang, Jiexi; Ji, Xiaobo; Li, Lingjun</t>
  </si>
  <si>
    <t>Thermodynamics-directed bulk/grain-boundary engineering for superior electrochemical durability of Ni-rich cathode</t>
  </si>
  <si>
    <t>Ni-rich layered cathode; Dual-modification; Grain boundary coating; Bulk doping; Thermodynamic perspective</t>
  </si>
  <si>
    <t>LITHIUM-ION BATTERIES; COBALT; VOLTAGE</t>
  </si>
  <si>
    <t>Introducing high-valence Ta element is an essential strategy for addressing the structural deterioration of the Ni-rich LiNi1_x_yCoxMnyO2 (NCM) cathode, but the enlarged Li/Ni cation mixing leads to the inferior rate capability originating from the hindered Li+ migration. Note that the non-magnetic Ti4+ ion can suppress Li/Ni disorder by removing the magnetic frustration in the transition metal layer. However, it is still challenging to directionally design expected Ta/Ti dual-modification, resulting from the complexity of the elemental distribution and the uncertainty of in-situ formed coating compounds by introducing foreign elements. Herein, a LiTaO3 grain boundary (GB) coating and bulk Ti-doping have been successfully achieved in LiNi0.834Co0.11Mn0.056O2 cathode by thermodynamic guidance, in which the structural formation energy and interfacial binding energy are employed to predict the elemental diffusion discrepancy and thermodynamically stable coating compounds. Thanks to the coupling effect of strengthened structural/interfacial stability and improved Li+ diffusion kinetics by simultaneous bulk/GB engineering, the Ta/Ti-NCM cathode exhibits outstanding capacity retention, reaching 91.1% after 400 cycles at 1 C. This elaborate work contributes valuable insights into rational dual-modification engineering from a thermodynamic perspective for maximizing the electrochemical performances of NCM cathodes. (c) 2024 Science Press and Dalian Institute of Chemical Physics, Chinese Academy of Sciences. Published by ELSEVIER B.V. and Science Press. All rights are reserved, including those for text and data mining, AI training, and similar technologies.</t>
  </si>
  <si>
    <t>[Zou, Kangyu; Jiang, Mingzhu; Ning, Tianxiang; Tan, Lei; Li, Lingjun] Changsha Univ Sci &amp; Technol, Sch Mat Sci &amp; Engn, Changsha 410114, Hunan, Peoples R China; [Ji, Xiaobo] Cent South Univ, Coll Chem &amp; Chem Engn, Changsha 410083, Hunan, Peoples R China; [Zheng, Junchao; Wang, Jiexi] Cent South Univ, Sch Met &amp; Environm, Changsha 410083, Hunan, Peoples R China; [Wang, Jiexi] Natl Engn Res Ctr Adv Energy Storage Mat, Changsha 410205, Hunan, Peoples R China</t>
  </si>
  <si>
    <t>lingjun.li@csust.edu.cn</t>
  </si>
  <si>
    <t>10.1016/j.jechem.2024.05.053</t>
  </si>
  <si>
    <t>Chemistry; Energy &amp; Fuels; Engineering</t>
  </si>
  <si>
    <t>Shi, Maolin; Hu, Weifei; Li, Muxi; Zhang, Jian; Song, Xueguan; Sun, Wei</t>
  </si>
  <si>
    <t>Ensemble regression based on polynomial regression-based decision tree and its application in the in-situ data of tunnel boring machine</t>
  </si>
  <si>
    <t>Regression; Ensemble learning; Bagging; Polynomial regression; Decision tree; Tunnel boring machine</t>
  </si>
  <si>
    <t>Regression is an important branch of engineering data mining tasks, aiming to establish a regression model to predict the output of interest based on the input variables. To meet the requirements of different missions, the engineering system usually changes its operation status so that the regression relationship between the output and input variables changes. In this paper, two ensemble regression methods are proposed based on polynomial regression and decision tree, in which sample space partition is used to improve the prediction accuracy and ensemble strategy is used to improve the performance robustness of the regression model. The first ensemble regression method (named PRB) is developed under the framework of bagging. The second ensemble regression method (named PRF) is similar to the first one, but feature randomness is introduced. At each node of the polynomial regression-based decision tree, the polynomial regression error is used to select the best splitting feature. The experiments on a series of mathematical functions and engineering datasets indicate that the proposed ensemble regression methods outperform the polynomial regression-based decision tree, the polynomial regression method, and the random forest method in most experiments. The proposed ensemble regression methods are applied to model the dataset of a tunnel boring machine, aiming to predict the earth pressure based on the operation parameters of the cutterhead. The results indicate that the proposed two ensemble regression methods produce more accurate prediction results, and the PRF method performs best in most experiments.</t>
  </si>
  <si>
    <t>[Shi, Maolin] Jiangsu Univ, Sch Agr Engn, Zhenjiang 212013, Peoples R China; [Shi, Maolin] Jiangsu Univ, Zhonghui Rubber Technol Co Ltd, Wuxi 214183, Peoples R China; [Hu, Weifei] Zhejiang Univ, State Key Lab Fluid Power &amp; Mechatron Syst, Hangzhou 310027, Peoples R China; [Li, Muxi; Zhang, Jian] Jiangsu Univ, Fac Civil Engn &amp; Mech, Inst Struct Hlth Monitoring, Zhenjiang 212013, Peoples R China; [Song, Xueguan; Sun, Wei] Dalian Univ Technol, Sch Mech Engn, Dalian 116024, Peoples R China</t>
  </si>
  <si>
    <t>weifeihu@zju.edu.cn</t>
  </si>
  <si>
    <t>10.1016/j.ymssp.2022.110022</t>
  </si>
  <si>
    <t>Min, Qingfei; Lu, Yangguang; Liu, Zhiyong; Su, Chao; Wang, Bo</t>
  </si>
  <si>
    <t>Machine Learning based Digital Twin Framework for Production Optimization in Petrochemical Industry</t>
  </si>
  <si>
    <t>digital twin; machine learning; internet of things; petrochemical industry; production control optimization</t>
  </si>
  <si>
    <t>BIG DATA; DECISION-MAKING; VALUE CREATION; MANAGEMENT; ARCHITECTURE; SERVICE; DESIGN; MODEL</t>
  </si>
  <si>
    <t>Digital twins, along with the internet of things (IoT), data mining, and machine learning technologies, offer great potential in the transformation of today's manufacturing paradigm toward intelligent manufacturing. Production control in petrochemical industry involves complex circumstances and a high demand for timeliness; therefore, agile and smart controls are important components of intelligent manufacturing in the petrochemical industry. This paper proposes a framework and approaches for constructing a digital twin based on the petrochemical industrial IoT, machine learning and a practice loop for information exchange between the physical factory and a virtual digital twin model to realize production control optimization. Unlike traditional production control approaches, this novel approach integrates machine learning and real-time industrial big data to train and optimize digital twin models. It can support petrochemical and other process manufacturing industries to dynamically adapt to the changing environment, respond in a timely manner to changes in the market due to production optimization, and improve economic benefits. Accounting for environmental characteristics, this paper provides concrete solutions for machine learning difficulties in the petrochemical industry, e.g., high data dimensions, time lags and alignment between time series data, and high demand for immediacy. The approaches were evaluated by applying them in the production unit of a petrochemical factory, and a model was trained via industrial IoT data and used to realize intelligent production control based on real-time data. A case study shows the effectiveness of this approach in the petrochemical industry.</t>
  </si>
  <si>
    <t>[Min, Qingfei; Lu, Yangguang; Liu, Zhiyong; Su, Chao] Dalian Univ Technol, Sch Econ &amp; Management, Dalian 116024, Peoples R China; [Lu, Yangguang] China Wanda Grp Co Ltd, Dongying 257500, Peoples R China; [Wang, Bo] Lenovo Capital &amp; Incubator Grp, Big Data &amp; IoT Business Dev Unit, Beijing 100085, Peoples R China</t>
  </si>
  <si>
    <t>leoliuzy@dlut.edu.cn</t>
  </si>
  <si>
    <t>10.1016/j.ijinfomgt.2019.05.020</t>
  </si>
  <si>
    <t>Chen, Feng; Wang, Tao; Zhao, Xiaoen; Esper, Jan; Ljungqvist, Fredrik Charpentier; Buntgen, Ulf; Linderholm, Hans W.; Meko, David; Xu, Hongna; Yue, Weipeng; Wang, Shijie; Yuan, Yujiang; Zheng, Jingyun; Pan, Wei; Roig, Fidel; Hadad, Martin; Hu, Mao; Wei, Jiachang; Chen, Fahu</t>
  </si>
  <si>
    <t>Coupled Pacific Rim megadroughts contributed to the fall of the Ming Dynasty's capital in 1644 CE</t>
  </si>
  <si>
    <t>Paleoclimate; Beijing; Precipitation reconstruction; Climate-society interactions; Tree rings; Ming Dynasty</t>
  </si>
  <si>
    <t>LAST MILLENNIUM; CLIMATIC-CHANGE; EXTREME EVENTS; EASTERN CHINA; VARIABILITY; RESPONSES; COLLAPSE; DROUGHTS; EMPIRE</t>
  </si>
  <si>
    <t>Historical documents provide evidence for regional droughts preceding the political turmoil and fall of Beijing in 1644 CE, when more than 20 million people died in northern China during the late Ming famine period. However, the role climate and environmental changes may have played in this pivotal event in Chinese history remains unclear. Here, we provide tree-ring evidence of persistent megadroughts from 1576 to 1593 CE and from 1628 to 1644 CE in northern China, which coincided with exceptionally cold summers just before the fall of Beijing. Our analysis reveals that these regional hydroclimatic extremes are part of a series of megadroughts along the Pacific Rim, which not only impacted the ecology and society of monsoonal northern China, but likely also exacerbated external geopolitical and economic pressures. This finding is corroborated by last millennium reanalysis data and numerical climate model simulations revealing internally driven Pacific sea surface temperature variations and the predominance of decadal scale La Ni &amp; ntilde;a-like conditions to be responsible for precipitation decreases over northern China, as well as extensive monsoon regions in the Americas. These teleconnection patterns provide a mechanistic explanation for reoccurring drought spells during the late Ming Dynasty and the environ- mental framework fostering the fall of Beijing in 1644 CE, and the subsequent demise of the Ming Dynasty. (c) 2024 Science China Press. Published by Elsevier B.V. and Science China Press. All rights are reserved, including those for text and data mining, AI training, and similar technologies.</t>
  </si>
  <si>
    <t>[Chen, Feng; Zhao, Xiaoen; Yue, Weipeng; Wang, Shijie; Hu, Mao; Wei, Jiachang] Yunnan Univ, Inst Int Rivers &amp; Ecosecur, Yunnan Key Lab Int Rivers &amp; Transboundary Ecosecur, Kunming 650504, Peoples R China; [Chen, Feng; Zhao, Xiaoen; Wang, Shijie; Hu, Mao] Southwest United Grad Sch, Kunming 650504, Peoples R China; [Wang, Tao] Chinese Acad Sci, Climate Change Res Ctr, Beijing 100029, Peoples R China; [Wang, Tao] Chinese Acad Sci, Inst Atmospher Phys, Nansen Zhu Int Res Ctr, Beijing 100029, Peoples R China; [Esper, Jan] Johannes Gutenberg Univ Mainz, Dept Geog, D-55099 Mainz, Germany; [Esper, Jan; Buntgen, Ulf] Czech Acad Sci, Global Change Res Inst CzechGlobe, Brno 60300, Czech Republic; [Ljungqvist, Fredrik Charpentier] Stockholm Univ, Dept Hist, SE-10691 Stockholm, Sweden; [Ljungqvist, Fredrik Charpentier] Stockholm Univ, Bolin Ctr Climate Res, Stockholm, Sweden; [Ljungqvist, Fredrik Charpentier] Swedish Coll Adv Study, Linneanum, S-75238 Uppsala, Sweden; [Buntgen, Ulf] Univ Cambridge, Dept Geog, Cambridge CB2 3EN, England; [Buntgen, Ulf] Masaryk Univ, Fac Sci, Dept Geog, Brno 61137, Czech Republic; [Linderholm, Hans W.] Univ Gothenburg, Dept Earth Sci, Reg Climate Grp, S-40530 Gothenburg, Sweden; [Meko, David] Univ Arizona, Lab Tree Ring Res, Tucson, AZ 85721 USA; [Xu, Hongna] Nanjing Univ Informat Sci &amp; Technol, Collaborat Innovat Ctr Forecast &amp; Evaluat Meteorol, Nanjing 210044, Peoples R China; [Yuan, Yujiang] China Meteorol Adm, Inst Desert Meteorol, Key Lab Tree Ring Phys &amp; Chem Res, Urumqi 830002, Peoples R China; [Zheng, Jingyun] Chinese Acad Sci, Inst Geog Sci &amp; Nat Resources Res, Key Lab Land Surface Pattern &amp; Simulat, Beijing 100101, Peoples R China; [Pan, Wei] Yunnan Univ, Dept Educ, Key Lab Digital Human Technol R&amp;D Applicat Applica, Kunming 650504, Peoples R China; [Roig, Fidel] Univ Nacl Cuyo, Lab Dendrocronol &amp; Hist Ambiental, IANIGLA CCT, CONICET, RA-5500 Mendoza, Argentina; [Roig, Fidel] Univ Mayor, Fac Ciencias, Hemera Ctr Observac La Tierra, Escuela Ingn Forestal, Huechuraba 8580745, Chile; [Hadad, Martin] UNSJ, CONICET, Lab Dendrocronol Zonas Aridas, CIGEOBIO,Gabinete Geol Ambiental,INGEO, RA-3306 San Juan, Argentina; Chinese Acad Sci, Inst Tibetan Plateau Res, State Key Lab Tibetan Plateau Earth Syst, ALPHA, Beijing 100101, Peoples R China; [Chen, Fahu] Univ Chinese Acad Sci, Coll Resources &amp; Environm, Beijing 100049, Peoples R China; [Chen, Fahu] Lanzhou Univ, MOE Key Lab Western Chinas Environm Syst, Lanzhou 730000, Peoples R China</t>
  </si>
  <si>
    <t>OCT 15</t>
  </si>
  <si>
    <t>10.1016/j.scib.2024.04.029</t>
  </si>
  <si>
    <t>Heung, Brandon; Bulmer, Chuck E.; Schmidt, Margaret G.</t>
  </si>
  <si>
    <t>Predictive soil parent material mapping at a regional-scale: A Random Forest approach</t>
  </si>
  <si>
    <t>Soil parent material; Digital soil mapping; Knowledge discovery; Random forest; Environmental correlation; Machine leaming</t>
  </si>
  <si>
    <t>REGRESSION TREE; CLASSIFICATION; MAP; DISAGGREGATION; TERRAIN; CANADA; STOCKS</t>
  </si>
  <si>
    <t>In this study, we evaluate the application of a Random Forest (RF) classifier as a tool for understanding and predicting the complex hierarchical relationships between soil parent material and topography using a digital elevation model (DEM) and conventional soil survey maps. Single-component soil polygons from conventional soil survey maps of the Langley-Vancouver Map Area, British Columbia (Canada), were used to generate randomized training points for 9 parent material classes. Each point was intersected with values from 27 topographic indices derived from a 100 m DEM. RFs m(try), parameter was optimized using multiple replicates of 5-fold cross validation and parent material predictions were made for the region. Predictive parent material maps were validated through comparisons with legacy soil survey maps and 307 field points. Results show that predictions made by a non-optimized RF resulted in a kappa index of 89.6% when validated with legacy soil survey data from single-component polygons and a kappa index of 79.5% when validated with field data. Variable reduction and m(try) optimization resulted in minimal improvements in RF predictions. Our results demonstrate the effectiveness of RF as a machine learning and data mining approach; however, the need for reliable training data was highlighted by less reliable results for polygon disaggregation in portions of the map where fewer training data points could be established. (C) 2013 Elsevier B.V. All rights reserved.</t>
  </si>
  <si>
    <t>[Heung, Brandon; Schmidt, Margaret G.] Simon Fraser Univ, Dept Geog, Soil Sci Lab, Burnaby, BC V5A 1S6, Canada; [Bulmer, Chuck E.] British Columbia Minist Forests Lands &amp; Nat Resou, Forest Sci Sect, Vernon, BC V1B 2C7, Canada</t>
  </si>
  <si>
    <t>bha4@sfu.ca; Chuck.Bulmer@gov.bc.ca; Margaret_Schmidt@sfu.ca</t>
  </si>
  <si>
    <t>10.1016/j.geoderma.2013.09.016</t>
  </si>
  <si>
    <t>Fiore, Ugo; De Santis, Alfredo; Perla, Francesca; Zanetti, Paolo; Palmieri, Francesco</t>
  </si>
  <si>
    <t>Using generative adversarial networks for improving classification effectiveness in credit card fraud detection</t>
  </si>
  <si>
    <t>Fraud detection; Supervised classification; Deep learning; Generative adversarial networks</t>
  </si>
  <si>
    <t>SUPPORT VECTOR MACHINES; SMOTE</t>
  </si>
  <si>
    <t>In the last years, the number of frauds in credit card-based online payments has grown dramatically, pushing banks and e-commerce organizations to implement automatic fraud detection systems, performing data mining on huge transaction logs. Machine learning seems to be one of the most promising solutions for spotting illicit transactions, by distinguishing fraudulent and non-fraudulent instances through the use of supervised binary classification systems properly trained from pre-screened sample datasets. However, in such a specific application domain, datasets available for training are strongly imbalanced, with the class of interest considerably less represented than the other. This significantly reduces the effectiveness of binary classifiers, undesirably biasing the results toward the prevailing class, while we are interested in the minority class. Oversampling the minority class has been adopted to alleviate this problem, but this method still has some drawbacks. Generative Adversarial Networks are general, flexible, and powerful generative deep learning models that have achieved success in producing convincingly real-looking images. We trained a GAN to output mimicked minority class examples, which were then merged with training data into an augmented training set so that the effectiveness of a classifier can be improved. Experiments show that a classifier trained on the augmented set outperforms the same classifier trained on the original data, especially as far the sensitivity is concerned, resulting in an effective fraud detection mechanism. (C) 2017 Elsevier Inc. All rights reserved.</t>
  </si>
  <si>
    <t>[Fiore, Ugo; Perla, Francesca; Zanetti, Paolo] Parthenope Univ, Dept Management Studies Quantitat Mathods, Naples, Italy; [De Santis, Alfredo; Palmieri, Francesco] Univ Salerno, Dept Informat, Fisciano, Italy</t>
  </si>
  <si>
    <t>ufiore@unina.it</t>
  </si>
  <si>
    <t>10.1016/j.ins.2017.12.030</t>
  </si>
  <si>
    <t>Bennasar, Mohamed; Hicks, Yulia; Setchi, Rossitza</t>
  </si>
  <si>
    <t>Feature selection using Joint Mutual Information Maximisation</t>
  </si>
  <si>
    <t>Feature selection; Mutual information; Joint mutual information; Conditional mutual information; Subset feature selection; Classification; Dimensionality reduction; Feature selection stability</t>
  </si>
  <si>
    <t>RELEVANCE; CLASSIFICATION; ALGORITHM</t>
  </si>
  <si>
    <t>Feature selection is used in many application areas relevant to expert and intelligent systems, such as data mining and machine learning, image processing, anomaly detection, bioinformatics and natural language processing. Feature selection based on information theory is a popular approach due its computational efficiency, scalability in terms of the dataset dimensionality, and independence from the classifier. Common drawbacks of this approach are the lack of information about the interaction between the features and the classifier, and the selection of redundant and irrelevant features. The latter is due to the limitations of the employed goal functions leading to overestimation of the feature significance. To address this problem, this article introduces two new nonlinear feature selection methods, namely Joint Mutual Information Maximisation (JMIM) and Normalised Joint Mutual Information Maximisation (NJMIM); both these methods use mutual information and the 'maximum of the minimum' criterion, which alleviates the problem of overestimation of the feature significance as demonstrated both theoretically and experimentally. The proposed methods are compared using eleven publically available datasets with five competing methods. The results demonstrate that the JMIM method outperforms the other methods on most tested public datasets, reducing the relative average classification error by almost 6% in comparison to the next best performing method. The statistical significance of the results is confirmed by the ANOVA test. Moreover, this method produces the best trade-off between accuracy and stability. (C) 2015 The Authors. Published by Elsevier Ltd.</t>
  </si>
  <si>
    <t>[Bennasar, Mohamed; Hicks, Yulia; Setchi, Rossitza] Cardiff Univ, Sch Engn, Cardiff CF24 3AA, S Glam, Wales</t>
  </si>
  <si>
    <t>BennasarM@cf.ac.uk; HicksYA@cf.ac.uk; Setchi@cf.ac.uk</t>
  </si>
  <si>
    <t>10.1016/j.eswa.2015.07.007</t>
  </si>
  <si>
    <t>Ronao, Charissa Ann; Cho, Sung-Bae</t>
  </si>
  <si>
    <t>Human activity recognition with smartphone sensors using deep learning neural networks</t>
  </si>
  <si>
    <t>Human activity recognition; Deep learning; Convolutional neural network; Smartphone; Sensors</t>
  </si>
  <si>
    <t>MOTION</t>
  </si>
  <si>
    <t>Human activities are inherently translation invariant and hierarchical. Human activity recognition (HAR), a field that has garnered a lot of attention in recent years due to its high demand in various application domains, makes use of time-series sensor data to infer activities. In this paper, a deep convolutional neural network (convnet) is proposed to perform efficient and effective HAR using smartphone sensors by exploiting the inherent characteristics of activities and 1D time-series signals, at the same time providing a way to automatically and data-adaptively extract robust features from raw data. Experiments show that convnets indeed derive relevant and more complex features with every additional layer, although difference of feature complexity level decreases with every additional layer. A wider time span of temporal local correlation can be exploited (1 x 9-1 x 14) and a low pooling size (1 x 2-1 x 3) is shown to be beneficial. Convnets also achieved an almost perfect classification on moving activities, especially very similar ones which were previously perceived to be very difficult to classify. Lastly, convnets outperform other state-of-the-art data mining techniques in HAR for the benchmark dataset collected from 30 volunteer subjects, achieving an overall performance of 94.79% on the test set with raw sensor data, and 95.75% with additional information of temporal fast Fourier transform of the HAR data set. (C) 2016 Published by Elsevier Ltd.</t>
  </si>
  <si>
    <t>[Ronao, Charissa Ann; Cho, Sung-Bae] Yonsei Univ, Dept Comp Sci, 50 Yonsei Ro, Seoul 120749, South Korea</t>
  </si>
  <si>
    <t>cvronao@sclab.yonsei.ac.kr; sbcho@yonsei.ac.kr</t>
  </si>
  <si>
    <t>10.1016/j.eswa.2016.04.032</t>
  </si>
  <si>
    <t>Chen, Xiaofei; Wu, Yunlong; Chen, Chun; Gu, Yanqiu; Zhu, Chunyan; Wang, Suping; Chen, Jiayun; Zhang, Lei; Lv, Lei; Zhang, Guoqing; Yuan, Yongfang; Chai, Yifeng; Zhu, Mingshe; Wu, Caisheng</t>
  </si>
  <si>
    <t>Identifying potential anti-COVID-19 pharmacological components of traditional Chinese medicine Lianhuaqingwen capsule based on human exposure and ACE2 biochromatography screening</t>
  </si>
  <si>
    <t>Lianhuaqingwen capsule; PATBS; COVID-19; ACE2; Biochromatography; Comprehensive 2D analysis; In vivo exposure; Surface plasma response; Molecular docking</t>
  </si>
  <si>
    <t>MASS-SPECTROMETRY; DOUBLE-BLIND; IDENTIFICATION; CORONAVIRUS; RESIDUES; EFFICACY; SYSTEM</t>
  </si>
  <si>
    <t>Lianhuaqingwen (LHQW) capsule, a herb medicine product, has been clinically proved to be effective in coronavirus disease 2019 (COVID-19) pneumonia treatment. However, human exposure to LHQW components and their pharmacological effects remain largely unknown. Hence, this study aimed to determine human exposure to LHQW components and their anti-COVID-19 pharmacological activities. Analysis of LHQW component profiles in human plasma and urine after repeated therapeutic dosing was conducted using a combination of HRMS and an untargeted data-mining approach, leading to detection of 132 LHQW prototype and metabolite components, which were absorbed via the gastrointestinal tract and formed via biotransformation in human, respectively. Together with data from screening by comprehensive 2D angiotensin-converting enzyme 2 (ACE2) biochromatography, 8 components in LHQW that were exposed to human and had potential ACE2 targeting ability were identified for further pharmacodynamic evaluation. Results show that rhein, forsythoside A, forsythoside I, neochlorogenic acid and its isomers exhibited high inhibitory effect on ACE2. For the first time, this study provides chemical and biochemical evidence for exploring molecular mechanisms of therapeutic effects of LHQW capsule for the treatment of COVID-19 patients based on the components exposed to human. It also demonstrates the utility of the human exposure-based approach to identify pharmaceutically active components in Chinese herb medicines. (C) 2021 Chinese Pharmaceutical Association and Institute of Materia Medica, Chinese Academy of Medical Sciences. Production and hosting by Elsevier B.V.</t>
  </si>
  <si>
    <t>[Chen, Xiaofei; Zhang, Lei; Chai, Yifeng] Naval Med Univ, Sch Pharm, Shanghai 200433, Peoples R China; [Wu, Yunlong; Zhu, Chunyan; Wang, Suping; Chen, Jiayun; Wu, Caisheng] Xiamen Univ, Sch Pharmaceut Sci, Fujian Prov Key Lab Innovat Drug Target Res, Xiamen 361102, Peoples R China; [Wu, Yunlong; Zhu, Chunyan; Wang, Suping; Chen, Jiayun; Wu, Caisheng] Xiamen Univ, Sch Pharmaceut Sci, State Key Lab Cellular Stress Biol, Xiamen 361102, Peoples R China; [Chen, Chun; Gu, Yanqiu; Yuan, Yongfang] Shanghai Jiao Tong Univ, Shanghai Peoples Hosp 9, Dept Pharm, Shanghai 201999, Peoples R China; [Lv, Lei; Zhang, Guoqing] Naval Med Univ, Shanghai Eastern Hepatobiliary Surg Hosp, Dept Pharm, Shanghai 200438, Peoples R China; [Zhu, Mingshe] MassDefect Technol, Princeton, NJ 08540 USA</t>
  </si>
  <si>
    <t>yfchai@smmu.edu.cn; mingshe.zhu@yahoo.com; wucsh@xmu.edu.cn</t>
  </si>
  <si>
    <t>10.1016/j.apsb.2020.10.002</t>
  </si>
  <si>
    <t>Uddin, Shahadat; Khan, Arif; Hossain, Md Ekramul; Moni, Mohammad Ali</t>
  </si>
  <si>
    <t>Comparing different supervised machine learning algorithms for disease prediction</t>
  </si>
  <si>
    <t>Machine learning; Supervised machine learning algorithm; Medical data; Disease prediction</t>
  </si>
  <si>
    <t>HEART-FAILURE; RISK; SURVIVAL; CLASSIFIERS; REGRESSION; MODELS; CARE</t>
  </si>
  <si>
    <t>Background Supervised machine learning algorithms have been a dominant method in the data mining field. Disease prediction using health data has recently shown a potential application area for these methods. This study ai7ms to identify the key trends among different types of supervised machine learning algorithms, and their performance and usage for disease risk prediction. Methods In this study, extensive research efforts were made to identify those studies that applied more than one supervised machine learning algorithm on single disease prediction. Two databases (i.e., Scopus and PubMed) were searched for different types of search items. Thus, we selected 48 articles in total for the comparison among variants supervised machine learning algorithms for disease prediction. Results We found that the Support Vector Machine (SVM) algorithm is applied most frequently (in 29 studies) followed by the Naive Bayes algorithm (in 23 studies). However, the Random Forest (RF) algorithm showed superior accuracy comparatively. Of the 17 studies where it was applied, RF showed the highest accuracy in 9 of them, i.e., 53%. This was followed by SVM which topped in 41% of the studies it was considered. Conclusion This study provides a wide overview of the relative performance of different variants of supervised machine learning algorithms for disease prediction. This important information of relative performance can be used to aid researchers in the selection of an appropriate supervised machine learning algorithm for their studies.</t>
  </si>
  <si>
    <t>[Uddin, Shahadat; Khan, Arif; Hossain, Md Ekramul] Univ Sydney, Fac Engn, Complex Syst Res Grp, Room 524,SIT Bldg,J12, Darlington, NSW 2008, Australia; [Khan, Arif] Capital Markets CRC, Hlth Market Qual Res Stream, Level 3,55 Harrington St, Sydney, NSW, Australia; [Moni, Mohammad Ali] Univ Sydney, Fac Med &amp; Hlth, Sch Med Sci, Camperdown, NSW 2006, Australia</t>
  </si>
  <si>
    <t>shahadat.uddi@sydney.edu.au</t>
  </si>
  <si>
    <t>DEC 21</t>
  </si>
  <si>
    <t>10.1186/s12911-019-1004-8</t>
  </si>
  <si>
    <t>Moro, Sergio; Cortez, Paulo; Rita, Paulo</t>
  </si>
  <si>
    <t>A data-driven approach to predict the success of bank telemarketing</t>
  </si>
  <si>
    <t>Bank deposits; Telemarketing; Savings; Classification; Neural networks; Variable selection</t>
  </si>
  <si>
    <t>We propose a data mining (DM) approach to predict the success of telemarketing calls for selling bank long-term deposits. A Portuguese retail bank was addressed, with data collected from 2008 to 2013, thus including the effects of the recent financial crisis. We analyzed a large set of 150 features related with bank client, product and social-economic attributes. A semi-automatic feature selection was explored in the modeling phase, performed with the data prior to July 2012 and that allowed to select a reduced set of 22 features. We also compared four DM models: logistic regression, decision trees (DTs), neural network (NN) and support vector machine. Using two metrics, area of the receiver operating characteristic curve (AUC) and area of the LIFT cumulative curve (ALIFT), the four models were tested on an evaluation set, using the most recent data (after July 2012) and a rolling window scheme. The NN presented the best results (AUC=0.8 and ALIFT=0.7), allowing to reach 79% of the subscribers by selecting the half better classified clients. Also, two knowledge extraction methods, a sensitivity analysis and a DT, were applied to the NN model and revealed several key attributes (e.g., Euribor rate, direction of the call and bank agent experience). Such knowledge extraction confirmed the obtained model as credible and valuable for telemarketing campaign managers. (C) 2014 Elsevier B.V. All rights reserved.</t>
  </si>
  <si>
    <t>[Moro, Sergio; Rita, Paulo] ISCTE IUL, Business Res Unit BRU IUL, Lisbon, Portugal; [Cortez, Paulo] Univ Minho, ALGORITMI Res Ctr, P-4800058 Guimaraes, Portugal</t>
  </si>
  <si>
    <t>scmoro@gmail.com</t>
  </si>
  <si>
    <t>10.1016/j.dss.2014.03.001</t>
  </si>
  <si>
    <t>Computer Science; Operations Research &amp; Management Science</t>
  </si>
  <si>
    <t>Li, Zhiwei; Shen, Huanfeng; Weng, Qihao; Zhang, Yuzhuo; Dou, Peng; Zhang, Liangpei</t>
  </si>
  <si>
    <t>Cloud and cloud shadow detection for optical satellite imagery: Features, algorithms, validation, and prospects</t>
  </si>
  <si>
    <t>Cloud detection; Cloud shadow detection; Optical remote sensing; Satellite imagery; Cloudy and rainy regions</t>
  </si>
  <si>
    <t>REMOTE-SENSING IMAGES; AUTOMATED CLOUD; LANDSAT IMAGERY; CLEAR-SKY; NETWORK APPROACH; NEURAL-NETWORKS; SNOW DETECTION; AVHRR DATA; CLASSIFICATION; MODIS</t>
  </si>
  <si>
    <t>The presence of clouds prevents optical satellite imaging systems from obtaining useful Earth observation information and negatively affects the processing and application of optical satellite images. Therefore, the detection of clouds and their accompanying shadows is an essential step in preprocessing optical satellite images and has emerged as a popular research topic in recent decades due to the interest in image time series analysis and remote sensing data mining. This review first analyzes the trends of the field, summarizes the progress and achievements in the cloud and cloud shadow detection methods in terms of features, algorithms, and validation of results, and then discusses existing problems, and provides our prospects at the end. We aim at identifying the emerging research trends and opportunities, while providing guidance for selecting the most suitable methods for coping with cloud contaminated problems faced by optical satellite images, an extremely important issue for remote sensing of cloudy and rainy areas. In the future, expected improvements in accuracy and generalizability, the combination of physical models and deep learning, as well as artificial intelligence and online big data processing platforms will be able to further promote processing efficiency and facilitate applications of image time series. In addition, this review collects the latest open-source tools and datasets for cloud and cloud shadow detection and launches an online project (Open Satellite Image Cloud Detection Resources, i.e., OpenSICDR) to share the latest research outputs (https://github.com/dr-lizhiwei/OpenSICDR).</t>
  </si>
  <si>
    <t>[Li, Zhiwei; Shen, Huanfeng; Zhang, Yuzhuo] Wuhan Univ, Sch Resource &amp; Environm Sci, Wuhan, Peoples R China; [Weng, Qihao] Hong Kong Polytech Univ, Dept Land Surveying &amp; Geo Informat, Hung Hom, Kowloon, Hong Kong, Peoples R China; [Dou, Peng] Chinese Acad Sci, Northwest Inst Eco Environm &amp; Resources, Lanzhou, Peoples R China; [Zhang, Liangpei] Wuhan Univ, State Key Lab Informat Engn Surveying Mapping &amp; Re, Wuhan, Peoples R China</t>
  </si>
  <si>
    <t>shenhf@whu.edu.cn</t>
  </si>
  <si>
    <t>10.1016/j.isprsjprs.2022.03.020</t>
  </si>
  <si>
    <t>Physical Geography; Geology; Remote Sensing; Imaging Science &amp; Photographic Technology</t>
  </si>
  <si>
    <t>Moradi, Parham; Gholampour, Mozhgan</t>
  </si>
  <si>
    <t>A hybrid particle swarm optimization for feature subset selection by integrating a novel local search strategy</t>
  </si>
  <si>
    <t>Feature selection; Local search; Correlation information; Particle swarm optimization</t>
  </si>
  <si>
    <t>ANT COLONY OPTIMIZATION; GENETIC ALGORITHM; PARAMETER DETERMINATION; INFORMATION GAIN; ROUGH SETS; CLASSIFICATION; PSO; REDUNDANCY; REDUCTION; RELEVANCE</t>
  </si>
  <si>
    <t>Feature selection has been widely used in data mining and machine learning tasks to make a model with a small number of features which improves the classifier's accuracy. In this paper, a novel hybrid feature selection algorithm based on particle swarm optimization is proposed. The proposed method called HPSO-LS uses a local search strategy which is embedded in the particle swarm optimization to select the less correlated and salient feature subset. The goal of the local search technique is to guide the search process of the particle swarm optimization to select distinct features by considering their correlation information. Moreover, the proposed method utilizes a subset size determination scheme to select a subset of features with reduced size. The performance of the proposed method has been evaluated on 13 benchmark classification problems and compared with five state-of-the-art feature selection methods. Moreover, HPSO-LS has been compared with four well-known filter-based methods including information gain, term variance, fisher score and mRMR and five well-known wrapper-based methods including genetic algorithm, particle swarm optimization, simulated annealing and ant colony optimization. The results demonstrated that the proposed method improves the classification accuracy compared with those of the filter based and wrapper-based feature selection methods. Furthermore, several performed statistical tests show that the proposed method's superiority over the other methods is statistically significant. (C) 2016 Elsevier B.V. All rights reserved.</t>
  </si>
  <si>
    <t>[Moradi, Parham; Gholampour, Mozhgan] Univ Kurdistan, Dept Comp Engn, Sanandaj, Iran</t>
  </si>
  <si>
    <t>p.moradi@uok.ac.ir; mjgn.gholampour@gmail.com</t>
  </si>
  <si>
    <t>10.1016/j.asoc.2016.01.044</t>
  </si>
  <si>
    <t>Zhang, Daokun; Yin, Jie; Zhu, Xingquan; Zhang, Chengqi</t>
  </si>
  <si>
    <t>Network Representation Learning: A Survey</t>
  </si>
  <si>
    <t>Information networks; graph mining; network representation learning; network embedding</t>
  </si>
  <si>
    <t>COMMUNITY STRUCTURE; LINK-PREDICTION; DIMENSIONALITY; CLASSIFICATION; DATABASE</t>
  </si>
  <si>
    <t>With the widespread use of information technologies, information networks are becoming increasingly popular to capture complex relationships across various disciplines, such as social networks, citation networks, telecommunication networks, and biological networks. Analyzing these networks sheds light on different aspects of social life such as the structure of societies, information diffusion, and communication patterns. In reality, however, the large scale of information networks often makes network analytic tasks computationally expensive or intractable. Network representation learning has been recently proposed as a new learning paradigm to embed network vertices into a low-dimensional vector space, by preserving network topology structure, vertex content, and other side information. This facilitates the original network to be easily handled in the new vector space for further analysis. In this survey, we perform a comprehensive review of the current literature on network representation learning in the data mining and machine learning field. We propose new taxonomies to categorize and summarize the state-of-the-art network representation learning techniques according to the underlying learning mechanisms, the network information intended to preserve, as well as the algorithmic designs and methodologies. We summarize evaluation protocols used for validating network representation learning including published benchmark datasets, evaluation methods, and open source algorithms. We also perform empirical studies to compare the performance of representative algorithms on common datasets, and analyze their computational complexity. Finally, we suggest promising research directions to facilitate future study.</t>
  </si>
  <si>
    <t>[Zhang, Daokun; Zhang, Chengqi] Univ Technol Sydney, Ctr Artificial Intelligence, FEIT, Ultimo, NSW 2007, Australia; [Yin, Jie] Univ Sydney, Discipline Business Analyt, Sydney, NSW 2006, Australia; [Zhu, Xingquan] Florida Atlantic Univ, Dept CEECS, Boca Raton, FL 33431 USA</t>
  </si>
  <si>
    <t>Daokun.Zhang@student.uts.edu.au; jie.yin@sydney.edu.au; xqzhu@cse.fau.edu; Chengqi.Zhang@uts.edu.au</t>
  </si>
  <si>
    <t>10.1109/TBDATA.2018.2850013</t>
  </si>
  <si>
    <t>Ko, Hyeyoung; Lee, Suyeon; Park, Yoonseo; Choi, Anna</t>
  </si>
  <si>
    <t>A Survey of Recommendation Systems: Recommendation Models, Techniques, and Application Fields</t>
  </si>
  <si>
    <t>recommender system; recommendation system; content-based filtering; collaborative filtering; hybrid system; recommendation algorithm; recommendation technique</t>
  </si>
  <si>
    <t>SOCIAL NETWORK; MUSIC RECOMMENDATION; SMART TOURISM; INFORMATION; ONTOLOGY; SIMILARITY; KNOWLEDGE; TECHNOLOGY; PREFERENCE; DIAGNOSIS</t>
  </si>
  <si>
    <t>This paper reviews the research trends that link the advanced technical aspects of recommendation systems that are used in various service areas and the business aspects of these services. First, for a reliable analysis of recommendation models for recommendation systems, data mining technology, and related research by application service, more than 135 top-ranking articles and top-tier conferences published in Google Scholar between 2010 and 2021 were collected and reviewed. Based on this, studies on recommendation system models and the technology used in recommendation systems were systematized, and research trends by year were analyzed. In addition, the application service fields where recommendation systems were used were classified, and research on the recommendation system model and recommendation technique used in each field was analyzed. Furthermore, vast amounts of application service-related data used by recommendation systems were collected from 2010 to 2021 without taking the journal ranking into consideration and reviewed along with various recommendation system studies, as well as applied service field industry data. As a result of this study, it was found that the flow and quantitative growth of various detailed studies of recommendation systems interact with the business growth of the actual applied service field. While providing a comprehensive summary of recommendation systems, this study provides insight to many researchers interested in recommendation systems through the analysis of its various technologies and trends in the service field to which recommendation systems are applied.</t>
  </si>
  <si>
    <t>[Ko, Hyeyoung; Park, Yoonseo] Seoul Womens Univ, Dept Digital Media Design &amp; Applicat, Seoul 01797, South Korea; [Lee, Suyeon; Choi, Anna] Seoul Womens Univ, Dept Comp Sci &amp; Engn, Seoul 01797, South Korea</t>
  </si>
  <si>
    <t>kohy@swu.ac.kr; syou93@swu.ac.kr; patpark7@swu.ac.kr; victoryanna@swu.ac.kr</t>
  </si>
  <si>
    <t>10.3390/electronics11010141</t>
  </si>
  <si>
    <t>Computer Science; Engineering; Physics</t>
  </si>
  <si>
    <t>Ma, Dongfang; Song, Xiang; Li, Pu</t>
  </si>
  <si>
    <t>Daily Traffic Flow Forecasting Through a Contextual Convolutional Recurrent Neural Network Modeling Inter- and Intra-Day Traffic Patterns</t>
  </si>
  <si>
    <t>Forecasting; Machine learning; Time series analysis; Data mining; Predictive models; Recurrent neural networks; Context modeling; Daily traffic flow; traffic pattern; contextual factors; deep learning; convolutional neural network; long short-term memory</t>
  </si>
  <si>
    <t>SHORT-TERM-MEMORY; SPEED PREDICTION; EVOLUTION; VOLUME</t>
  </si>
  <si>
    <t>Traffic flow forecasting is an important problem for the successful deployment of intelligent transportation systems, which has been studied for more than two decades. In recent years, deep learning methods are emerging to serve as the benchmark tool for traffic flow forecasting due to its superior prediction performance. However, most studies are based on simple deep learning methods that can not capture inter- and intra-day traffic patterns as well as the correlation between contextual factors like the weather and the traffic flow. In this paper, we propose a novel deep-learning-based method for daily traffic flow forecasting where incorporating contextual factors and traffic flow patterns can be critical. First, a particular convolutional neural network (CNN) is deployed to extract inter- and intra- day traffic flow patterns. Then extracted features are fed into long short-term memory (LSTM) units to learn the intra-day temporal evolution of traffic flow. Finally, contextual information of historical days is integrated to enhance the prediction performance. Through a real-data case study, we show that the proposed approach achieves over 90% prediction accuracy which greatly outperforms existing benchmark methods and its forecasting performance is robust under various scenarios.</t>
  </si>
  <si>
    <t>[Ma, Dongfang] Zhejiang Univ, Inst Marine Informat Sci &amp; Technol, Hangzhou 310058, Peoples R China; [Ma, Dongfang] Peng Cheng Lab, Res Ctr Artificial Intelligence, Shenzhen 518055, Peoples R China; [Song, Xiang] MIT, Dept Civil &amp; Environm Engn, 77 Massachusetts Ave, Cambridge, MA 02139 USA; [Li, Pu] Dalian Univ Technol, Coll Management &amp; Econ, Dalian 116024, Peoples R China</t>
  </si>
  <si>
    <t>mdf2004@zju.edu.cn; bensong@mit.edu; paulinali1124@gmail.com</t>
  </si>
  <si>
    <t>10.1109/TITS.2020.2973279</t>
  </si>
  <si>
    <t>Yu, Chunyan; Han, Rui; Song, Meiping; Liu, Caiyu; Chang, Chein-, I</t>
  </si>
  <si>
    <t>Feedback Attention-Based Dense CNN for Hyperspectral Image Classification</t>
  </si>
  <si>
    <t>Feature extraction; Training; Hyperspectral imaging; Computer architecture; Data mining; Computational modeling; Frequency modulation; Attention map; convolutional neural network (CNN); dense feature; hyperspectral image classification (HSIC); spatial feature extraction; spectral feature extraction</t>
  </si>
  <si>
    <t>DIMENSIONALITY REDUCTION; FEATURE FUSION; NETWORK</t>
  </si>
  <si>
    <t>Hyperspectral image classification (HSIC) methods based on convolutional neural network (CNN) continue to progress in recent years. However, high complexity, information redundancy, and inefficient description still are the main barriers to the current HSIC networks. To address the mentioned problems, we present a spatial-spectral dense CNN framework with a feedback attention mechanism called FADCNN for HSIC in this article. The proposed architecture assembles the spectral-spatial feature in a compact connection style to extract sufficient information independently with two separate dense CNN networks. Specifically, the feedback attention modules are developed for the first time to enhance the attention map with the semantic knowledge from the high-level layer of the dense model, and we strengthen the spatial attention module by considering multiscale spatial information. To further improve the computation efficiency and the discrimination of the feature representation, the band attention module is designed to emphasize the weight of the bands that participated in the classification training. Besides, the spatial-spectral features are integrated and mined intensely for better refinement in the feature mining network. The extensive experimental results on real hyperspectral images (HSI) demonstrate that the proposed FADCNN architecture has significant advantages compared with other state-of-the-art methods.</t>
  </si>
  <si>
    <t>[Yu, Chunyan; Han, Rui; Song, Meiping; Liu, Caiyu; Chang, Chein-, I] Dalian Maritime Univ, Ctr Hyperspectral Imaging Remote Sensing CHIRS, Informat &amp; Technol Coll, Dalian 116026, Peoples R China; [Chang, Chein-, I] Natl Yunlin Univ Sci &amp; Technol, Dept Comp Sci &amp; Informat Engn, Touliu 64002, Yunlin, Taiwan; [Chang, Chein-, I] Univ Maryland Baltimore Cty, Dept Comp Sci &amp; Elect Engn, Remote Sensing Signal &amp; Image Proc Lab, Baltimore, MD 21250 USA; [Chang, Chein-, I] Providence Univ, Dept Comp Sci &amp; Informat Management, Taichung 02912, Taiwan</t>
  </si>
  <si>
    <t>yucy@dlmu.edu.cn; 269899266@qq.com; smping@163.com; liu_caiyu@163.com</t>
  </si>
  <si>
    <t>10.1109/TGRS.2021.3058549</t>
  </si>
  <si>
    <t>Li, Wei; Wang, Junjie; Gao, Yunhao; Zhang, Mengmeng; Tao, Ran; Zhang, Bing</t>
  </si>
  <si>
    <t>Graph-Feature-Enhanced Selective Assignment Network for Hyperspectral and Multispectral Data Classification</t>
  </si>
  <si>
    <t>Feature extraction; Hyperspectral imaging; Wetlands; Data mining; Data integration; Support vector machines; Convolution; Graph feature extraction module (GFEM); hyperspectral and multispectral classification; multisource remote sensing data; selective feature assignment module (SFAM)</t>
  </si>
  <si>
    <t>WETLAND CLASSIFICATION; RIVER DELTA; IMAGES; FUSION</t>
  </si>
  <si>
    <t>Due to rich spectral and spatial information, the combination of hyperspectral and multispectral images (MSIs) has been widely used for Earth observation, such as wetland classification. However, mining of meaningful features and effective fusion of multisource remote sensing data are still urgent problems to be solved. In this article, graph-feature-enhanced selective assignment network (GSANet) is proposed. On the one hand, a graph feature extraction module (GFEM) is designed to extract topological structure information and combine with the rich spectral-spatial information. In particular, the features obtained by convolution are first mapped to the graph feature space, and the graph convolution operation is used to achieve propagation between nodes for preserving topological structure information. Moreover, to reduce the difference of graph features resulting from the mapping function and better explore the complementary properties of multisource data, a novel graph fusion strategy-graph dependence fusion is designed. A transition graph is generated to enhance the association and interaction between different graph features, so as to avoid the information loss caused by simple fusion operation. On the other hand, a selective feature assignment module (SFAM) is developed to adaptively assign weights to different discriminative features. SFAM assigns weights to different features to selectively emphasize informative features and suppress less useful ones. Extensive experiments are conducted on two multisource remote sensing datasets, and the improvement of at least 1.27% and 0.98% compared to other state-of-the-art work demonstrates the superiority of the proposed GSANet.</t>
  </si>
  <si>
    <t>[Li, Wei; Wang, Junjie; Gao, Yunhao; Zhang, Mengmeng; Tao, Ran] Beijing Inst Technol, Sch Informat &amp; Elect, Beijing 100811, Peoples R China; [Li, Wei; Wang, Junjie; Gao, Yunhao; Zhang, Mengmeng; Tao, Ran] Beijing Key Lab Fract Signals &amp; Syst, Beijing 100081, Peoples R China; [Zhang, Bing] Chinese Acad Sci, Aerosp Informat Res Inst, Key Lab Digital Earth Sci, Beijing 100094, Peoples R China; [Zhang, Bing] Univ Chinese Acad Sci, Beijing 100094, Peoples R China</t>
  </si>
  <si>
    <t>liwei089@ieee.org; junjiewang@bit.edu.cn; gaoyunhao@bit.edu.cn; mengmengzhang@bit.edu.cn; rantao@bit.edu.cn; zhangbing@aircas.ac.cn</t>
  </si>
  <si>
    <t>10.1109/TGRS.2022.3166252</t>
  </si>
  <si>
    <t>Li, Shaoting; He, Yingshu; Mann, David Ames; Deng, Xiangyu</t>
  </si>
  <si>
    <t>Global spread of Salmonella Enteritidis via centralized sourcing and international trade of poultry breeding stocks</t>
  </si>
  <si>
    <t>ENTERICA; EGG; SURVEILLANCE; PERFORMANCE; FEEDS; RISE</t>
  </si>
  <si>
    <t>A pandemic of Salmonella enterica serotype Enteritidis emerged in the 1980s due to contaminated poultry products. How Salmonella Enteritidis rapidly swept through continents remains a historical puzzle as the pathogen continues to cause outbreaks and poultry supply becomes globalized. We hypothesize that international trade of infected breeding stocks causes global spread of the pathogen. By integrating over 30,000 Salmonella Enteritidis genomes from 98 countries during 1949-2020 and international trade of live poultry from the 1980s to the late 2010s, we present multifaceted evidence that converges on a high likelihood, global scale, and extended protraction of Salmonella Enteritidis dissemination via centralized sourcing and international trade of breeding stocks. We discovered recent, genetically near-identical isolates from domestically raised poultry in North and South America. We obtained phylodynamic characteristics of global Salmonella Enteritidis populations that lend spatiotemporal support for its dispersal from centralized origins during the pandemic. We identified concordant patterns of international trade of breeding stocks and quantitatively established a driving role of the trade in the geographic dispersal of Salmonella Enteritidis, suggesting that the centralized origins were infected breeding stocks. Here we demonstrate the value of integrative and hypothesis-driven data mining in unravelling otherwise difficult-to-probe pathogen dissemination from hidden origins. Salmonella enterica serotype Enteritidis is a pathogen of poultry that can cause outbreaks in humans. Here the authors use genomic and trade data to investigate a pandemic in the 1980s, finding evidence that international trade of breeding stocks led to global spread of the pathogen.</t>
  </si>
  <si>
    <t>[Li, Shaoting; He, Yingshu; Mann, David Ames; Deng, Xiangyu] Univ Georgia, Ctr Food Safety, Griffin, GA 30223 USA</t>
  </si>
  <si>
    <t>xdeng@uga.edu</t>
  </si>
  <si>
    <t>AUG 25</t>
  </si>
  <si>
    <t>10.1038/s41467-021-25319-7</t>
  </si>
  <si>
    <t>Pan, Hongyu; Chen, Shanxiong; Xiong, Hailing</t>
  </si>
  <si>
    <t>A high-dimensional feature selection method based on modified Gray Wolf Optimization</t>
  </si>
  <si>
    <t>Feature selection (FS); High-dimensional data; Gray Wolf optimization (GWO); Differential evolutionary algorithm</t>
  </si>
  <si>
    <t>MOLECULAR CLASSIFICATION; GENE; PREDICTION; ALGORITHMS; CARCINOMAS; DIAGNOSIS; CANCER; FILTER</t>
  </si>
  <si>
    <t>For data mining tasks on high-dimensional data, feature selection is a necessary pre-processing stage that plays an important role in removing redundant or irrelevant features and improving classifier performance. The Gray Wolf optimization algorithm is a global search mechanism with promising applications in feature selection, but tends to stagnate in high-dimensional problems with locally optimal solutions. In this paper, a modified gray wolf optimization algorithm is proposed for feature selection of high-dimensional data. The algorithm introduces ReliefF algorithm and Coupla entropy in the initialization process, which effectively improves the quality of the initial population. In addition, modified gray wolf optimization includes two new search strategies: first, a competitive guidance strategy is proposed to update individual positions, which make the algorithm's search more flexible; second, a differential evolution-based leader wolf enhancement strategy is proposed to find a better position where the leader wolf may exist and replace it, which can prevent the algorithm from falling into local optimum. The results on 10 high-dimensional small-sample gene expression datasets demonstrate that the proposed algorithm selects less than 0.67% of the features, improves the classification accuracy while further reducing the number of features, and obtains very competitive results compared with some advanced feature selection methods. The comprehensive study analysis shows that proposed algorithm better balances the exploration and exploration balance, and the two search strategies are conducive to the improvement of gray wolf optimization search capability. (C) 2023 Elsevier B.V. All rights reserved.</t>
  </si>
  <si>
    <t>[Pan, Hongyu; Chen, Shanxiong; Xiong, Hailing] Southwest Univ, Coll Comp &amp; Informat Sci, Chongqing 400715, Peoples R China</t>
  </si>
  <si>
    <t>csxpml@163.com</t>
  </si>
  <si>
    <t>10.1016/j.asoc.2023.110031</t>
  </si>
  <si>
    <t>Nadimi-Shahraki, Mohammad H.; Taghian, Shokooh; Mirjalili, Seyedali; Abualigah, Laith</t>
  </si>
  <si>
    <t>Binary Aquila Optimizer for Selecting Effective Features from Medical Data: A COVID-19 Case Study</t>
  </si>
  <si>
    <t>transfer function; medical data; nature-inspired algorithm; binary metaheuristic algorithm; feature selection</t>
  </si>
  <si>
    <t>VIRTUAL MACHINE PLACEMENT; NEURAL-NETWORK; DIFFERENTIAL EVOLUTION; GENETIC ALGORITHM; METHODOLOGY; PSO</t>
  </si>
  <si>
    <t>Medical technological advancements have led to the creation of various large datasets with numerous attributes. The presence of redundant and irrelevant features in datasets negatively influences algorithms and leads to decreases in the performance of the algorithms. Using effective features in data mining and analyzing tasks such as classification can increase the accuracy of the results and relevant decisions made by decision-makers using them. This increase can become more acute when dealing with challenging, large-scale problems in medical applications. Nature-inspired metaheuristics show superior performance in finding optimal feature subsets in the literature. As a seminal attempt, a wrapper feature selection approach is presented on the basis of the newly proposed Aquila optimizer (AO) in this work. In this regard, the wrapper approach uses AO as a search algorithm in order to discover the most effective feature subset. S-shaped binary Aquila optimizer (SBAO) and V-shaped binary Aquila optimizer (VBAO) are two binary algorithms suggested for feature selection in medical datasets. Binary position vectors are generated utilizing S- and V-shaped transfer functions while the search space stays continuous. The suggested algorithms are compared to six recent binary optimization algorithms on seven benchmark medical datasets. In comparison to the comparative algorithms, the gained results demonstrate that using both proposed BAO variants can improve the classification accuracy on these medical datasets. The proposed algorithm is also tested on the real-dataset COVID-19. The findings testified that SBAO outperforms comparative algorithms regarding the least number of selected features with the highest accuracy.</t>
  </si>
  <si>
    <t>[Nadimi-Shahraki, Mohammad H.; Taghian, Shokooh] Islamic Azad Univ, Fac Comp Engn, Najafabad Branch, Najafabad 8514143131, Iran; [Nadimi-Shahraki, Mohammad H.; Taghian, Shokooh] Islamic Azad Univ, Big Data Res Ctr, Najafabad Branch, Najafabad 8514143131, Iran; [Nadimi-Shahraki, Mohammad H.; Mirjalili, Seyedali] Torrens Univ Australia, Ctr Artificial Intelligence Res &amp; Optimisat, Brisbane, Qld 4006, Australia; [Mirjalili, Seyedali] Yonsei Univ, Yonsei Frontier Lab, Seoul 03722, South Korea; [Abualigah, Laith] Amman Arab Univ, Fac Comp Sci &amp; Informat, Amman 11953, Jordan</t>
  </si>
  <si>
    <t>nadimi@iaun.ac.ir; sh.taghian@sco.iaun.ac.ir; ali.mirjalili@gmail.com; aligah.2020@gmail.com</t>
  </si>
  <si>
    <t>10.3390/math10111929</t>
  </si>
  <si>
    <t>Basiri, Mohammad Ehsan; Nemati, Shahla; Abdar, Moloud; Cambria, Erik; Acharya, U. Rajendra</t>
  </si>
  <si>
    <t>ABCDM: An Attention-based Bidirectional CNN-RNN Deep Model for sentiment analysis</t>
  </si>
  <si>
    <t>Sentiment analysis; Deep learning; Convolutional neural network; Long short-term memory; Attention mechanism</t>
  </si>
  <si>
    <t>CLASSIFICATION; TEXT; CLASSIFIERS; EMBEDDINGS; NETWORK; LSTM</t>
  </si>
  <si>
    <t>Sentiment analysis has been a hot research topic in natural language processing and data mining fields in the last decade. Recently, deep neural network (DNN) models are being applied to sentiment analysis tasks to obtain promising results. Among various neural architectures applied for sentiment analysis, long short-term memory (LSTM) models and its variants such as gated recurrent unit (GRU) have attracted increasing attention. Although these models are capable of processing sequences of arbitrary length, using them in the feature extraction layer of a DNN makes the feature space high dimensional. Another drawback of such models is that they consider different features equally important. To address these problems, we propose an Attention-based Bidirectional CNN-RNN Deep Model (ABCDM). By utilizing two independent bidirectional LSTM and GRU layers, ABCDM will extract both past and future contexts by considering temporal information flow in both directions. Also, the attention mechanism is applied on the outputs of bidirectional layers of ABCDM to put more or less emphasis on different words. To reduce the dimensionality of features and extract position-invariant local features, ABCDM utilizes convolution and pooling mechanisms. The effectiveness of ABCDM is evaluated on sentiment polarity detection which is the most common and essential task of sentiment analysis. Experiments were conducted on five review and three Twitter datasets. The results of comparing ABCDM with six recently proposed DNNs for sentiment analysis show that ABCDM achieves state-of-the-art results on both long review and short tweet polarity classification. (c) 2020 Elsevier B.V. All rights reserved.</t>
  </si>
  <si>
    <t>[Basiri, Mohammad Ehsan; Nemati, Shahla] Shahrekord Univ, Dept Comp Engn, Shahrekord, Iran; [Abdar, Moloud] Deakin Univ, Inst Intelligent Syst Res &amp; Innovat, Geelong, Vic, Australia; [Cambria, Erik] Nanyang Technol Univ, Sch Comp Sci &amp; Engn, Singapore, Singapore; [Acharya, U. Rajendra] Dept Elect &amp; Comp Engn, Ngee Ann Polytech, Singapore, Singapore</t>
  </si>
  <si>
    <t>cambria@ntu.edu.sg</t>
  </si>
  <si>
    <t>10.1016/j.future.2020.08.005</t>
  </si>
  <si>
    <t>Giger, Maryellen L.</t>
  </si>
  <si>
    <t>Machine Learning in Medical Imaging</t>
  </si>
  <si>
    <t>Machine learning; deep learning; radiomics; computer-aided diagnosis; computer-assisted decision support</t>
  </si>
  <si>
    <t>VOLUMETRIC BREAST DENSITY; COMPUTER-AIDED DETECTION; NEURAL-NETWORK; LESIONS; RISK; CLASSIFICATION; RADIOMICS; IMAGES; ENHANCEMENT; VALIDATION</t>
  </si>
  <si>
    <t>Advances in both imaging and computers have synergistically led to a rapid rise in the potential use of artificial intelligence in various radiological imaging tasks, such as risk assessment, detection, diagnosis, prognosis, and therapy response, as well as in multi-omics disease discovery. A brief overview of the field is given here, allowing the reader to recognize the terminology, the various subfields, and components of machine learning, as well as the clinical potential. Radiomics, an expansion of computer-aided diagnosis, has been defined as the conversion of images to minable data. The ultimate benefit of quantitative radiomics is to (1) yield predictive image-based phenotypes of disease for precision medicine or (2) yield quantitative image-based phenotypes for data mining with other-omics for discovery (ie, imaging genomics). For deep learning in radiology to succeed, note that well-annotated large data sets are needed since deep networks are complex, computer software and hardware are evolving constantly, and subtle differences in disease states are more difficult to perceive than differences in everyday objects. In the future, machine learning in radiology is expected to have a substantial clinical impact with imaging examinations being routinely obtained in clinical practice, providing an opportunity to improve decision support in medical image interpretation. The term of note is decision support, indicating that computers will augment human decision making, making it more effective and efficient. The clinical impact of having computers in the routine clinical practice may allow radiologists to further integrate their knowledge with their clinical colleagues in other medical specialties and allow for precision medicine.</t>
  </si>
  <si>
    <t>[Giger, Maryellen L.] Univ Chicago, Dept Radiol, MC 2026,5841 S Maryland Ave, Chicago, IL 60637 USA</t>
  </si>
  <si>
    <t>m-giger@uchicago.edu</t>
  </si>
  <si>
    <t>10.1016/j.jacr.2017.12.028</t>
  </si>
  <si>
    <t>Isik, Cem; Ongan, Serdar; Ozdemir, Dilek; Yan, Jiale; Demir, Oguzhan</t>
  </si>
  <si>
    <t>The sustainable development goals: Theory and a holistic evidence from the USA</t>
  </si>
  <si>
    <t>SDGs; United Nations; Sustainability; Efficiency of SDG policies; Energy Policy Act; America Invents Act</t>
  </si>
  <si>
    <t>RENEWABLE ENERGY-CONSUMPTION; IMPACT</t>
  </si>
  <si>
    <t>This study emphasizes a crucial consideration for policymakers working towards the United Nations Sustainable Development Goals, such as social welfare, environmental sustainability, democratic governance, fair income distribution, and other related goals. Policymakers need to account for the characteristics of series associated with these goals, specifically their stationarity or the presence of unit roots; the reason is that these characteristics have a significant impact on the success of the policies. Notably, policies relying on unit root series may result in costly and time-consuming efforts to achieve the targeted SDGs. This study investigates interactions between seventeen SDGs for the USA with a holistic approach between 1960-2022. This investigation employs the FWADF, FWKSS, and Bai-Perron tests for seventeen selected representative variables (series) of the SDGs. Finally, it presents and discusses the main policy implications of the empirical findings for seven series (variables) containing unit roots. The findings of this study have necessary implications for policymakers and the achievement of the USA's SDGs. One of the empirical findings of this study is that the Energy Policy Act enacted in 2003 encouraged more significant development and use of clean and renewable energy, denoting SDG7 in the USA. Another finding is that contrary to expectations, there was no significant increase in the number of patents denoting SDG9 after the America Invents Act came into force in 2013. (c) 2024 International Association for Gondwana Research. Published by Elsevier B.V. All rights are reserved, including those for text and data mining, AI training, and similar technologies.</t>
  </si>
  <si>
    <t>[Isik, Cem] Anadolu Univ, Fac Econ &amp; Adm Sci, Dept Econ, Eskisehir, Turkiye; [Isik, Cem] Lebanese Amer Univ, Adnan Kassar Sch Business, Beirut, Lebanon; [Isik, Cem] Azerbaijan State Univ Econ UNEC, Clin Econ, Baku, Azerbaijan; [Ongan, Serdar] Univ S Florida, Dept Econ, Tampa, FL USA; [Ozdemir, Dilek] Ataturk Univ, Fac Econ &amp; Adm Sci, Dept Econ, TR-25240 Erzurum, Turkiye; [Yan, Jiale] Irvine Valley Coll, Irvine, CA 92618 USA; [Demir, Oguzhan] Tokat Gaziosmanpasa Univ, Fac Econ &amp; Adm Sci, Dept Econ, TR-60150 Tokat, Turkiye; [Isik, Cem] Western Caspian Univ, Econ Res Ctr WCERC, Baku, Azerbaijan</t>
  </si>
  <si>
    <t>cemisik@anadolu.edu.tr; serdarongan@usf.edu; pdilek@atauni.edu.tr; jyan76@ivc.edu; oguzhand.demir@gop.edu.tr</t>
  </si>
  <si>
    <t>10.1016/j.gr.2024.04.014</t>
  </si>
  <si>
    <t>He, Cheng; Ma, Jianglong; Xi, Shen; Zhang, Wenxue</t>
  </si>
  <si>
    <t>Blocking and rebalance mechanism-guided design strategies of bimetallic doped 2D α-phosphorus carbide as efficient catalysts for N2 electroreduction</t>
  </si>
  <si>
    <t>DACs; Nitrogen reduction reaction; 2D alpha-phosphorus carbide; Inherent attributes; Machine learning</t>
  </si>
  <si>
    <t>ELECTROCATALYTIC NITROGEN REDUCTION; SINGLE-ATOM CATALYSTS; ELECTROCHEMICAL N-2 REDUCTION; PERFORMANCE PREDICTION; GRAPHENE</t>
  </si>
  <si>
    <t>Compared to single atom catalysts (SACs), the introduction of dual atom catalysts (DACs) has a significantly positive effect on improving the efficiency in the electrocatalytic nitrogen reduction reaction (NRR) which provides an environmental alternative to the Haber -Bosch process. However, the research on the mechanism and strategy of designing bimetallic combinations for better performance is still in its early stages. Herein, based on blocking and rebalance mechanism, 45 combinations of bimetallic pair doped a -phosphorus carbide (TM A TM B @PC) are investigated as efficient NRR catalysts through density functional theory and machine learning method. After a multi-step screening, the combinations of TiV, TiFe, MnMo, and FeW exhibit highly efficient catalytic performance with significantly lower limiting potentials (-0.17, -0.18, -0.14, and -0.30 V, respectively). Excitingly, the limiting potential for CrMo and CrW combinations is 0 V, which are considered to be extremely suitable for the NRR process. The mechanism of blocking and rebalance is revealed by the exploration of charge transfer for phosphorus atoms in electron blocking areas. Moreover, the descriptor u is proposed with machine learning, which provides design strategies and accurate prediction for finding efficient DACs. This work not only offers promising catalysts TM A TM B @PC for NRR process but also provides design strategies by presenting the descriptor u. (c) 2024 Science Press and Dalian Institute of Chemical Physics, Chinese Academy of Sciences. Published by ELSEVIER B.V. and Science Press. All rights are reserved, including those for text and data mining, AI training, and similar technologies.</t>
  </si>
  <si>
    <t>[He, Cheng; Ma, Jianglong] Xi An Jiao Tong Univ, Sch Mat Sci &amp; Engn, State Key Lab Mech Behav Mat, Xian 710049, Shaanxi, Peoples R China; [Xi, Shen; Zhang, Wenxue] Changan Univ, Sch Mat Sci &amp; Engn, Xian 710064, Shaanxi, Peoples R China</t>
  </si>
  <si>
    <t>hecheng@mail.xjtu.edu.cn; wxzhang@chd.edu.cn</t>
  </si>
  <si>
    <t>10.1016/j.jechem.2024.05.040</t>
  </si>
  <si>
    <t>Wang, Haifeng; Zheng, Bichen; Yoon, Sang Won; Ko, Hoo Sang</t>
  </si>
  <si>
    <t>A support vector machine-based ensemble algorithm for breast cancer diagnosis</t>
  </si>
  <si>
    <t>Analytics; Cancer diagnoses; Support vector machine; Ensemble learning; Variance reduction</t>
  </si>
  <si>
    <t>BANKRUPTCY PREDICTION; GENE-EXPRESSION; MODEL SELECTION; CLASSIFICATION; SYSTEM; SURVIVABILITY; PROGNOSIS</t>
  </si>
  <si>
    <t>This research studies a support vector machine (SVM)-based ensemble learning algorithm for breast cancer diagnosis. Illness diagnosis plays a critical role in designating treatment strategies, which are highly related to patient safety. Nowadays, numerous classification models in data mining domains are adapted to breast cancer diagnosis based on patients' historical medical records. However, the performance of each algorithm depends on various model configurations, such as input feature types and model parameters. To tackle the limitation of individual model performance, this research focuses on breast cancer diagnosis that uses an SVM-based ensemble learning algorithm to reduce the diagnosis variance and increase diagnosis accuracy. Twelve different SVMs, based on the proposed Weighted Area Under the Receiver Operating Characteristic Curve Ensemble (WAUCE) approach, are hybridized. To evaluate the performance of the proposed model, Wisconsin Breast Cancer, Wisconsin Diagnostic Breast Cancer, and the U.S. National Cancer Institute's Surveillance, Epidemiology, and End Results (SEER) program breast cancer datasets have been studied. The experimental results show that the WAUCE model achieves a higher accuracy with a significantly lower variance for breast cancer diagnosis compared to five other ensemble mechanisms and two common ensemble models, i.e., adaptive boosting and bagging classification tree. The proposed WAUCE model reduces the variance by 97.89% and increases accuracy by 33.34%, compared to the best single SVM model on the SEER dataset. In practice, the proposed methodology can be further applied to other illness diagnoses, which offers an alternative to a safer, more reliable, and more robust illness diagnosis process. (C) 2017 Elsevier B.V. All rights reserved.</t>
  </si>
  <si>
    <t>[Wang, Haifeng; Zheng, Bichen; Yoon, Sang Won] SUNY Binghamton, Dept Syst Sci &amp; Ind Engn, Binghamton, NY 13902 USA; [Ko, Hoo Sang] Southern Illinois Univ Edwardsville, Dept Mech &amp; Ind Engn, Edwardsville, IL 62026 USA</t>
  </si>
  <si>
    <t>10.1016/j.ejor.2017.12.001</t>
  </si>
  <si>
    <t>Su, Ping; Zhang, Dong; Zhu, Minghui; Liang, Tengteng; Yang, Nan; Zhao, Huaihao; Zhang, Dafeng; Liu, Junchang; Cai, Peiqing; Pu, Xipeng</t>
  </si>
  <si>
    <t>Re-usable Cd0.9Zn0.1S-ZnO@C/PVDF piezo-photocatalytic film with exceptional hydrogen evolution capability triggered by the synergetic advantages of piezoelectricity and S-Scheme heterojunction</t>
  </si>
  <si>
    <t>Piezo-photocatalysis; Heterojunction; Cd0.9Zn0.1S; ZnO@C; PVDF</t>
  </si>
  <si>
    <t>COMPOSITE FILM; SOLID-SOLUTION; VISIBLE-LIGHT; DEGRADATION; PERFORMANCE; DESIGN</t>
  </si>
  <si>
    <t>Piezoelectric materials have advantages of fine-tuning photocatalytic performance through harvesting mechanical energy and open a new avenue in facilitating green catalytic reaction. Herein, polyvinylidene fluoride (PVDF), a flexible piezoelectric material, was introduced to synthesize a novel Cd 0.9 Zn 0.1 S- ZnO@C/PVDF (CZS-ZO@C/PVDF) piezo-photocatalytic film by spin coating and immersion phase conversion method. Benefiting from the piezoelectricity of PVDF and the internal electric field (IEF) of CZS-ZO@C Step-scheme (S-Scheme) heterojunction, CZS-ZO@C/PVDF was able to induce a hydrogen generation rate of 34.9 mmol g _1 h _1 activated by ultrasound and visible light (U -L), which is -17.5 times of Cd 0.9 Zn 0.1 S/ PVDF (CZS/PVDF) and -7.4 times of the photocatalysis rate activated by visible light only (L). Piezoelectric measurements and COMSOL simulation illustrated the excellent piezoelectricity of CZSZO@C/PVDF film, which exhibits a piezoelectric coefficient ( d 33 ) of 9.9 pm V _ 1 and a piezoelectric potential of 874 mV (under 0.5 MPa). The reaction mechanism for the exceptional piezo-photocatalytic performance was finally disclosed through density functional theory (DFT) calculation and electrochemical tests. This study enriches the application scope of piezoelectric materials in sustainable energy catalysis and provides a new direction to develop efficient piezoelectric photocatalysts. (c) 2024 Science Press and Dalian Institute of Chemical Physics, Chinese Academy of Sciences. Published by ELSEVIER B.V. and Science Press. All rights are reserved, including those for text and data mining, AI training, and similar technologies.</t>
  </si>
  <si>
    <t>[Su, Ping; Liang, Tengteng; Yang, Nan; Zhao, Huaihao; Zhang, Dafeng; Liu, Junchang; Pu, Xipeng] Liaocheng Univ, Sch Mat Sci &amp; Engn, Shandong Prov Key Lab Chem Energy Storage &amp; Novel, Liaocheng 252000, Shandong, Peoples R China; [Zhang, Dong; Zhu, Minghui] Liaocheng Univ, Sch Phys Sci &amp; Informat Technol, Shandong Key Lab Opt Commun Sci &amp; Technol, Liaocheng 252000, Shandong, Peoples R China; [Cai, Peiqing] China Jiliang Univ, Coll Opt &amp; Elect Technol, Hangzhou 310018, Zhejiang, Peoples R China</t>
  </si>
  <si>
    <t>dafengzh@hotmail.com; xipengpu@hotmail.com</t>
  </si>
  <si>
    <t>10.1016/j.jechem.2024.04.027</t>
  </si>
  <si>
    <t>Chesterman, Simon</t>
  </si>
  <si>
    <t>Good models borrow, great models steal: intellectual property rights and generative AI</t>
  </si>
  <si>
    <t>artificial intelligence; generative AI; large language models; copyright; intellectual property</t>
  </si>
  <si>
    <t>ARTIFICIAL-INTELLIGENCE</t>
  </si>
  <si>
    <t>Two critical policy questions will determine the impact of generative artificial intelligence (AI) on the knowledge economy and the creative sector. The first concerns how we think about the training of such models-in particular, whether the creators or owners of the data that are scraped (lawfully or unlawfully, with or without permission) should be compensated for that use. The second question revolves around the ownership of the output generated by AI, which is continually improving in quality and scale. These topics fall in the realm of intellectual property, a legal framework designed to incentivize and reward only human creativity and innovation. For some years, however, Britain has maintained a distinct category for computer-generated outputs; on the input issue, the EU and Singapore have recently introduced exceptions allowing for text and data mining or computational data analysis of existing works. This article explores the broader implications of these policy choices, weighing the advantages of reducing the cost of content creation and the value of expertise against the potential risk to various careers and sectors of the economy, which might be rendered unsustainable. Lessons may be found in the music industry, which also went through a period of unrestrained piracy in the early digital era, epitomized by the rise and fall of the file-sharing service Napster. Similar litigation and legislation may help navigate the present uncertainty, along with an emerging market for legitimate models that respect the copyright of humans and are clear about the provenance of their own creations.</t>
  </si>
  <si>
    <t>[Chesterman, Simon] Natl Univ Singapore, Fac Law, Singapore, Singapore; [Chesterman, Simon] AI Singapore, AI Governance, Singapore, Singapore</t>
  </si>
  <si>
    <t>chesterman@nus.edu.sg</t>
  </si>
  <si>
    <t>2024 FEB 12</t>
  </si>
  <si>
    <t>10.1093/polsoc/puae006</t>
  </si>
  <si>
    <t>Government &amp; Law; Public Administration</t>
  </si>
  <si>
    <t>Hussain, Kashif; Neggaz, Nabil; Zhu, William; Houssein, Essam H.</t>
  </si>
  <si>
    <t>An efficient hybrid sine-cosine Harris hawks optimization for low and high-dimensional feature selection</t>
  </si>
  <si>
    <t>Feature selection; Harris hawks optimization; Sine-cosine algorithm; High-dimensional data; Optimization problems</t>
  </si>
  <si>
    <t>PARTICLE SWARM OPTIMIZATION; ARTIFICIAL BEE COLONY; DIFFERENTIAL EVOLUTION; ALGORITHM; SEARCH; MECHANISM</t>
  </si>
  <si>
    <t>Feature selection, an optimization problem, becomes an important pre-process tool in data mining, which simultaneously aims at minimizing feature-size and maximizing model generalization. Because of large search space, conventional optimization methods often fail to generate global optimum solution. A variety of hybrid techniques merging different search strategies have been proposed in feature selection literature, but mostly deal with low dimensional datasets. In this paper, a hybrid optimization method is proposed for numerical optimization and feature selection, which integrates sine-cosine algorithm (SCA) in Harris hawks optimization (HHO). The goal of SCA integration is to cater ineffective exploration in HHO, moreover exploitation is enhanced by dynamically adjusting candidate solutions for avoiding solution stagnancy in HHO. The proposed method, namely SCHHO, is evaluated by employing CEC?17 test suite for numerical optimization and sixteen datasets with low and high-dimensions exceeding 15000 attributes, and compared with original SCA and HHO, as well as, other well-known optimization methods like dragonfly algorithm (DA), whale optimization algorithm (WOA), grasshopper optimization algorithm (GOA), Grey wolf optimization (GWO), and salp swarm algorithm (SSA); in addition to state-of-the-art methods. Performance of the proposed method is also validated against hybrid methods proposed in recent related literature. The extensive experimental and statistical analyses suggest that the proposed hybrid variant of HHO is able to produce efficient search results without additional computational cost. With increased convergence speed, SCHHO reduced feature-size up to 87% and achieved accuracy up to 92%. Motivated from the findings of this study, various potential future directions are also highlighted.</t>
  </si>
  <si>
    <t>[Hussain, Kashif; Zhu, William] Univ Elect Sci &amp; Technol China, Inst Fundamental &amp; Frontier Sci, Chengdu, Sichuan, Peoples R China; [Neggaz, Nabil] Univ Sci &amp; Technol Oran Mohamed Boudiaf, BP 1505, El Mnaouer 31000, Oran, Algeria; [Neggaz, Nabil] Fac Math &amp; Informat, Lab Signal Image PArole SIMPA, Dept Informat, Algiers, Algeria; [Houssein, Essam H.] Minia Univ, Fac Comp &amp; Informat, Al Minya, Egypt</t>
  </si>
  <si>
    <t>k.hussain@uestc.edu.cn; nabil.neggaz@univ-usto.dz; wfzhu@uestc.edu.cn; essam.halim@mu.edu.eg</t>
  </si>
  <si>
    <t>10.1016/j.eswa.2021.114778</t>
  </si>
  <si>
    <t>Hong, Haoyuan; Panahi, Mahdi; Shirzadi, Ataollah; Ma, Tianwu; Liu, Junzhi; Zhu, A-Xing; Chen, Wei; Kougias, Ioannis; Kazakis, Nerantzis</t>
  </si>
  <si>
    <t>Flood susceptibility assessment in Hengfeng area coupling adaptive neuro-fuzzy inference system with genetic algorithm and differential evolution</t>
  </si>
  <si>
    <t>Climate change; Flood susceptibility; ANFIS; Genetic algorithm; Differential evolution; Hengfeng County</t>
  </si>
  <si>
    <t>SUPPORT VECTOR MACHINE; ARTIFICIAL-INTELLIGENCE APPROACH; LAND-USE CHANGES; FLASH-FLOOD; HAZARD ASSESSMENT; SEDIMENT TRANSPORT; SPATIAL PREDICTION; CLIMATE-CHANGE; RIVER-BASIN; RISK-ASSESSMENT</t>
  </si>
  <si>
    <t>Floods are among Earth's most common natural hazards, and they cause major economic losses and seriously affect peoples' lives and health. This paper addresses the development of a flood susceptibility assessment that uses intelligent techniques and GIS. An adaptive neuro-fuzzy inference system (ANFIS) was coupled with a genetic algorithm and differential evolution for flood spatial modelling. The model considers thirteen hydrologic, morphologic and lithologic parameters for the flood susceptibility assessment, and Hengfeng County in China was chosen for the application of the model due to data availability and the 195 total flood events. The flood locations were randomly divided into two subsets, namely, training (70% of the total) and testing (30%). The Step-wise Weight Assessment Ratio Analysis (SWARA) approach was used to assess the relation between the floods and influencing parameters. Subsequently, two data mining techniques were combined with the ANFIS model, including the ANFIS-Genetic Algorithm and the ANFIS-Differential Evolution, to be used for flood spatial modelling and zonation. The flood susceptibility maps were produced, and their robustness was checked using the Receiver Operating Characteristic (ROC) curve. The results showed that the area under the curve (AUC) for allmodelswas &gt; 0.80. The highest AUC value was for the ANFIS-DE model (0.852), followed by ANFIS-GA (0.849). According to the RMSE and MSE methods, the ANFIS-DE hybrid model is more suitable for flood susceptibility mapping in the study area. The proposed method is adaptable and can easily be applied in other sites for flood management and prevention. (c) 2017 Elsevier B.V. All rights reserved.</t>
  </si>
  <si>
    <t>[Hong, Haoyuan; Ma, Tianwu; Liu, Junzhi; Zhu, A-Xing] Nanjing Normal Univ, Key Lab Virtual Geog Environm, Nanjing 210023, Jiangsu, Peoples R China; [Hong, Haoyuan; Ma, Tianwu; Liu, Junzhi; Zhu, A-Xing] State Key Lab Cultivat Base Geog Environm Evolut, Nanjing 210023, Jiangsu, Peoples R China; [Hong, Haoyuan; Ma, Tianwu; Liu, Junzhi; Zhu, A-Xing] Jiangsu Ctr Collaborat Innovat Geog Informat Reso, Nanjing 210023, Jiangsu, Peoples R China; [Panahi, Mahdi] Islamic Azad Univ, North Tehran Branch, Young Researchers &amp; Elites Club, Tehran, Iran; [Shirzadi, Ataollah] Univ Kurdistan, Fac Nat Resources, Dept Rangeland &amp; Watershed Management, Sanandaj, Iran; [Chen, Wei] Xian Univ Sci &amp; Technol, Coll Geol &amp; Environm, Xian 710054, Shaanxi, Peoples R China; [Kougias, Ioannis] JRC, European Commiss, Directorate Energy Transport &amp; Climate, Ispra, Italy; [Kazakis, Nerantzis] Aristotle Univ Thessaloniki, Sch Geol, Thessaloniki, Greece</t>
  </si>
  <si>
    <t>hong_haoyuan@outlook.com; azhu@wisc.edu</t>
  </si>
  <si>
    <t>10.1016/j.scitotenv.2017.10.114</t>
  </si>
  <si>
    <t>Sila-Nowicka, Katarzyna; Vandrol, Jan; Oshan, Taylor; Long, Jed A.; Demsar, Urska; Fotheringham, A. Stewart</t>
  </si>
  <si>
    <t>Analysis of human mobility patterns from GPS trajectories and contextual information</t>
  </si>
  <si>
    <t>significant places; Movement analysis; trajectory segmentation; travel mode classification; trajectories</t>
  </si>
  <si>
    <t>MOVEMENT; SPACE; PLACE</t>
  </si>
  <si>
    <t>Human mobility is important for understanding the evolution of size and structure of urban areas, the spatial distribution of facilities, and the provision of transportation services. Until recently, exploring human mobility in detail was challenging because data collection methods consisted of cumbersome manual travel surveys, space-time diaries, or interviews. The development of location-aware sensors has significantly altered the possibilities for acquiring detailed data on human movements. Although this has spurred many methodological developments in identifying human movement patterns, many of these methods operate solely from the analytical perspective and ignore the environmental context within which the movement takes place. In this paper we attempt to widen this view and present an integrated approach to the analysis of human mobility using a combination of volunteered GPS trajectories and contextual spatial information. We propose a new framework for the identification of dynamic (travel modes) and static (significant places) behaviour using trajectory segmentation, data mining, and spatio-temporal analysis. We are interested in examining if and how travel modes depend on the residential location, age, or gender of the tracked individuals. Further, we explore theorised 'third places', which are spaces beyond main locations (home/work) where individuals spend time to socialise. Can these places be identified from GPS traces? We evaluate our framework using a collection of trajectories from 205 volunteers linked to contextual spatial information on the types of places visited and the transport routes they use. The result of this study is a contextually enriched data set that supports new possibilities for modelling human movement behaviour.</t>
  </si>
  <si>
    <t>[Sila-Nowicka, Katarzyna; Long, Jed A.; Demsar, Urska] Univ St Andrews, Sch Geog &amp; Geosci, St Andrews, Fife, Scotland; [Sila-Nowicka, Katarzyna] Univ Glasgow, Urban Big Data Ctr, Glasgow, Lanark, Scotland; [Vandrol, Jan] Cranfield Univ, Sch Energy Environm Technol &amp; Agrifood, Cranfield MK43 0AL, Beds, England; [Oshan, Taylor; Fotheringham, A. Stewart] Arizona State Univ, Sch Geog Sci &amp; Urban Planning, GeoDa Ctr, Tempe, AZ USA</t>
  </si>
  <si>
    <t>Katarzyna.Sila-Nowicka@glasgow.ac.uk</t>
  </si>
  <si>
    <t>MAY 3</t>
  </si>
  <si>
    <t>10.1080/13658816.2015.1100731</t>
  </si>
  <si>
    <t>Computer Science; Geography; Physical Geography; Information Science &amp; Library Science</t>
  </si>
  <si>
    <t>Saura, Jose Ramon; Ribeiro-Soriano, Domingo; Saldana, Pablo Zegarra</t>
  </si>
  <si>
    <t>Exploring the challenges of remote work on Twitter users' sentiments: From digital technology development to a post-pandemic era</t>
  </si>
  <si>
    <t>Remote working; Sentiment analysis; Computer-aided text analysis; Topic modeling; Twitter; UGC</t>
  </si>
  <si>
    <t>TELEWORKING; PRIVACY; ACCEPTANCE; HOME; ANTECEDENTS; EMPLOYMENT; BEHAVIOR; ONLINE; SPACE; MODEL</t>
  </si>
  <si>
    <t>The boost in the use and development of technology, spurred by COVID-19 pandemic and its consequences, has sped up the adoption of new technologies and digital platforms in companies. Specifically, companies have been forced to change their organizational and work structures. In this context, the present study aims to identify the main opportunities and challenges for remote work through the use of digital technologies and platforms based on the analysis of user-generated content (UGC) in Twitter. Using computer-aided text analysis (CATA) and natural language processing (NLP), in this study, we conduct a sentiment analysis developed with Textblob, which works with machine learning. We then apply a mathematical algorithm for topic modeling known as Latent Dirichlet allocation (LDA) model. Based on the results obtained from these data-mining techniques, we identify 11 topics, of which 3 are negative (Virtual Health, Privacy Concerns and Stress), 4 positive (Work-life balance, Less stress, Future and Engagement), and 3 neutral (New Technologies, Sustainability, and Technology Issues). In addition, we also identify and discussed 6 opportunities and 5 challenges in relation to the use and adoption of digital technologies and platforms for teleworking. Finally, theoretical and practical implications of the study are presented for companies that develop strategies based on teleworking and the adoption of new technologies in which stress management is configured as one of the most relevant indicators for further research on remote work. From the applied perspective, executives and policymakers can use the results of the present study to re-evaluate the benefits of remote work for employees.</t>
  </si>
  <si>
    <t>[Saura, Jose Ramon] Rey Juan Carlos Univ, Madrid, Spain; [Ribeiro-Soriano, Domingo] Univ Valencia, Valencia, Spain; [Saldana, Pablo Zegarra] Bolivian Private Univ, Cochabamba, Bolivia</t>
  </si>
  <si>
    <t>joseramon.saura@urjc.es; domingo.ribeiro@uv.es; pezegarra@upb.edu</t>
  </si>
  <si>
    <t>10.1016/j.jbusres.2021.12.052</t>
  </si>
  <si>
    <t>Jamali, Ali; Roy, Swalpa Kumar; Bhattacharya, Avik; Ghamisi, Pedram</t>
  </si>
  <si>
    <t>Local Window Attention Transformer for Polarimetric SAR Image Classification</t>
  </si>
  <si>
    <t>Feature extraction; Transformers; Convolutional neural networks; Data mining; Windows; Three-dimensional displays; Indexes; Attention mechanism; convolutional neural networks (CNNs); local window attention (LWA); polarimetric synthetic aperture radar (PolSAR) image classification; visual transformers</t>
  </si>
  <si>
    <t>Convolutional neural networks (CNNs) have recently found great attention in image classification since deep CNNs have exhibited excellent performance in computer vision. Owing to their immense success, of late, scientists are exploring the functionality of transformers in Earth observation applications. Nevertheless, the primary issue with transformers is that they demand significantly more training data than CNN classifiers. Thus, the use of these transformers in remote sensing is considered challenging, notably in utilizing polarimetric synthetic aperture radar (PolSAR) data, due to the insufficient number of existing labeled data. In this letter, we develop and propose a vision transformer (ViT)-based framework that utilizes 3-D and 2-D CNNs as feature extractors and, in addition, local window attention (LWA) for the effective classification of PolSAR data. Extensive experimental results demonstrated that the developed model PolSARFormer obtained better classification accuracy than the state-of-the-art vision Swin Transformer and FNet algorithms. The PolSARFormer outperformed the Swin Transformer and FNet by the margin of 5.86% and 17.63%, in terms of average accuracy (AA) in the San Francisco data benchmark. Moreover, the results over the Flevoland dataset illustrated that the PolSARFormer exceeds several other algorithms, including the ResNet (97.49%), Swin Transformer (96.54%), FNet (95.28%), 2-D CNN (94.57%), and AlexNet (91.83%), with a kappa index (KI) of 99.30%. The code will be made available publicly at https://github.com/aj1365/PolSARFormer.</t>
  </si>
  <si>
    <t>[Jamali, Ali] Simon Fraser Univ, Dept Geog, Burnaby, BC V5A 1S6, Canada; [Roy, Swalpa Kumar] Jalpaiguri Engn Coll, Dept Comp Sci &amp; Engn, Jalpaiguri 735102, West Bengal, India; [Bhattacharya, Avik] Indian Inst Technol, Ctr Studies Resources Engn, Microwave Remote Sensing Lab, Mumbai 400076, India; [Ghamisi, Pedram] Helmholtz Inst Freiberg Resource Technol, Helmholtz Zentrum Dresden Rossendorf HZDR, D-09599 Freiberg, Germany; [Ghamisi, Pedram] Inst Adv Res Artificia lIntelligence IARAI, A-1030 Vienna, Austria</t>
  </si>
  <si>
    <t>ali_jamali_2@sfu.ca; swalpa@cse.jgec.ac.in; avikb@csre.iitb.ac.in; p.ghamisi@gmail.com</t>
  </si>
  <si>
    <t>10.1109/LGRS.2023.3239263</t>
  </si>
  <si>
    <t>Two-Stage Topic Extraction Model for Bibliometric Data Analysis Based on Word Embeddings and Clustering</t>
  </si>
  <si>
    <t>Topic extraction; machine learning; cluster analysis; text mining</t>
  </si>
  <si>
    <t>SCIENCE; ENSEMBLE</t>
  </si>
  <si>
    <t>Topic extraction is an essential task in bibliometric data analysis, data mining and knowledge discovery, which seeks to identify significant topics from text collections. The conventional topic extraction schemes require human intervention and involve also comprehensive pre-processing tasks to represent text collections in an appropriate way. In this paper, we present a two-stage framework for topic extraction from scientific literature. The presented scheme employs a two-staged procedure, where word embedding schemes have been utilized in conjunction with cluster analysis. To extract significant topics from text collections, we propose an improved word embedding scheme, which incorporates word vectors obtained by word2vec, POS2vec, word-position2vec and LDA2vec schemes. In the clustering phase, an improved clustering ensemble framework, which incorporates conventional clustering methods (i.e., k-means, k-modes, k-means CC, self-organizing maps and DIANA algorithm) by means of the iterative voting consensus, has been presented. In the empirical analysis, we analyze a corpus containing 160,424 abstracts of articles from various disciplines, including agricultural engineering, economics, engineering and computer science. In the experimental analysis, performance of the proposed scheme has been compared to conventional baseline clustering methods (such as, k-means, k-modes, and k-means CC), LDA-based topic modelling and conventional word embedding schemes. The empirical analysis reveals that ensemble word embedding scheme yields better predictive performance compared to the baseline word vectors for topic extraction. Ensemble clustering framework outperforms the baseline clustering methods. The results obtained by the proposed framework show an improvement in Jaccard coefficient, Folkes &amp; Mallows measure and F1 score.</t>
  </si>
  <si>
    <t>[Onan, Aytug] Izmir Katip Celebi Univ, Comp Engn Dept, TR-35620 Izmir, Turkey</t>
  </si>
  <si>
    <t>10.1109/ACCESS.2019.2945911</t>
  </si>
  <si>
    <t>Zhang, Lefei; Zhang, Qian; Du, Bo; Huang, Xin; Tang, Yuan Yan; Tao, Dacheng</t>
  </si>
  <si>
    <t>Simultaneous Spectral-Spatial Feature Selection and Extraction for Hyperspectral Images</t>
  </si>
  <si>
    <t>Feature extraction; feature selection; hyperspectral data; spectral-spatial classification</t>
  </si>
  <si>
    <t>SPARSE REPRESENTATION; CLASSIFICATION; INFORMATION; SUPERPIXEL</t>
  </si>
  <si>
    <t>In hyperspectral remote sensing data mining, it is important to take into account of both spectral and spatial information, such as the spectral signature, texture feature, and morphological property, to improve the performances, e.g., the image classification accuracy. In a feature representation point of view, a nature approach to handle this situation is to concatenate the spectral and spatial features into a single but high dimensional vector and then apply a certain dimension reduction technique directly on that concatenated vector before feed it into the subsequent classifier. However, multiple features from various domains definitely have different physical meanings and statistical properties, and thus such concatenation has not efficiently explore the complementary properties among different features, which should benefit for boost the feature discriminability. Furthermore, it is also difficult to interpret the transformed results of the concatenated vector. Consequently, finding a physically meaningful consensus low dimensional feature representation of original multiple features is still a challenging task. In order to address these issues, we propose a novel feature learning framework, i.e., the simultaneous spectral-spatial feature selection and extraction algorithm, for hyperspectral images spectral-spatial feature representation and classification. Specifically, the proposed method learns a latent low dimensional subspace by projecting the spectral-spatial feature into a common feature space, where the complementary information has been effectively exploited, and simultaneously, only the most significant original features have been transformed. Encouraging experimental results on three public available hyperspectral remote sensing datasets confirm that our proposed method is effective and efficient.</t>
  </si>
  <si>
    <t>[Zhang, Lefei; Du, Bo] Wuhan Univ, Sch Comp, State Key Lab Software Engn, Wuhan 430072, Hubei, Peoples R China; [Zhang, Qian] Beijing Samsung Telecom Res &amp; Dev Ctr, Beijing 100028, Peoples R China; [Huang, Xin] Wuhan Univ, Sch Remote Sensing &amp; Informat Engn, Wuhan 430072, Hubei, Peoples R China; [Tang, Yuan Yan] Univ Macau, Dept Comp &amp; Informat Sci, Macau 999078, Peoples R China; [Tao, Dacheng] Univ Technol Sydney, Ctr Quantum Computat &amp; Intelligent Syst, Fac Engn &amp; Informat Technol, Sydney, NSW 2007, Australia</t>
  </si>
  <si>
    <t>gunspace@163.com</t>
  </si>
  <si>
    <t>10.1109/TCYB.2016.2605044</t>
  </si>
  <si>
    <t>Zheng, Jianwei; Feng, Yuchao; Bai, Cong; Zhang, Jinglin</t>
  </si>
  <si>
    <t>Hyperspectral Image Classification Using Mixed Convolutions and Covariance Pooling</t>
  </si>
  <si>
    <t>Feature extraction; Hyperspectral imaging; Principal component analysis; Data mining; Kernel; Computer architecture; Channel-wise shift; channel-wise weighting; convolutional neural network (CNN); covariance pooling; hyperspectral image (HSI) classification; principal component analysis (PCA)</t>
  </si>
  <si>
    <t>Recently, convolution neural network (CNN)-based hyperspectral image (HSI) classification has enjoyed high popularity due to its appealing performance. However, using 2-D or 3-D convolution in a standalone mode may be suboptimal in real applications. On the one hand, the 2-D convolution overlooks the spectral information in extracting feature maps. On the other hand, the 3-D convolution suffers from heavy computation in practice and seems to perform poorly in scenarios having analogous textures along with consecutive spectral bands. To solve these problems, we propose a mixed CNN with covariance pooling for HSI classification. Specifically, our network architecture starts with spectralspatial 3-D convolutions that followed by a spatial 2-D convolution. Through this mixture operation, we fuse the feature maps generated by 3-D convolutions along the spectral bands for providing complementary information and reducing the dimension of channels. In addition, the covariance pooling technique is adopted to fully extract the second-order information from spectralspatial feature maps. Motivated by the channel-wise attention mechanism, we further propose two principal component analysis (PCA)-involved strategies, channel-wise shift and channel-wise weighting, to highlight the importance of different spectral bands and recalibrate channel-wise feature response, which can effectively improve the classification accuracy and stability, especially in the case of limited sample size. To verify the effectiveness of the proposed model, we conduct classification experiments on three well-known HSI data sets, Indian Pines, University of Pavia, and Salinas Scene. The experimental results show that our proposal, although with less parameters, achieves better accuracy than other state-of-the-art methods.</t>
  </si>
  <si>
    <t>[Zheng, Jianwei; Feng, Yuchao; Bai, Cong] Zhejiang Univ Technol, Coll Comp Sci &amp; Technol, Hangzhou 310023, Peoples R China; [Zhang, Jinglin] Nanjing Univ Informat Sci &amp; Technol, Coll Atmospher Sci, Nanjing 210044, Peoples R China</t>
  </si>
  <si>
    <t>zjw@zjut.edu.cn; yuchao_eason@163.com; congbai@zjut.edu.cn; jinglin.zhang@nuist.edu.cn</t>
  </si>
  <si>
    <t>10.1109/TGRS.2020.2995575</t>
  </si>
  <si>
    <t>Gao, Hongmin; Yang, Yao; Li, Chenming; Gao, Lianru; Zhang, Bing</t>
  </si>
  <si>
    <t>Multiscale Residual Network With Mixed Depthwise Convolution for Hyperspectral Image Classification</t>
  </si>
  <si>
    <t>Feature extraction; Convolution; Training; Hyperspectral imaging; Data mining; Convolutional neural networks; Convolutional neural network (CNN); high-level shortcut connection (HSC); hyperspectral image (HSI) classification; mixed depthwise convolution (MDConv); multiscale residual block (MRB)</t>
  </si>
  <si>
    <t>FEATURE FUSION; FRAMEWORK; CNN</t>
  </si>
  <si>
    <t>Convolutional neural networks (CNNs) are becoming increasingly popular in modern remote sensing image processing tasks and exhibit outstanding capability for hyperspectral image (HSI) classification. However, for the existing CNN-based HSI-classification methods, most of them only consider single-scale feature extraction, which may neglect some important fine information and cannot guarantee to capture optimal spatial features. Moreover, many state-of-the-art methods have a huge number of network parameters needed to be tuned, which will cause high computational cost. To address the aforementioned two issues, a novel multiscale residual network (MSRN) is proposed for HSI classification. Specifically, the proposed MSRN introduces depthwise separable convolution (DSC) and replaces the ordinary depthwise convolution in DSC with mixed depthwise convolution (MDConv), which mixes up multiple kernel sizes in a single depthwise convolution operation. The DSC with mixed depthwise convolution (MDSConv) can not only explore features at different scales from each feature map but also greatly reduce learnable parameters in the network. In addition, a multiscale residual block (MRB) is designed by replacing the convolutional layer in an ordinary residual block with the MDSConv layer. The MRB is used as the major unit of the proposed MSRN. Furthermore, to enhance further the feature representation ability, the proposed network adds a high-level shortcut connection (HSC) on the cascaded two MRBs to aggregate lower level features and higher level features. Experimental results on three benchmark HSIs demonstrate the superiority of the proposed MSRN method over several state-of-the-art methods.</t>
  </si>
  <si>
    <t>[Gao, Hongmin; Yang, Yao; Li, Chenming] Hohai Univ, Coll Comp &amp; Informat, Nanjing 211100, Peoples R China; [Gao, Lianru; Zhang, Bing] Chinese Acad Sci, Aerosp Informat Res Inst, Key Lab Digital Earth Sci, Beijing 100094, Peoples R China; [Zhang, Bing] Univ Chinese Acad Sci, Coll Resources &amp; Environm, Beijing 100049, Peoples R China</t>
  </si>
  <si>
    <t>gaohongmin@hhu.edu.cn; rcyyang@hhu.edu.cn; lcm@hhu.edu.cn; gaolr@aircas.ac.cn; zb@radi.ac.cn</t>
  </si>
  <si>
    <t>10.1109/TGRS.2020.3008286</t>
  </si>
  <si>
    <t>Shi, Qian; Liu, Mengxi; Li, Shengchen; Liu, Xiaoping; Wang, Fei; Zhang, Liangpei</t>
  </si>
  <si>
    <t>A Deeply Supervised Attention Metric-Based Network and an Open Aerial Image Dataset for Remote Sensing Change Detection</t>
  </si>
  <si>
    <t>Feature extraction; Data mining; Measurement; Semantics; Hyperspectral imaging; Convolutional neural networks; Benchmark testing; Change detection dataset (CDD); convolutional block attention module (CBAM); deeply supervised (DS) layers; metric learning; remote sensing change detection (CD)</t>
  </si>
  <si>
    <t>LAND-COVER CHANGE; CLASSIFICATION; MAD</t>
  </si>
  <si>
    <t>Change detection (CD) aims to identify surface changes from bitemporal images. In recent years, deep learning (DL)-based methods have made substantial breakthroughs in the field of CD. However, CD results can be easily affected by external factors, including illumination, noise, and scale, which leads to pseudo-changes and noise in the detection map. To deal with these problems and achieve more accurate results, a deeply supervised (DS) attention metric-based network (DSAMNet) is proposed in this article. A metric module is employed in DSAMNet to learn change maps by means of deep metric learning, in which convolutional block attention modules (CBAM) are integrated to provide more discriminative features. As an auxiliary, a DS module is introduced to enhance the feature extractor's learning ability and generate more useful features. Moreover, another challenge encountered by data-driven DL algorithms is posed by the limitations in change detection datasets (CDDs). Therefore, we create a CD dataset, Sun Yat-Sen University (SYSU)-CD, for bitemporal image CD, which contains a total of 20,000 aerial image pairs of size 256 x 256. Experiments are conducted on both the CDD and the SYSU-CD dataset. Compared to other state-of-the-art methods, our network achieves the highest accuracy on both datasets, with an F1 of 93.69% on the CDD dataset and 78.18% on the SYSU-CD dataset.</t>
  </si>
  <si>
    <t>[Shi, Qian; Liu, Mengxi; Li, Shengchen; Liu, Xiaoping] Sun Yat Sen Univ, Guangdong Prov Key Lab Urbanizat &amp; Geosimulat, Sch Geog &amp; Planning, Guangzhou 510275, Peoples R China; [Wang, Fei] Xinjiang Univ, Coll Resource &amp; Environm Sci, Xinjiang Common Univ Key Lab Smart City &amp; Environ, Urumqi 830046, Peoples R China; [Zhang, Liangpei] Wuhan Univ, State Key Lab Informat Engn Surveying Mapping &amp; R, Wuhan 430079, Peoples R China</t>
  </si>
  <si>
    <t>shixi5@mail.sysu.edu.cn; liumx23@mail2.sysu.edu.cn; lishch8@mail2.sysu.edu.cn; liuxp3@mail.sysu.edu.cn; wangfei1986@xju.edu.cn; zlp62@whu.edu.cn</t>
  </si>
  <si>
    <t>10.1109/TGRS.2021.3085870</t>
  </si>
  <si>
    <t>Zhang, Yanan; Liu, Renjing; Wang, Xin; Chen, Huiling; Li, Chengye</t>
  </si>
  <si>
    <t>Boosted binary Harris hawks optimizer and feature selection</t>
  </si>
  <si>
    <t>Harris hawks optimization; Salp swarm algorithm; Global optimization; Feature selection</t>
  </si>
  <si>
    <t>PARTICLE SWARM OPTIMIZATION; FRUIT-FLY OPTIMIZATION; SINE COSINE ALGORITHM; ANT COLONY OPTIMIZATION; GREY WOLF OPTIMIZATION; DIFFERENTIAL EVOLUTION; GLOBAL OPTIMIZATION; INSPIRED OPTIMIZER; CROSSOVER SCHEME; LEVY FLIGHT</t>
  </si>
  <si>
    <t>Feature selection is a required preprocess stage in most of the data mining tasks. This paper presents an improved Harris hawks optimization (HHO) to find high-quality solutions for global optimization and feature selection tasks. This method is an efficient optimizer inspired by the behaviors of Harris' hawks, which try to catch the rabbits. In some cases, the original version tends to stagnate to the local optimum solutions. Hence, a novel HHO called IHHO is proposed by embedding the salp swarm algorithm (SSA) into the original HHO to improve the search ability of the optimizer and expand the application fields. The update stage in the HHO optimizer, which is performed to update each hawk, is divided into three phases: adjusting population based on SSA to generate SSA-based population, generating hybrid individuals according to SSA-based individual and HHO-based individual, and updating search agent in the light of greedy selection and HHO's mechanisms. A large group of experiments on many functions is carried out to investigate the efficacy of the proposed optimizer. Based on the overall results, the proposed IHHO can provide a faster convergence speed and maintain a better balance between exploration and exploitation. Moreover, according to the proposed continuous IHHO, a more stable binary IHHO is also constructed as a wrapper-based feature selection (FS) approach. We compare the resulting binary IHHO with other FS methods using well-known benchmark datasets provided by UCI. The experimental results reveal that the proposed IHHO has better accuracy rates over other compared wrapper FS methods. Overall research and analysis confirm the improvement in IHHO because of the suitable exploration capability of SSA.</t>
  </si>
  <si>
    <t>[Zhang, Yanan; Liu, Renjing] Xi An Jiao Tong Univ, Sch Management, Xian 710049, Shaanxi, Peoples R China; [Zhang, Yanan] Changchun Univ Technol, Comp Informat Network Ctr, Changchun 130012, Jilin, Peoples R China; [Wang, Xin] Changchun Univ Technol, Off Educ Adm, Changchun 130012, Jilin, Peoples R China; [Chen, Huiling] Wenzhou Univ, Coll Comp Sci &amp; Artificial Intelligence, Wenzhou 325035, Peoples R China; [Li, Chengye] Wenzhou Med Univ, Affiliated Hosp 1, Dept Pulm &amp; Crit Care Med, Wenzhou 325000, Peoples R China</t>
  </si>
  <si>
    <t>yananily@stu.xjtu.edu.cn; renjing1@mail.xjtu.edu.cn; wangx@ccut.edu.cn; chenhuiling.jlu@gmail.com; lichengye41@126.com</t>
  </si>
  <si>
    <t>10.1007/s00366-020-01028-5</t>
  </si>
  <si>
    <t>Neggaz, Nabil; Houssein, Essam H.; Hussain, Kashif</t>
  </si>
  <si>
    <t>An efficient henry gas solubility optimization for feature selection</t>
  </si>
  <si>
    <t>Classification; Dimensionality reduction; Feature selection (FS); Henry gas solubility optimization (HGSO); Pattern recognition</t>
  </si>
  <si>
    <t>PARTICLE SWARM OPTIMIZATION; DIFFERENTIAL EVOLUTION; ALGORITHM; COLONY; CLASSIFICATION</t>
  </si>
  <si>
    <t>In classification, regression, and other data mining applications, feature selection (FS) is an important preprocess step which helps avoid advert effect of noisy, misleading, and inconsistent features on the model performance. Formulating it into a global combinatorial optimization problem, researchers have employed metaheuristic algorithms for selecting the prominent features to simplify and enhance the quality of the high-dimensional datasets, in order to devise efficient knowledge extraction systems. However, when employed on datasets with extensively large feature-size, these methods often suffer from local optimality problem due to considerably large solution space. In this study, we propose a novel approach to dimensionality reduction by using Henry gas solubility optimization (HGSO) algorithm for selecting significant features, to enhance the classification accuracy. By employing several datasets with wide range of feature size, from small to massive, the proposed method is evaluated against well-known metaheuristic algorithms including grasshopper optimization algorithm (GOA), whale optimization algorithm (WOA), dragonfly algorithm (DA), grey wolf optimizer (GWO), salp swarm algorithm (SSA), and others from recent relevant literature. We used k-nearest neighbor (k-NN) and support vector machine (SVM) as expert systems to evaluate the selected feature-set. Wilcoxon's ranksum non-parametric statistical test was carried out at 5% significance level to judge whether the results of the proposed algorithms differ from those of the other compared algorithms in a statistically significant way. Overall, the empirical analysis suggests that the proposed approach is significantly effective on low, as well as, considerably high dimensional datasets, by producing 100% accuracy on classification problems with more than 11,000 features. (C) 2020 Elsevier Ltd. All rights reserved.</t>
  </si>
  <si>
    <t>[Neggaz, Nabil] Univ Sci &amp; Technol dOran Mohamed Boudiaf, Lab Signal Image PArole SIMPA, Fac Math &amp; Informat, Dept Informat,USTO MB, BP 1505, El Mnaouer 31000, Oran, Algeria; [Houssein, Essam H.] Minia Univ, Fac Comp &amp; Informat, Al Minya, Egypt; [Hussain, Kashif] Univ Elect Sci &amp; Technol China, Inst Fundamental &amp; Frontier Sci, Chengdu, Sichuan, Peoples R China</t>
  </si>
  <si>
    <t>nabil.neggaz@univ-usto.dz; essam.halim@mu.edu.eg; k.hussain@uestc.edu.cn</t>
  </si>
  <si>
    <t>10.1016/j.eswa.2020.113364</t>
  </si>
  <si>
    <t>Lin, Wei-Chao; Tsai, Chih-Fong; Hu, Ya-Han; Jhang, Jing-Shang</t>
  </si>
  <si>
    <t>Clustering-based undersampling in class-imbalanced data</t>
  </si>
  <si>
    <t>Class imbalance; Imbalanced data; Machine learning; Clustering; Classifier ensembles</t>
  </si>
  <si>
    <t>CLASSIFICATION; PREDICTION</t>
  </si>
  <si>
    <t>Class imbalance is often a problem in various real-world data sets, where one class (i.e. the minority class) contains a small number of data points and the other (i.e. the majority class) contains a large number of data points. It is notably difficult to develop an effective model using current data mining and machine learning algorithms without considering data preprocessing to balance the imbalanced data sets. Random undersampling and over sampling have been used in numerous studies to ensure that the different classes contain the same number of data points. A classifier ensemble (i.e. a structure containing several classifiers) can be trained on several different balanced data sets for later classification purposes. In this paper, we introduce two undersampling strategies in which a clustering technique is used during the data preprocessing step. Specifically, the number of clusters in the majority class is set to be equal to the number of data points in the minority class. The first strategy uses the cluster centers to represent the majority class, whereas the second strategy uses the nearest neighbors of the cluster centers. A further study was conducted to examine the effect on performance of the addition or deletion of 5 to 10 cluster centers in the majority class. The experimental results obtained using 44 small-scale and 2 large-scale data sets revealed that the clustering-based undersampling approach with the second strategy outperformed five state-of-the-art approaches. Specifically, this approach combined with a single multilayer perceptron classifier and C4.5 decision tree classifier ensembles delivered optimal performance over both small-and large-scale data sets. (C) 2017 Elsevier Inc. All rights reserved.</t>
  </si>
  <si>
    <t>[Lin, Wei-Chao] Asia Univ, Dept Comp Sci &amp; Informat Engn, Taichung, Taiwan; [Tsai, Chih-Fong; Jhang, Jing-Shang] Natl Cent Univ, Dept Informat Management, Taoyuan, Taiwan; [Hu, Ya-Han] Natl Chung Cheng Univ, Dept Informat Management, Chiayi, Taiwan</t>
  </si>
  <si>
    <t>cftsai@mgt.ncu.edu.tw</t>
  </si>
  <si>
    <t>10.1016/j.ins.2017.05.008</t>
  </si>
  <si>
    <t>Hartstein, Lauren E.; Mathew, Gina Marie; Reichenberger, David A.; Rodriguez, Isaac; Allen, Nicholas; Chang, Anne-Marie; Chaput, Jean-Philippe; Christakis, Dimitri A.; Garrison, Michelle; Gooley, Joshua J.; Koos, Jessica A.; Van Den Bulck, Jan; Woods, Heather; Zeitzer, Jamie M.; Dzierzewski, Joseph M.; Hale, Lauren</t>
  </si>
  <si>
    <t>The impact of screen use on sleep health across the lifespan: A National Sleep Foundation consensus statement</t>
  </si>
  <si>
    <t>Screen-based digital media; Recommendations; Screen content; Blue light</t>
  </si>
  <si>
    <t>SOCIAL MEDIA USE; DURATION; CHILDREN; PERFORMANCE; EXPOSURE; VIOLENT; LIGHT; GAME; INTERVENTION; ASSOCIATION</t>
  </si>
  <si>
    <t>Objective: To achieve consensus on whether screen-based digital media (1) in general, (2) via prebedtime content, and (3) via prebedtime light impairs sleep health in (a) childhood, (b) adolescence, and (c) adulthood. Furthermore, to address whether employing behavioral strategies and interventions may reduce the potential negative effects of screens on sleep health. Methods: The National Sleep Foundation convened a 16-person multidisciplinary expert panel (Panel). Panelists met virtually 5 times throughout 2023, during which they followed a modified Delphi RAND/UCLA Appropriateness Method to reach consensus. Results: The Panel conducted a literature review starting with 2209 articles, narrowed down to 522 relevant empirical articles and 52 relevant review articles. The search was refined to include 35 experimental/intervention studies that examined whether there was a causal link between screen-based digital media and sleep. In addition, panelists reviewed 5 recent relevant systematic review articles. After reviewing the summarized current literature, panelists voted on 10 candidate statements about whether screen use impairs sleep health. The Panel met virtually to discuss the results of the first round of votes, which was then followed by a second round of voting, ultimately achieving consensus on 5 out of the 10 statements. Conclusions: The Panel achieved consensus that (1) in general, screen use impairs sleep health among children and adolescents, (2) the content of screen use before sleep impairs sleep health of children and adolescents, and (3) behavioral strategies and interventions may attenuate the negative effects of screen use on sleep health. (c) 2024 National Sleep Foundation. Published by Elsevier Inc. All rights are reserved, including those for text and data mining, AI training, and similar technologies.</t>
  </si>
  <si>
    <t>[Hartstein, Lauren E.] Univ Colorado Boulder, Dept Integrat Physiol, Boulder, CO USA; [Mathew, Gina Marie; Rodriguez, Isaac; Hale, Lauren] SUNY Stony Brook, Renaissance Sch Med, Dept Family Populat &amp; Prevent Med, Program Publ Hlth, Stony Brook, NY USA; [Reichenberger, David A.; Chang, Anne-Marie] Penn State Univ, Dept Biobehav Hlth, State Coll, PA USA; [Allen, Nicholas] Univ Oregon, Dept Psychol, Eugene, OR USA; [Chaput, Jean-Philippe] Childrens Hosp Eastern Ontario Res Inst, Hlth Act Living &amp; Obes Res Grp, Ottawa, ON, Canada; [Chaput, Jean-Philippe] Univ Ottawa, Dept Pediat, Ottawa, ON, Canada; [Christakis, Dimitri A.] Univ Washington, Dept Pediat, Special Olymp Int, Seattle, WA USA; [Garrison, Michelle] Purdue Univ, Dept Publ Hlth, Neurosci &amp; Behav Disorders Programme, Lafayette, IN USA; [Gooley, Joshua J.] Duke NUS Med Sch, Neurosci &amp; Behav Disorders Program, Singapore, Singapore; [Koos, Jessica A.] SUNY Stony Brook, Hlth Sci Lib, Stony Brook, NY USA; [Van Den Bulck, Jan] Univ Michigan, Dept Commun &amp; Media, Ann Arbor, MI USA; [Woods, Heather] Univ Glasgow, Coll Med Vet &amp; Life Sci, Sch Psychol &amp; Neurosci, Glasgow, Scotland; [Zeitzer, Jamie M.] Stanford Univ, Dept Psychiat &amp; Behav Sci, Stanford, CA USA; [Dzierzewski, Joseph M.] Natl Sleep Fdn, Washington, DC USA</t>
  </si>
  <si>
    <t>lauren.hale@stonybrook.edu</t>
  </si>
  <si>
    <t>10.1016/j.sleh.2024.05.001</t>
  </si>
  <si>
    <t>Neurosciences &amp; Neurology</t>
  </si>
  <si>
    <t>Ramon Saura, Jose; Ribeiro-Soriano, Domingo; Palacios-Marques, Daniel</t>
  </si>
  <si>
    <t>Assessing behavioral data science privacy issues in government artificial intelligence deployment</t>
  </si>
  <si>
    <t>Behavioral data sciences; Governments; Collective behavior analysis; Artificial intelligence; Surveillance capitalism; Privacy</t>
  </si>
  <si>
    <t>BIG DATA ANALYTICS; SOCIAL MEDIA; CAMBRIDGE ANALYTICA; DECISION-MAKING; ETHICAL-ISSUES; LEGAL; AI; TECHNOLOGY; CHALLENGES; RETRIEVAL</t>
  </si>
  <si>
    <t>In today's global culture where the Internet has established itself as the main tool for communication and commerce, the capability to massively analyze and predict citizens' behavior has become a priority for governments in terms of collective intelligence and security. At the same time, in the context of novel possibilities that artificial intelligence (AI) brings to governments in terms of understanding and developing collective behavior analysis, important concerns related to citizens' privacy have emerged. In order to identify the main uses that governments make of AI and to define citizens' concerns about their privacy, in the present study, we undertook a systematic review of the literature, conducted in-depth interviews, and applied data-mining techniques. Based on our results, we classified and discussed the risks to citizens' privacy according to the types of AI strategies used by governments that may affect collective behavior and cause massive behavior modification. Our results revealed 11 uses of AI strategies used by the government to improve their interaction with citizens, organizations in cities, services provided by public institutions or the economy, among other areas. In relation to citizens' privacy when AI is used by governments, we identified 8 topics related to human behavior predictions, intelligence decision making, decision automation, digital surveillance, data privacy law and regulation, and the risk of behavior modification. The paper concludes with a discussion of the development of regulations focused on the ethical design of citizen data collection, where implications for governments are presented aimed at regulating security, ethics, and data privacy. Additionally, we propose a research agenda composed by 16 research questions to be investigated in further research.</t>
  </si>
  <si>
    <t>[Ramon Saura, Jose] Rey Juan Carlos Univ, Madrid, Spain; [Ribeiro-Soriano, Domingo] Univ Valencia, Valencia, Spain; [Palacios-Marques, Daniel] Univ Politecn Valencia, Valencia, Spain</t>
  </si>
  <si>
    <t>joseramon.saura@urjc.es; domingp.ribeiro@uv.es; dapamar@doe.upv.es</t>
  </si>
  <si>
    <t>10.1016/j.giq.2022.101679</t>
  </si>
  <si>
    <t>Gan, Zuoxian; Yang, Min; Feng, Tao; Timmermans, Harry J. P.</t>
  </si>
  <si>
    <t>Examining the relationship between built environment and metro ridership at station-to-station level</t>
  </si>
  <si>
    <t>Built environment; Station-to-station ridership; Non-linear effect; Gradient boosting regression trees; Metro</t>
  </si>
  <si>
    <t>BOOSTING DECISION TREES; TRANSIT RIDERSHIP; TRAVEL DEMAND; URBAN FORM; LAND-USE; MODEL; DISTANCE; BOARDINGS; CITY</t>
  </si>
  <si>
    <t>Very few studies have examined the impact of built environment on urban rail transit ridership at the station-to-station (origin-destination) level. Moreover, most direct ridership models (DRMs) tend to involve simple a prior assumed linear or log-linear relationship in which the estimated parameters are assumed to hold across the entire data space of the explanatory variables. These models cannot detect any changes in the linear (or non-linear) effects across different values of the features of built environment on urban rail transit ridership, which possibly induces biased results and hides some non-negligible and detailed information. Based on these research gaps, this study develops a time-of-day origin-destination DRM that uses smart card data pertaining to the Nanjing metro system, China. It applies a gradient boosting regression trees model to provide a more refined data mining approach to investigate the non-linear associations between features of the built environment and station-to-station ridership. Data related to the built environment, station type, demographics, and travel impedance including a less used variable - detour, were collected and used in the analysis. The empirical results show that most independent variables are associated with station-to-station ridership in a discontinuous non-linear way, regardless of the time period. The built environment on the origin side has a larger effect on station-to-station ridership than the built environment on the destination side for the morning peak hours, while the opposite holds for the afternoon peak hours and night. The results also indicate that transfer times is more important variables than detour and route distance.</t>
  </si>
  <si>
    <t>[Gan, Zuoxian] Dalian Maritime Univ, Coll Transportat Engn, Dalian 116026, Peoples R China; [Yang, Min] Southeast Univ, Jiangsu Prov Collaborat Innovat Ctr Modern Urban, Sch Transportat, Jiangsu Key Lab Urban ITS, Nanjing 211189, Peoples R China; [Feng, Tao; Timmermans, Harry J. P.] Eindhoven Univ Technol, Dept Built Environm, Urban Planning &amp; Transportat Grp, Eindhoven 5600 MB, Netherlands; [Timmermans, Harry J. P.] Nanjing Univ Aeronaut &amp; Astronaut, Dept Air Transportat Management, Nanjing 211106, Peoples R China</t>
  </si>
  <si>
    <t>zxgan@dlmu.edu.cn; yangmin@seu.edu.cn; T.Feng@tue.nl; H.J.P.Timmermans@tue.nl</t>
  </si>
  <si>
    <t>10.1016/j.trd.2020.102332</t>
  </si>
  <si>
    <t>Environmental Sciences &amp; Ecology; Transportation</t>
  </si>
  <si>
    <t>Androutsopoulou, Aggeliki; Karacapilidis, Nikos; Loukis, Euripidis; Charalabidis, Yannis</t>
  </si>
  <si>
    <t>Transforming the communication between citizens and government through AI-guided chatbots</t>
  </si>
  <si>
    <t>DESIGN SCIENCE RESEARCH; INFORMATION-SYSTEMS; MEDIA RICHNESS</t>
  </si>
  <si>
    <t>Driven by 'success stories' reported by private sector firms, government agencies have also started adopting various Artificial Intelligence (AI) technologies in diverse domains (e.g. health, taxation, and education); however, extensive research is required in order to exploit the full potential of AI in the public sector, and leverage various AI technologies to address important problems/needs. This paper makes a contribution in this direction: it presents a novel approach, as well as the architecture of an ICT platform supporting it, for the advanced exploitation of a specific AI technology, namely chatbots, in the public sector in order to address a crucial issue: the improvement of communication between government and citizens (which has for long time been problematic). The proposed approach builds on natural language processing, machine learning and data mining technologies, and leverages existing data of various forms (such as documents containing legislation and directives, structured data from government agencies' operational systems, social media data, etc.), in order to develop a new digital channel of communication between citizens and government. Making use of appropriately structured and semantically annotated data, this channel enables 'richer' and more expressive interaction of citizens with government in everyday language, facilitating and advancing both information seeking and conducting of transactions. Compared to existing digital channels, the proposed approach is appropriate for a wider range of citizens' interactions, with higher levels of complexity, ambiguity and uncertainty. In close co-operation with three Greek government agencies (the Ministry of Finance, a social security organization, and a big local government organization), this approach has been validated through a series of application scenarios.</t>
  </si>
  <si>
    <t>[Androutsopoulou, Aggeliki; Loukis, Euripidis; Charalabidis, Yannis] Univ Aegean, Dept Informat &amp; Commun Syst Engn, Gorgyras &amp; Palama 2, Karlovassi 83200, Samos, Greece; [Karacapilidis, Nikos] Univ Patras, Dept Mech Engn &amp; Aeronaut, Ind Management &amp; Informat Syst Lab, Patras 26110, Greece</t>
  </si>
  <si>
    <t>ag.andr@aegean.gr; karacap@upatras.gr; eloukis@aegean.gr; yannisx@aegean.gr</t>
  </si>
  <si>
    <t>10.1016/j.giq.2018.10.001</t>
  </si>
  <si>
    <t>Huang, Dong; Wang, Chang-Dong; Peng, Hongxing; Lai, Jianhuang; Kwoh, Chee-Keong</t>
  </si>
  <si>
    <t>Enhanced Ensemble Clustering via Fast Propagation of Cluster-Wise Similarities</t>
  </si>
  <si>
    <t>Cluster-wise similarity; consensus clustering; data clustering; ensemble clustering; random walk</t>
  </si>
  <si>
    <t>COMBINING MULTIPLE CLUSTERINGS; ITEM RECOMMENDATION; CONSENSUS</t>
  </si>
  <si>
    <t>Ensemble clustering has been a popular research topic in data mining and machine learning. Despite its significant progress in recent years, there are still two challenging issues in the current ensemble clustering research. First, most of the existing algorithms tend to investigate the ensemble information at the object-level, yet often lack the ability to explore the rich information at higher levels of granularity. Second, they mostly focus on the direct connections (e.g., direct intersection or pair-wise co-occurrence) in the multiple base clusterings, but generally neglect the multiscale indirect relationship hidden in them. To address these two issues, this paper presents a novel ensemble clustering approach based on fast propagation of cluster-wise similarities via random walks. We first construct a cluster similarity graph with the base clusters treated as graph nodes and the cluster-wise Jaccard coefficient exploited to compute the initial edge weights. Upon the constructed graph, a transition probability matrix is defined, based on which the random walk process is conducted to propagate the graph structural information. Specifically, by investigating the propagating trajectories starting from different nodes, a new cluster-wise similarity matrix can be derived by considering the trajectory relationship. Then, the newly obtained cluster-wise similarity matrix is mapped from the cluster-level to the object-level to achieve an enhanced co-association matrix, which is able to simultaneously capture the object-wise co-occurrence relationship as well as the multiscale cluster-wise relationship in ensembles. Finally, two novel consensus functions are proposed to obtain the consensus clustering result. Extensive experiments on a variety of real-world datasets have demonstrated the effectiveness and efficiency of our approach.</t>
  </si>
  <si>
    <t>[Huang, Dong; Peng, Hongxing] South China Agr Univ, Coll Math &amp; Informat, Guangzhou 510642, Peoples R China; [Huang, Dong; Kwoh, Chee-Keong] Nanyang Technol Univ, Sch Comp Sci &amp; Engn, Singapore, Singapore; [Wang, Chang-Dong; Lai, Jianhuang] Sun Yat Sen Univ, Sch Data &amp; Comp Sci, Guangzhou 510006, Peoples R China; [Lai, Jianhuang] Guangdong Key Lab Informat Secur Technol, Guangzhou, Peoples R China; [Lai, Jianhuang] Minist Educ, Key Lab Machine Intelligence &amp; Adv Comp, Guangzhou, Guangdong, Peoples R China</t>
  </si>
  <si>
    <t>huangdonghere@gmail.com; changdongwang@hotmail.com; xyphx@scau.edu.cn; stsljh@mail.sysu.edu.cn; asckkwoh@ntu.edu.sg</t>
  </si>
  <si>
    <t>10.1109/TSMC.2018.2876202</t>
  </si>
  <si>
    <t>Li, Yansheng; Zhang, Yongjun; Huang, Xin; Zhu, Hu; Ma, Jiayi</t>
  </si>
  <si>
    <t>Large-Scale Remote Sensing Image Retrieval by Deep Hashing Neural Networks</t>
  </si>
  <si>
    <t>Deep hashing neural networks (DHNNs); large-scale remote sensing image retrieval remote sensing big data (RSBD) mining; supervised learning from scratch; transfer learning</t>
  </si>
  <si>
    <t>BIG DATA; SCENE; CLASSIFICATION; TEXTURE</t>
  </si>
  <si>
    <t>As one of the most challenging tasks of remote sensing big data mining, large-scale remote sensing image retrieval has attracted increasing attention from researchers. Existing large-scale remote sensing image retrieval approaches are generally implemented by using hashing learning methods, which take handcrafted features as inputs and map the high-dimensional feature vector to the low-dimensional binary feature vector to reduce feature-searching complexity levels. As a means of applying the merits of deep learning, this paper proposes a novel large-scale remote sensing image retrieval approach based on deep hashing neural networks (DHNNs). More specifically, DHNNs are composed of deep feature learning neural networks and hashing learning neural networks and can be optimized in an end-to-end manner. Rather than requiring to dedicate expertise and effort to the design of feature descriptors, we can automatically learn good feature extraction operations and feature hashing mapping under the supervision of labeled samples. To broaden the application field, DHNNs are evaluated under two representative remote sensing cases: scarce and sufficient labeled samples. To make up for a lack of labeled samples, DHNNs can be trained via transfer learning for the former case. For the latter case, DHNNs can be trained via supervised learning from scratch with the aid of a vast number of labeled samples. Extensive experiments on one public remote sensing image data set with a limited number of labeled samples and on another public data set with plenty of labeled samples show that the proposed remote sensing image retrieval approach based on DHNNs can remarkably outperform state-of-the-art methods under both of the examined conditions.</t>
  </si>
  <si>
    <t>[Li, Yansheng; Zhang, Yongjun; Huang, Xin] Wuhan Univ, Sch Remote Sensing &amp; Informat Engn, Dept Photogrammetry, Wuhan 430079, Hubei, Peoples R China; [Huang, Xin] Wuhan Univ, State Key Lab Informat Engn Surveying Mapping &amp; R, Wuhan 430079, Hubei, Peoples R China; [Zhu, Hu] Nanjing Univ Posts &amp; Telecommun, Dept Radio &amp; Televis Engn, Coll Telecommun &amp; Informat Engn, Nanjing 210003, Jiangsu, Peoples R China; [Ma, Jiayi] Wuhan Univ, Elect Informat Sch, Dept Commun Engn, Wuhan 430072, Hubei, Peoples R China</t>
  </si>
  <si>
    <t>yansheng.li@whu.edu.cn; zhangyj@whu.edu.cn; xhuang@whu.edu.cn; peter.hu.zhu@gmail.com; jiayima@whu.edu.cn</t>
  </si>
  <si>
    <t>10.1109/TGRS.2017.2756911</t>
  </si>
  <si>
    <t>Kabekkodu, Soorya N.; Dosen, Anja; Blanton, Thomas N.</t>
  </si>
  <si>
    <t>PDF-5+: a comprehensive powder diffraction file™ for materials characterization</t>
  </si>
  <si>
    <t>Powder X-ray diffraction; XRD database; quality mark; subfiles; PDF card</t>
  </si>
  <si>
    <t>CRYSTAL-STRUCTURE; CHEMICAL-ANALYSIS; IDENTIFICATION; PROGRAM</t>
  </si>
  <si>
    <t>For more than 80 years, the scientific community has extensively used International Centre for Diffraction Data's (ICDD (R)) Powder Diffraction File (PDF (R)) for material characterization, including powder X-ray diffraction analysis. Historically, PDF was made available for two major material types: one for inorganic analysis and the other for organic analysis. In the early years of the PDF, this two-material approach was implemented due to limited computer capabilities. With Release 2024, ICDD provides a comprehensive database consisting of the entire PDF in one database called PDF-5+, comprised of more than one million entries (1,061,898). The PDF-5+ with a relational database (RDB) construct houses extensive chemical, physical, bibliographic, and crystallographic data, including atomic coordinates and raw data, enabling qualitative and quantitative phase analysis. This wealth of information in one database is advantageous for phase identification, materials characterization, and several data mining applications in materials science. A database of this size needs rigorous data curation and structural and chemical classifications to optimize pattern search/match and characterization methods. Each entry in the PDF has an editorially assigned quality mark. An editorial comment will describe the reason if an entry does not meet the top-quality mark. The editorial processes of ICDD's quality management system are unique in that they are ISO 9001:2015 certified. Among several classifications implemented in PDF-5+, subfiles (such as Bioactive, Pharmaceuticals, Minerals, etc.) directly impact the search/match in minimizing false positives. Scientists with specific field expertise continuously review these subfiles to maintain their quality. This paper describes the features of PDF with an emphasis on the newly released PDF-5+.</t>
  </si>
  <si>
    <t>[Kabekkodu, Soorya N.; Dosen, Anja; Blanton, Thomas N.] Int Ctr Diffract Data, Newtown Sq, PA 19073 USA</t>
  </si>
  <si>
    <t>kabekkodu@icdd.com</t>
  </si>
  <si>
    <t>10.1017/S0885715624000150</t>
  </si>
  <si>
    <t>Shen, Si; Ma, Si; Chen, Xian-Min; Yi, Fei; Li, Bin-Bin; Liang, Xiao-Gui; Liao, Sheng-Jin; Gao, Li-Hong; Zhou, Shun-Li; Ruan, Yong-Ling</t>
  </si>
  <si>
    <t>A transcriptional landscape underlying sugar import for grain set in maize</t>
  </si>
  <si>
    <t>drought; grain development; maize; post-phloem transport; sucrose; sugar transporter</t>
  </si>
  <si>
    <t>CELL-WALL INVERTASE; ZEA-MAYS-L; SUCROSE TRANSPORTERS; GENE-EXPRESSION; ENDOSPERM; SEED; KERNELS; FRUIT; SENESCENCE; INHIBITOR</t>
  </si>
  <si>
    <t>Developing seed depends on sugar supply for its growth and yield formation. Maize (Zea mays L.) produces the largest grains among cereals. However, there is a lack of holistic understanding of the transcriptional landscape of genes controlling sucrose transport to, and utilization within, maize grains. By performing in-depth data mining of spatio-temporal transcriptomes coupled with histological and heterologous functional analyses, we identified transporter genes specifically expressed in the maternal-filial interface, including (i) ZmSWEET11/13b in the placento-chalazal zone, where sucrose is exported into the apoplasmic space, and (ii) ZmSTP3, ZmSWEET3a/4c (monosaccharide transporters), ZmSUT1, and ZmSWEET11/13a (sucrose transporters) in the basal endosperm transfer cells for retrieval of apoplasmic sucrose or hexoses after hydrolysis by extracellular invertase. In the embryo and its surrounding regions, an embryo-localized ZmSUT4 and a cohort of ZmSWEETs were specifically expressed. Interestingly, drought repressed those ZmSWEETs likely exporting sucrose but enhanced the expression of most transporter genes for uptake of apoplasmic sugars. Importantly, this drought-induced fluctuation in gene expression was largely attenuated by an increased C supply via controlled pollination, indicating that the altered gene expression is conditioned by C availability. Based on the analyses above, we proposed a holistic model on the spatio-temporal expression of genes that likely govern sugar transport and utilization across maize maternal and endosperm and embryo tissues during the critical stage of grain set. Collectively, the findings represent an advancement towards a holistic understanding of the transcriptional landscape underlying post-phloem sugar transport in maize grain and indicate that the drought-induced changes in gene expression are attributable to low C status.</t>
  </si>
  <si>
    <t>[Shen, Si; Chen, Xian-Min; Yi, Fei; Li, Bin-Bin; Liang, Xiao-Gui; Zhou, Shun-Li] China Agr Univ, Coll Agron &amp; Biotechnol, Beijing 100193, Peoples R China; [Ma, Si; Gao, Li-Hong] China Agr Univ, Coll Hort, Beijing Key Lab Growth &amp; Dev Regulat Protected Ve, Beijing 100193, Peoples R China; [Liang, Xiao-Gui] Jiangxi Agr Univ, Res Ctr Ecol Sci, Nanchang, Jiangxi, Peoples R China; [Liao, Sheng-Jin] Beijing Acad Agr &amp; Forestry Sci, Res Ctr Agr Informat &amp; Technol, Beijing 100193, Peoples R China; [Ruan, Yong-Ling] Univ Newcastle, Sch Environm &amp; Life Sci, Callaghan, NSW 2308, Australia</t>
  </si>
  <si>
    <t>zhoushl@cau.edu.cn</t>
  </si>
  <si>
    <t>10.1111/tpj.15668</t>
  </si>
  <si>
    <t>Deng, Shijie; Wen, Jie; Liu, Chengliang; Yan, Ke; Xu, Gehui; Xu, Yong</t>
  </si>
  <si>
    <t>Projective Incomplete Multi-View Clustering</t>
  </si>
  <si>
    <t>Graph regularization; incomplete multi-view clustering (IMVC); multi-view learning; structured consensus representation</t>
  </si>
  <si>
    <t>Due to the rapid development of multimedia technology and sensor technology, multi-view clustering (MVC) has become a research hotspot in machine learning, data mining, and other fields and has been developed significantly in the past decades. Compared with single-view clustering, MVC improves clustering performance by exploiting complementary and consistent information among different views. Such methods are all based on the assumption of complete views, which means that all the views of all the samples exist. It limits the application of MVC, because there are always missing views in practical situations. In recent years, many methods have been proposed to solve the incomplete MVC (IMVC) problem and a kind of popular method is based on matrix factorization (MF). However, such methods generally cannot deal with new samples and do not take into account the imbalance of information between different views. To address these two issues, we propose a new IMVC method, in which a novel and simple graph regularized projective consensus representation learning model is formulated for incomplete multi-view data clustering task. Compared with the existing methods, our method not only can obtain a set of projections to handle new samples but also can explore information of multiple views in a balanced way by learning the consensus representation in a unified low-dimensional subspace. In addition, a graph constraint is imposed on the consensus representation to mine the structural information inside the data. Experimental results on four datasets show that our method successfully accomplishes the IMVC task and obtain the best clustering performance most of the time. Our implementation is available at https://github.com/Dshijie/PIMVC.</t>
  </si>
  <si>
    <t>[Deng, Shijie; Wen, Jie; Liu, Chengliang; Xu, Gehui; Xu, Yong] Harbin Inst Technol, Shenzhen Key Lab Visual Object Detect &amp; Recognit, Shenzhen 518055, Peoples R China; [Yan, Ke] Beijing Inst Technol, Sch Comp Sci &amp; Technol, Beijing, Peoples R China</t>
  </si>
  <si>
    <t>21s151151@stu.hit.edu.cn; jiewen_pr@126.com; liucl1996@163.com; tkkxgh@foxmail.com; yanke401@163.com; yongxu@ymail.com</t>
  </si>
  <si>
    <t>10.1109/TNNLS.2023.3242473</t>
  </si>
  <si>
    <t>Chen, Wei; Xie, Xiaoshen; Wang, Jiale; Pradhan, Biswajeet; Hong, Haoyuan; Bui, Dieu Tien; Duan, Zhao; Ma, Jianquan</t>
  </si>
  <si>
    <t>A comparative study of logistic model tree, random forest, and classification and regression tree models for spatial prediction of landslide susceptibility</t>
  </si>
  <si>
    <t>Logistic model tree; Random forest; Classification and regression tree; Landslide; China</t>
  </si>
  <si>
    <t>ANALYTICAL HIERARCHY PROCESS; SUPPORT VECTOR MACHINE; NEURAL-NETWORK MODELS; FREQUENCY RATIO; CERTAINTY FACTOR; LIKELIHOOD RATIO; DECISION TREE; FUZZY-LOGIC; FAULT ZONE; AREA</t>
  </si>
  <si>
    <t>The main purpose of the present study is to use three state-of-the-art data mining techniques, namely, logistic model tree (LMT), random forest (RF), and classification and regression tree (CART) models, to map landslide susceptibility. Long County was selected as the study area. First, a landslide inventory map was constructed using history reports, interpretation of aerial photographs, and extensive field surveys. A total of 171 landslide locations were identified in the study area. Twelve landslide-related parameters were considered for landslide susceptibility mapping, including slope angle, slope aspect, plan curvature, profile curvature, altitude, NDVI, land use, distance to faults, distance to roads, distance to rivers, lithology, and rainfall. The 171 landslides were randomly separated into two groups with a 70/30 ratio for training and validation purposes, and different ratios of non-landslides to landslides grid cells were used to obtain the highest classification accuracy. The linear support vector machine algorithm (LSVM) was used to evaluate the predictive capability of the 12 landslide conditioning factors. Second, LMT, RF, and CART models were constructed using training data. Finally, the applied models were validated and compared using receiver operating characteristics (ROC), and predictive accuracy (ACC) methods. Overall, all three models exhibit reasonably good performances; the RF model exhibits the highest predictive capability compared with the LMT and CART models. The RF model, with a success rate of 0.837 and a prediction rate of 0.781, is a promising technique for landslide susceptibility mapping. Therefore, these three models are useful tools for spatial prediction of landslide susceptibility. (C) 2016 Elsevier B.V. All rights reserved.</t>
  </si>
  <si>
    <t>[Chen, Wei; Xie, Xiaoshen; Wang, Jiale; Duan, Zhao; Ma, Jianquan] Xian Univ Sci &amp; Technol, Coll Geol &amp; Environm, Xian 710054, Peoples R China; [Pradhan, Biswajeet] Univ Putra Malaysia, Dept Civil Engn, Fac Engn, Serdang 43400, Selangor, Malaysia; [Pradhan, Biswajeet] Sejong Univ, Dept Energy &amp; Mineral Resources Engn, 209 Neungdong Ro, Seoul 05006, South Korea; [Hong, Haoyuan] Jiangxi Meteorol Bur, Jiangxi Prov Meteorol Observ, 109 ShengfuBeier Rd, Nanchang 330046, Jiangxi, Peoples R China; [Bui, Dieu Tien] Univ Coll Southeast, Dept Business Adm &amp; Comp Sci, Geog Informat Syst Grp, N-3800 Bo I Telemark, Norway</t>
  </si>
  <si>
    <t>chenwei.0930@163.com; honghaoyuan333@gmail.com</t>
  </si>
  <si>
    <t>10.1016/j.catena.2016.11.032</t>
  </si>
  <si>
    <t>Abdel-Basset, Mohamed; El-Shahat, Doaa; El-henawy, Ibrahim; de Albuquerque, Victor Hugo C.; Mirjalili, Seyedali</t>
  </si>
  <si>
    <t>A new fusion of grey wolf optimizer algorithm with a two-phase mutation for feature selection</t>
  </si>
  <si>
    <t>Feature selection; Grey wolf optimization algorithm; Wrapper method; Classifier, accuracy; Cross-validation; Mutation</t>
  </si>
  <si>
    <t>PARTICLE SWARM OPTIMIZATION; CROW SEARCH ALGORITHM; CLASSIFICATION</t>
  </si>
  <si>
    <t>Because of their high dimensionality, dealing with large datasets can hinder the data mining process. Thus, the feature selection is a pre-process mandatory phase for reducing the dimensionality of datasets through using the most informative features and at the same time maximizing the classification accuracy. This paper proposes a new Grey Wolf Optimizer algorithm integrated with a Two-phase Mutation to solve the feature selection for classification problems based on the wrapper methods. The sigmoid function is used to transform the continuous search space to the binary one in order to match the binary nature of the feature selection problem. The two-phase mutation enhances the exploitation capability of the algorithm. The purpose of the first mutation phase is to reduce the number of selected features while preserving high classification accuracy. The purpose of the second mutation phase is to attempt to add more informative features that increase the classification accuracy. As the mutation phase can be time-consuming, the two-phase mutation can be done with a small probability. The wrapper methods can give high-quality solutions so we use one of the most famous wrapper methods which called k-Nearest Neighbor (k-NN) classifier. The Euclidean distance is computed to search for the k-NN. Each dataset is split into training and testing data using K-fold cross-validation to overcome the overfitting problem. Several comparisons with the most famous and modern algorithms such as flower algorithm, particle swarm optimization algorithm, multi-verse optimizer algorithm, whale optimization algorithm, and bat algorithm are done. The experiments are done using 35 datasets. Statistical analyses are made to prove the effectiveness of the proposed algorithm and its outperformance. (C) 2019 Elsevier Ltd. All rights reserved.</t>
  </si>
  <si>
    <t>[Abdel-Basset, Mohamed] Zagazig Univ, Fac Comp &amp; Informat, Dept Operat Res, Zagazig, Egypt; [El-Shahat, Doaa; El-henawy, Ibrahim] Zagazig Univ, Fac Comp &amp; Informat, Comp Sci Dept, Zagazig, Egypt; [de Albuquerque, Victor Hugo C.] Univ Fortaleza, Fortaleza, Ceara, Brazil; [Mirjalili, Seyedali] Torrens Univ Australia, 90 Bowen Terrace, Fortitude Valley, Qld 4006, Australia</t>
  </si>
  <si>
    <t>mohamed.abdelbasset@fci.zu.edu.eg; doaazidan@zu.edu.eg; ielhenawy@zu.edu.eg; victor.albuquerque@unifor.br</t>
  </si>
  <si>
    <t>10.1016/j.eswa.2019.112824</t>
  </si>
  <si>
    <t>Parmar, Chintan; Velazquez, Emmanuel Rios; Leijenaar, Ralph; Jermoumi, Mohammed; Carvalho, Sara; Mak, Raymond H.; Mitra, Sushmita; Shankar, B. Uma; Kikinis, Ron; Haibe-Kains, Benjamin; Lambin, Philippe; Aerts, Hugo J. W. L.</t>
  </si>
  <si>
    <t>Robust Radiomics Feature Quantification Using Semiautomatic Volumetric Segmentation</t>
  </si>
  <si>
    <t>CELL LUNG-CANCER; INTEROBSERVER VARIABILITY; TEXTURAL FEATURES; PET IMAGES; TUMOR; REPRODUCIBILITY; HETEROGENEITY</t>
  </si>
  <si>
    <t>Due to advances in the acquisition and analysis of medical imaging, it is currently possible to quantify the tumor phenotype. The emerging field of Radiomics addresses this issue by converting medical images into minable data by extracting a large number of quantitative imaging features. One of the main challenges of Radiomics is tumor segmentation. Where manual delineation is time consuming and prone to inter-observer variability, it has been shown that semi-automated approaches are fast and reduce inter-observer variability. In this study, a semiautomatic region growing volumetric segmentation algorithm, implemented in the free and publicly available 3D-Slicer platform, was investigated in terms of its robustness for quantitative imaging feature extraction. Fifty-six 3D-radiomic features, quantifying phenotypic differences based on tumor intensity, shape and texture, were extracted from the computed tomography images of twenty lung cancer patients. These radiomic features were derived from the 3D-tumor volumes defined by three independent observers twice using 3D-Slicer, and compared to manual slice-by-slice delineations of five independent physicians in terms of intra-class correlation coefficient (ICC) and feature range. Radiomic features extracted from 3D-Slicer segmentations had significantly higher reproducibility (ICC = 0.85+/-0.15, p = 0.0009) compared to the features extracted from the manual segmentations (ICC = 0.77+/-0.17). Furthermore, we found that features extracted from 3D-Slicer segmentations were more robust, as the range was significantly smaller across observers (p = 3.819e-07), and overlapping with the feature ranges extracted from manual contouring (boundary lower: p = 0.007, higher: p = 5.863e-06). Our results show that 3D-Slicer segmented tumor volumes provide a better alternative to the manual delineation for feature quantification, as they yield more reproducible imaging descriptors. Therefore, 3D-Slicer can be employed for quantitative image feature extraction and image data mining research in large patient cohorts.</t>
  </si>
  <si>
    <t>[Parmar, Chintan; Velazquez, Emmanuel Rios; Jermoumi, Mohammed; Mak, Raymond H.; Lambin, Philippe; Aerts, Hugo J. W. L.] Harvard Univ, Brigham &amp; Womens Hosp, Dana Farber Canc Inst, Dept Radiat Oncol,Med Sch, Boston, MA 02115 USA; [Parmar, Chintan; Velazquez, Emmanuel Rios; Leijenaar, Ralph; Carvalho, Sara; Aerts, Hugo J. W. L.] Maastricht Univ, Dept Radiat Oncol MAASTRO, Maastricht, Netherlands; [Parmar, Chintan; Mitra, Sushmita; Shankar, B. Uma] Indian Stat Inst, Machine Intelligence Unit, Kolkata, India; [Jermoumi, Mohammed] Univ Massachusetts, Lowell, MA USA; [Kikinis, Ron; Aerts, Hugo J. W. L.] Harvard Univ, Brigham &amp; Womens Hosp, Dept Radiol, Sch Med, Boston, MA 02115 USA; [Haibe-Kains, Benjamin] Univ Hlth Network, Princess Margaret Canc Ctr, Toronto, ON, Canada; [Haibe-Kains, Benjamin] Univ Toronto, Dept Med Biophys, Toronto, ON, Canada</t>
  </si>
  <si>
    <t>Chintan_Parmar@dfci.harvard.edu; Hugo_Aerts@dfci.harvard.edu</t>
  </si>
  <si>
    <t>10.1371/journal.pone.0102107</t>
  </si>
  <si>
    <t>Lenselink, Eelke B.; ten Dijke, Niels; Bongers, Brandon; Papadatos, George; van Vlijmen, Herman W. T.; Kowalczyk, Wojtek; IJzerman, Adriaan P.; van Westen, Gerard J. P.</t>
  </si>
  <si>
    <t>Beyond the hype: deep neural networks outperform established methods using a ChEMBL bioactivity benchmark set</t>
  </si>
  <si>
    <t>Deep neural networks; ChEMBL; QSAR; Proteochemometrics; Chemogenomics; Cheminformatics</t>
  </si>
  <si>
    <t>PREDICTION; ACCURATE; TARGETS; GROWTH</t>
  </si>
  <si>
    <t>The increase of publicly available bioactivity data in recent years has fueled and catalyzed research in chemogenomics, data mining, and modeling approaches. As a direct result, over the past few years a multitude of different methods have been reported and evaluated, such as target fishing, nearest neighbor similarity-based methods, and Quantitative Structure Activity Relationship (QSAR)-based protocols. However, such studies are typically conducted on different datasets, using different validation strategies, and different metrics. In this study, different methods were compared using one single standardized dataset obtained from ChEMBL, which is made available to the public, using standardized metrics (BEDROC and Matthews Correlation Coefficient). Specifically, the performance of Naive Bayes, Random Forests, Support Vector Machines, Logistic Regression, and Deep Neural Networks was assessed using QSAR and proteochemometric (PCM) methods. All methods were validated using both a random split validation and a temporal validation, with the latter being a more realistic benchmark of expected prospective execution. Deep Neural Networks are the top performing classifiers, highlighting the added value of Deep Neural Networks over other more conventional methods. Moreover, the best method ('DNN_ PCM') performed significantly better at almost one standard deviation higher than the mean performance. Furthermore, Multi-task and PCM implementations were shown to improve performance over single task Deep Neural Networks. Conversely, target prediction performed almost two standard deviations under the mean performance. Random Forests, Support Vector Machines, and Logistic Regression performed around mean performance. Finally, using an ensemble of DNNs, alongside additional tuning, enhanced the relative performance by another 27% (compared with unoptimized ` DNN_ PCM'). Here, a standardized set to test and evaluate different machine learning algorithms in the context of multi-task learning is offered by providing the data and the protocols.</t>
  </si>
  <si>
    <t>[Lenselink, Eelke B.; Bongers, Brandon; van Vlijmen, Herman W. T.; IJzerman, Adriaan P.; van Westen, Gerard J. P.] Leiden Univ, Leiden Acad Ctr Drug Res, Div Med Chem Drug Discovery &amp; Safety, POB 9502, NL-2300 RA Leiden, Netherlands; [ten Dijke, Niels; Kowalczyk, Wojtek] Leiden Univ, Leiden Inst Adv Comp Sci, POB 9512, NL-2300 RA Leiden, Netherlands; [Papadatos, George] EBI, EMBL, Wellcome Genome Campus, Cambridge, England; [Papadatos, George] GlaxoSmithKline, Med Res Ctr, Gunnels Wood Rd, Stevenage SG1 2NY, Herts, England</t>
  </si>
  <si>
    <t>gerard@gjpvanwesten.nl</t>
  </si>
  <si>
    <t>10.1186/s13321-017-0232-0</t>
  </si>
  <si>
    <t>Hussien, Abdelazim G.; Oliva, Diego; Houssein, Essam H.; Juan, Angel A.; Yu, Xu</t>
  </si>
  <si>
    <t>Binary Whale Optimization Algorithm for Dimensionality Reduction</t>
  </si>
  <si>
    <t>whale optimization algorithm; WOA; binary whale optimization algorithm; bWOA-S; bWOA-V; feature selection; classification; dimensionality reduction</t>
  </si>
  <si>
    <t>FEATURE-SELECTION; CLASSIFICATION; SEARCH; VARIANTS; HYBRIDS</t>
  </si>
  <si>
    <t>Feature selection (FS) was regarded as a global combinatorial optimization problem. FS is used to simplify and enhance the quality of high-dimensional datasets by selecting prominent features and removing irrelevant and redundant data to provide good classification results. FS aims to reduce the dimensionality and improve the classification accuracy that is generally utilized with great importance in different fields such as pattern classification, data analysis, and data mining applications. The main problem is to find the best subset that contains the representative information of all the data. In order to overcome this problem, two binary variants of the whale optimization algorithm (WOA) are proposed, called bWOA-S and bWOA-V. They are used to decrease the complexity and increase the performance of a system by selecting significant features for classification purposes. The first bWOA-S version uses the Sigmoid transfer function to convert WOA values to binary ones, whereas the second bWOA-V version uses a hyperbolic tangent transfer function. Furthermore, the two binary variants introduced here were compared with three famous and well-known optimization algorithms in this domain, such as Particle Swarm Optimizer (PSO), three variants of binary ant lion (bALO1, bALO2, and bALO3), binary Dragonfly Algorithm (bDA) as well as the original WOA, over 24 benchmark datasets from the UCI repository. Eventually, a non-parametric test called Wilcoxon's rank-sum was carried out at 5% significance to prove the powerfulness and effectiveness of the two proposed algorithms when compared with other algorithms statistically. The qualitative and quantitative results showed that the two introduced variants in the FS domain are able to minimize the selected feature number as well as maximize the accuracy of the classification within an appropriate time.</t>
  </si>
  <si>
    <t>[Hussien, Abdelazim G.] Fayoum Univ, Fac Sci, Faiyum 63514, Egypt; [Oliva, Diego; Juan, Angel A.] Univ Oberta Catalunya, IN3 Comp Sci Dept, Barcelona 08018, Spain; [Oliva, Diego] Univ Guadalajara, Dept Ciencias Computac, CUCEI, Guadalajara 44430, Mexico; [Houssein, Essam H.] Minia Univ, Fac Comp &amp; Informat, Al Minya 61519, Egypt; [Yu, Xu] Qingdao Univ Sci &amp; Technol, Sch Informat Sci &amp; Technol, Qingdao 266061, Peoples R China</t>
  </si>
  <si>
    <t>aga08@fayoum.edu.eg; diego.oliva@cucei.udg.mx; essam.halim@mu.edu.eg; ajuanp@uoc.edu; yuxu0532@qust.edu.cn</t>
  </si>
  <si>
    <t>10.3390/math8101821</t>
  </si>
  <si>
    <t>Naseer, Sheraz; Saleem, Yasir; Khalid, Shehzad; Bashir, Muhammad Khawar; Han, Jihun; Iqbal, Muhammad Munwar; Han, Kijun</t>
  </si>
  <si>
    <t>Enhanced Network Anomaly Detection Based on Deep Neural Networks</t>
  </si>
  <si>
    <t>Deep learning; convolutional neural networks; autoencoders; LSTM; k_NN; decision_tree; intrusion detection; convnets; information security</t>
  </si>
  <si>
    <t>EXTREME LEARNING-MACHINE; INTRUSION-DETECTION</t>
  </si>
  <si>
    <t>Due to the monumental growth of Internet applications in the last decade, the need for security of information network has increased manifolds. As a primary defense of network infrastructure, an intrusion detection system is expected to adapt to dynamically changing threat landscape. Many supervised and unsupervised techniques have been devised by researchers from the discipline of machine learning and data mining to achieve reliable detection of anomalies. Deep learning is an area of machine learning which applies neuron-like structure for learning tasks. Deep learning has profoundly changed the way we approach learning tasks by delivering monumental progress in different disciplines like speech processing, computer vision, and natural language processing to name a few. It is only relevant that this new technology must be investigated for information security applications. The aim of this paper is to investigate the suitability of deep learning approaches for anomaly-based intrusion detection system. For this research, we developed anomaly detection models based on different deep neural network structures, including convolutional neural networks, autoencoders, and recurrent neural networks. These deep models were trained on NSLKDD training data set and evaluated on both test data sets provided by NSLKDD, namely NSLKDDTest+ and NSLKDDTest21. All experiments in this paper are performed by authors on a GPU-based test bed. Conventional machine learning-based intrusion detection models were implemented using well-known classification techniques, including extreme learning machine, nearest neighbor, decision-tree, random-forest, support vector machine, naive-bays, and quadratic discriminant analysis. Both deep and conventional machine learning models were evaluated using well-known classification metrics, including receiver operating characteristics, area under curve, precision-recall curve, mean average precision and accuracy of classification. Experimental results of deep IDS models showed promising results for real-world application in anomaly detection systems.</t>
  </si>
  <si>
    <t>[Naseer, Sheraz; Saleem, Yasir; Bashir, Muhammad Khawar] Univ Engn &amp; Technol, Dept Comp Sci &amp; Engn, Lahore 54890, Pakistan; [Naseer, Sheraz] Univ Management &amp; Technol, Dept Informat &amp; Syst, Lahore 10033, Pakistan; [Khalid, Shehzad] Bahria Univ, Dept Comp Engn, Islamabad 44000, Pakistan; [Bashir, Muhammad Khawar] Univ Vet &amp; Anim Sci, Dept Stat &amp; Comp Sci, Lahore 54000, Pakistan; [Han, Jihun; Han, Kijun] Kyungpook Natl Univ, Sch Comp Sci &amp; Engn, Daegu 37224, South Korea; [Iqbal, Muhammad Munwar] Univ Engn &amp; Technol, Dept Comp Sci, Taxila 47080, Pakistan</t>
  </si>
  <si>
    <t>kjhan@knu.ac.kr</t>
  </si>
  <si>
    <t>10.1109/ACCESS.2018.2863036</t>
  </si>
  <si>
    <t>Zorarpaci, Ezgi; Ozel, Selma Ayse</t>
  </si>
  <si>
    <t>A hybrid approach of differential evolution and artificial bee colony for feature selection</t>
  </si>
  <si>
    <t>Feature selection; Hybrid optimization; Artificial bee colony; Differential evolution; Classification</t>
  </si>
  <si>
    <t>ALGORITHM; OPTIMIZATION</t>
  </si>
  <si>
    <t>Dimensionality is one of the major problems which affect the quality of learning process in most of the machine learning and data mining tasks. Having high dimensional datasets for training a classification model may lead to have overfitting of the learned model to the training data. Overfitting reduces generalization of the model, therefore causes poor classification accuracy for the new test instances. Another disadvantage of dimensionality of dataset is to have high CPU time requirement for learning and testing the model. Applying feature selection to the dataset before the learning process is essential to improve the performance of the classification task. In this study, a new hybrid method which combines artificial bee colony optimization technique with differential evolution algorithm is proposed for feature selection of classification tasks. The developed hybrid method is evaluated by using fifteen datasets from the UCI Repository which are commonly used in classification problems. To make a complete evaluation, the proposed hybrid feature selection method is compared with the artificial bee colony optimization, and differential evolution based feature selection methods, as well as with the three most popular feature selection techniques that are information gain, chi-square, and correlation feature selection. In addition to these, the performance of the proposed method is also compared with the studies in the literature which uses the same datasets. The experimental results of this study show that our developed hybrid method is able to select good features for classification tasks to improve run-time performance and accuracy of the classifier. The proposed hybrid method may also be applied to other search and optimization problems as its performance for feature selection is better than pure artificial bee colony optimization, and differential evolution. (C) 2016 Elsevier Ltd. All rights reserved.</t>
  </si>
  <si>
    <t>[Zorarpaci, Ezgi; Ozel, Selma Ayse] Cukurova Univ, Fac Engn &amp; Architecture, Dept Comp Engn, TR-01330 Adana, Turkey</t>
  </si>
  <si>
    <t>ezorarpaci@cu.edu.tr; saozel@cu.edu.tr</t>
  </si>
  <si>
    <t>10.1016/j.eswa.2016.06.004</t>
  </si>
  <si>
    <t>McLoughlin, Fintan; Duffy, Aidan; Conlon, Michael</t>
  </si>
  <si>
    <t>A clustering approach to domestic electricity load profile characterisation using smart metering data</t>
  </si>
  <si>
    <t>Domestic electricity load profile; Segmentation; Clustering</t>
  </si>
  <si>
    <t>ENERGY-CONSUMPTION; RESIDENTIAL SECTOR; CLASSIFICATION; APPLIANCE; IDENTIFICATION; OWNERSHIP; SPACE</t>
  </si>
  <si>
    <t>The availability of increasing amounts of data to electricity utilities through the implementation of domestic smart metering campaigns has meant that traditional ways of analysing meter reading information such as descriptive statistics has become increasingly difficult. Key characteristic information to the data is often lost, particularly when averaging or aggregation processes are applied. Therefore, other methods of analysing data need to be used so that this information is not lost. One such method which lends itself to analysing large amounts of information is data mining. This allows for the data to be segmented before such aggregation processes are applied. Moreover, segmentation allows for dimension reduction thus enabling easier manipulation of the data. Clustering methods have been used in the electricity industry for some time. However, their use at a domestic level has been somewhat limited to date. This paper investigates three of the most widely used unsupervised clustering methods: k-means, k-medoid and Self Organising Maps (SOM). The best performing technique is then evaluated in order to segment individual households into clusters based on their pattern of electricity use across the day. The process is repeated for each day over a six month period in order to characterise the diurnal, intra-daily and seasonal variations of domestic electricity demand. Based on these results a series of Profile Classes (PC's) are presented that represent common patterns of electricity use within the home. Finally, each PC is linked to household characteristics by applying a multi-nominal logistic regression to the data. As a result, households and the manner with which they use electricity in the home can be characterised based on individual customer attributes. (C) 2015 Elsevier Ltd. All rights reserved.</t>
  </si>
  <si>
    <t>[McLoughlin, Fintan; Duffy, Aidan] Dublin Inst Technol, Sch Civil Engn, Dublin 1, Ireland; [McLoughlin, Fintan; Duffy, Aidan] Dublin Inst Technol, Dublin Energy Lab, Dublin 1, Ireland; [Conlon, Michael] Dublin Inst Technol, Sch Elect &amp; Elect Engn, Dublin 4, Ireland; [Conlon, Michael] Dublin Inst Technol, Dublin Energy Lab, Dublin 4, Ireland</t>
  </si>
  <si>
    <t>fintan.mcloughlin@dit.ie</t>
  </si>
  <si>
    <t>10.1016/j.apenergy.2014.12.039</t>
  </si>
  <si>
    <t>Baghela, Arjun; Pena, Olga M.; Lee, Amy H.; Baquir, Beverlie; Falsafi, Reza; An, Andy; Farmer, Susan W.; Hurlburt, Andrew; Mondragon-Cardona, Alvaro; Rivera, Juan Diego; Baker, Andrew; Trahtemberg, Uriel; Shojaei, Maryam; Jimenez-Canizales, Carlos Eduardo; dos Santos, Claudia C.; Tang, Benjamin; Bouma, Hjalmar R.; Freue, Gabriela V. Cohen; Hancock, Robert E. W.</t>
  </si>
  <si>
    <t>Predicting sepsis severity at first clinical presentation: The role of endotypes and mechanistic signatures</t>
  </si>
  <si>
    <t>Sepsis; Severe sepsis; Endotypes; Gene signatures &amp; biomarkers; Cellular reprogramming; Translational medicine</t>
  </si>
  <si>
    <t>DEFINITIONS; OUTCOMES</t>
  </si>
  <si>
    <t>Background Inter-individual variability during sepsis limits appropriate triage of patients. Identifying, at first clini-cal presentation, gene expression signatures that predict subsequent severity will allow clinicians to identify the most at-risk groups of patients and enable appropriate antibiotic use. Methods Blood RNA-Seq and clinical data were collected from 348 patients in four emergency rooms (ER) and one intensive-care-unit (ICU), and 44 healthy controls. Gene expression profiles were analyzed using machine learning and data mining to identify clinically relevant gene signatures reflecting disease severity, organ dysfunction, mortal-ity, and specific endotypes/mechanisms. Findings Gene expression signatures were obtained that predicted severity/organ dysfunction and mortality in both ER and ICU patients with accuracy/AUC of 77-80%. Network analysis revealed these signatures formed a coherent biological program, with specific but overlapping mechanisms/pathways. Given the heterogeneity of sepsis, we asked if patients could be assorted into discrete groups with distinct mechanisms (endotypes) and varying severity. Patients with early sepsis could be stratified into five distinct and novel mechanistic endotypes, named Neutrophilic-Suppressive/NPS, Inflammatory/INF, Innate-Host-Defense/IHD, Interferon/IFN, and Adaptive/ADA, each based on similar to 200 unique gene expression differences, and distinct pathways/mechanisms (e.g., IL6/STAT3 in NPS). Endo-types had varying overall severity with two severe (NPS/INF) and one relatively benign (ADA) groupings, consistent with reanalysis of previous endotype studies. A 40 gene-classification tool (accuracy=96%) and several gene-pairs (accuracy=89-97%) accurately predicted endotype status in both ER and ICU validation cohorts. Interpretation The severity and endotype signatures indicate that distinct immune signatures precede the onset of severe sepsis and lethality, providing a method to triage early sepsis patients. Copyright (C) 2021 The Authors. Published by Elsevier B.V.</t>
  </si>
  <si>
    <t>[Baghela, Arjun; Pena, Olga M.; Baquir, Beverlie; Falsafi, Reza; An, Andy; Farmer, Susan W.; Hancock, Robert E. W.] Univ British Columbia, Ctr Microbial Dis &amp; Immun Res, 232-2259 Lower Mall, Vancouver, BC V5T 4S6, Canada; [Baghela, Arjun] Genome Sci Ctr, Bioinformat Grad Program, 570 W 7th Ave, Vancouver, BC V5T 4S6, Canada; [Lee, Amy H.] Simon Fraser Univ, Dept Mol Biol &amp; Biochem, 8888 Univ Dr, Burnaby, BC V5A 1S6, Canada; [Hurlburt, Andrew] Vancouver Gen Hosp, 899 W 12th Ave, Vancouver, BC V5Z 1M9, Canada; [Mondragon-Cardona, Alvaro; Rivera, Juan Diego; Jimenez-Canizales, Carlos Eduardo] Hosp Univ Hernando Moncaleano, Calle 9 15-25, Neiva, Colombia; [Mondragon-Cardona, Alvaro; Rivera, Juan Diego; Jimenez-Canizales, Carlos Eduardo] Univ Surcolombiana, Dept Internal Med, Calle 9 Carrera 14, Neiva, Colombia; [Baker, Andrew; Trahtemberg, Uriel; dos Santos, Claudia C.] Univ Toronto, Keenan Res Ctr Biomed Sci, Crit Care Med, St Michaels Hosp, 30 Bond St, Toronto, ON M5G 1W8, Canada; [Shojaei, Maryam; Tang, Benjamin] Westmead Inst Med Res, 176 Hawkesbury Rd, Westmead, NSW 2145, Australia; [Bouma, Hjalmar R.] Univ Groningen, Dept Internal Med, Univ Med Ctr Groningen, Hanzepl 1, NL-9713 AV Groningen, Netherlands; [Bouma, Hjalmar R.] Univ Groningen, Univ Med Ctr Groningen, Dept Clin Pharm &amp; Pharmacol, Hanzepl 1, NL-9713 AV Groningen, Netherlands; [Freue, Gabriela V. Cohen] Univ British Columbia, Dept Stat, 2207 Main Mall, Vancouver, BC V6T 1Z4, Canada</t>
  </si>
  <si>
    <t>bob@hancocklab.com</t>
  </si>
  <si>
    <t>10.1016/j.ebiom.2021.103776</t>
  </si>
  <si>
    <t>General &amp; Internal Medicine; Research &amp; Experimental Medicine</t>
  </si>
  <si>
    <t>Sun, Lin; Wang, Tianxiang; Ding, Weiping; Xu, Jiucheng; Lin, Yaojin</t>
  </si>
  <si>
    <t>Feature selection using Fisher score and multilabel neighborhood rough sets for multilabel classification</t>
  </si>
  <si>
    <t>Feature selection; Neighborhood rough sets; Fisher Score; Multilabel classification</t>
  </si>
  <si>
    <t>LABEL FEATURE-SELECTION; UNCERTAINTY MEASURES; INFORMATION</t>
  </si>
  <si>
    <t>In recent years, feature selection for multilabel classification has attracted attention in machine learning and data mining. However, some feature selection methods ignore the correlations among labels, resulting in low performance, and most of them face challenges in determining an appropriate neighborhood radius for neighborhood systems and suffer from expensive time cost. To overcome the issues, we propose a novel feature selection method using Fisher score and multilabel neighborhood rough sets (MNRS) in multilabel neighborhood decision systems. First, to identify the correlations between labels under a binary distribution, two types of new mutual information between labels are considered, and their balance coefficients are defined. By enhancing strong correlations and weakening weak correlations between labels, a mutual information-based Fisher score model with a second-order correlation between labels is designed to fit multilabel data. Second, to address the problem of automatically choosing a neighborhood radius, a subset of hetero-geneous and homogeneous samples is employed to develop a new classification margin as a neighborhood radius, and some concepts of neighborhood, neighborhood class, and upper and lower approximations are formulated for multilabel neighborhood decision systems. The weight and dependency degree are presented to effectively measure the uncertainty of samples in multilabel neighborhood decision systems. Thus, we further present a new classification margin-based MNRS model. Finally, a filter-wrapper preprocessing algorithm for feature selection using the improved Fisher score model is proposed to decrease the spatiotemporal complexity of multilabel data, and a heuristic feature selection algorithm is designed for improve classification performance on multilabel datasets. Experimental results on thirteen multilabel datasets show that the proposed algorithm is effective in selecting significant features, demonstrating its excellent classification ability in multilabel datasets. (c) 2021 Elsevier Inc. All rights reserved.</t>
  </si>
  <si>
    <t>[Sun, Lin; Wang, Tianxiang; Xu, Jiucheng] Henan Normal Univ, Coll Comp &amp; Informat Engn, Xinxiang 453007, Henan, Peoples R China; [Ding, Weiping] Nantong Univ, Sch Informat Sci &amp; Technol, Nantong 226019, Peoples R China; [Sun, Lin; Lin, Yaojin] Minnan Normal Univ, Key Lab Data Sci &amp; Intelligence Applicat, Zhangzhou 363000, Peoples R China; [Sun, Lin; Xu, Jiucheng] Key Lab Artificial Intelligence &amp; Personalized Le, Xinxiang 453007, Henan, Peoples R China</t>
  </si>
  <si>
    <t>sunlin@htu.edu.cn; wtx0719@126.com; dwp9988@163.com; jiuchxu@gmail.com; zzlinyaojin@163.com</t>
  </si>
  <si>
    <t>10.1016/j.ins.2021.08.032</t>
  </si>
  <si>
    <t>Morris, E. Kathryn; Caruso, Tancredi; Buscot, Francois; Fischer, Markus; Hancock, Christine; Maier, Tanja S.; Meiners, Torsten; Mueller, Caroline; Obermaier, Elisabeth; Prati, Daniel; Socher, Stephanie A.; Sonnemann, Ilja; Waeschke, Nicole; Wubet, Tesfaye; Wurst, Susanne; Rillig, Matthias C.</t>
  </si>
  <si>
    <t>Choosing and using diversity indices: insights for ecological applications from the German Biodiversity Exploratories</t>
  </si>
  <si>
    <t>Arbuscular mycorrhizal fungi; arthropods; Berger-Parker; chemical diversity; Hill's powers; molecular diversity; plant diversity; Plantago lanceolata; Shannon index; Simpson's index</t>
  </si>
  <si>
    <t>LAND-USE; EVENNESS; RICHNESS</t>
  </si>
  <si>
    <t>Biodiversity, a multidimensional property of natural systems, is difficult to quantify partly because of the multitude of indices proposed for this purpose. Indices aim to describe general properties of communities that allow us to compare different regions, taxa, and trophic levels. Therefore, they are of fundamental importance for environmental monitoring and conservation, although there is no consensus about which indices are more appropriate and informative. We tested several common diversity indices in a range of simple to complex statistical analyses in order to determine whether some were better suited for certain analyses than others. We used data collected around the focal plant Plantago lanceolata on 60 temperate grassland plots embedded in an agricultural landscape to explore relationships between the common diversity indices of species richness (S), Shannon's diversity (H'), Simpson's diversity (D-1), Simpson's dominance (D-2), Simpson's evenness (E), and Berger-Parker dominance (BP). We calculated each of these indices for herbaceous plants, arbuscular mycorrhizal fungi, aboveground arthropods, belowground insect larvae, and P.lanceolata molecular and chemical diversity. Including these trait-based measures of diversity allowed us to test whether or not they behaved similarly to the better studied species diversity. We used path analysis to determine whether compound indices detected more relationships between diversities of different organisms and traits than more basic indices. In the path models, more paths were significant when using H', even though all models except that with E were equally reliable. This demonstrates that while common diversity indices may appear interchangeable in simple analyses, when considering complex interactions, the choice of index can profoundly alter the interpretation of results. Data mining in order to identify the index producing the most significant results should be avoided, but simultaneously considering analyses using multiple indices can provide greater insight into the interactions in a system.</t>
  </si>
  <si>
    <t>[Morris, E. Kathryn; Sonnemann, Ilja; Wurst, Susanne; Rillig, Matthias C.] Free Univ Berlin, Inst Biol, Dahlem Ctr Plant Sci, D-14195 Berlin, Germany; [Morris, E. Kathryn] Xavier Univ, Dept Biol, 3800 Victory Pkwy, Cincinnati, OH 45207 USA; [Caruso, Tancredi] Queens Univ Belfast, Sch Biol Sci, Belfast BT9 7BL, Antrim, North Ireland; [Buscot, Francois; Wubet, Tesfaye] UFZ Helmholtz Ctr Environm Res, Dept Soil Ecol, D-06120 Halle, Germany; [Buscot, Francois] Univ Leipzig, Inst Biol, D-04103 Leipzig, Germany; [Buscot, Francois; Wubet, Tesfaye; Rillig, Matthias C.] German Ctr Integrat Biodivers Res IDiv, D-04103 Leipzig, Germany; [Fischer, Markus; Prati, Daniel; Socher, Stephanie A.] Univ Bern, Inst Plant Sci, CH-3013 Bern, Switzerland; [Hancock, Christine; Obermaier, Elisabeth] Univ Wurzburg, Dept Anim Ecol &amp; Trop Biol, D-97074 Wurzburg, Germany; [Maier, Tanja S.; Mueller, Caroline] Univ Bielefeld, Dept Chem Ecol, D-33615 Bielefeld, Germany; [Meiners, Torsten; Waeschke, Nicole] Free Univ Berlin, Inst Biol, D-12163 Berlin, Germany; [Rillig, Matthias C.] Berlin Brandenburg Inst Adv Biodivers Res BBIB, D-14195 Berlin, Germany</t>
  </si>
  <si>
    <t>morrisk10@xavier.edu</t>
  </si>
  <si>
    <t>10.1002/ece3.1155</t>
  </si>
  <si>
    <t>Environmental Sciences &amp; Ecology; Evolutionary Biology</t>
  </si>
  <si>
    <t>Boyd, Peter G.; Chidambaram, Arunraj; Garcia-Diez, Enrique; Ireland, Christopher P.; Daff, Thomas D.; Bounds, Richard; Gladysiak, Andrzej; Schouwink, Pascal; Moosavi, Seyed Mohamad; Maroto-Valer, M. Mercedes; Reimer, Jeffrey A.; Navarro, Jorge A. R.; Woo, Tom K.; Garcia, Susana; Stylianou, Kyriakos C.; Smit, Berend</t>
  </si>
  <si>
    <t>Data-driven design of metal-organic frameworks for wet flue gas CO2 capture</t>
  </si>
  <si>
    <t>CARBON-DIOXIDE CAPTURE; SWING ADSORPTION; PRESSURE; MIL-53</t>
  </si>
  <si>
    <t>Limiting the increase of CO2 in the atmosphere is one of the largest challenges of our generation(1). Because carbon capture and storage is one of the few viable technologies that can mitigate current CO2 emissions(2), much effort is focused on developing solid adsorbents that can efficiently capture CO2 from flue gases emitted from anthropogenic sources(3). One class of materials that has attracted considerable interest in this context is metal-organic frameworks (MOFs), in which the careful combination of organic ligands with metal-ion nodes can, in principle, give rise to innumerable structurally and chemically distinct nanoporous MOFs. However, many MOFs that are optimized for the separation of CO2 from nitrogen(4-7) do not perform well when using realistic flue gas that contains water, because water competes with CO2 for the same adsorption sites and thereby causes the materials to lose their selectivity. Although flue gases can be dried, this renders the capture process prohibitively expensive(8,9). Here we show that data mining of a computational screening library of over 300,000 MOFs can identify different classes of strong CO2-binding sites-which we term `adsorbaphores'-that endow MOFs with CO2/N-2 selectivity that persists in wet flue gases. We subsequently synthesized two water-stable MOFs containing the most hydrophobic adsorbaphore, and found that their carbon-capture performance is not affected by water and outperforms that of some commercial materials. Testing the performance of these MOFs in an industrial setting and consideration of the full capture process-including the targeted CO2 sink, such as geological storage or serving as a carbon source for the chemical industry-will be necessary to identify the optimal separation material.</t>
  </si>
  <si>
    <t>[Boyd, Peter G.; Chidambaram, Arunraj; Ireland, Christopher P.; Gladysiak, Andrzej; Moosavi, Seyed Mohamad; Stylianou, Kyriakos C.; Smit, Berend] EPFL, Valais ISIC, Inst Sci &amp; Ingn Chim, Lab Mol Simulat LSMO, Sion, Switzerland; [Garcia-Diez, Enrique; Maroto-Valer, M. Mercedes; Garcia, Susana] Heriot Watt Univ, Sch Engn &amp; Phys Sci, RCCS, Edinburgh, Midlothian, Scotland; [Daff, Thomas D.; Woo, Tom K.] Univ Ottawa, Dept Chem &amp; Biomol Sci, Ottawa, ON, Canada; [Bounds, Richard; Reimer, Jeffrey A.] Univ Calif Berkeley, Dept Chem &amp; Biomol Engn, Berkeley, CA 94720 USA; [Schouwink, Pascal] Ecole Polytech Fed Lausanne, ISIC, Lausanne, Switzerland; [Navarro, Jorge A. R.] Univ Granada, Dept Quim Inorgan, Granada, Spain; [Navarro, Jorge A. R.] Lawrence Berkeley Natl Lab, Mat Sci Div, Berkeley, CA USA; [Daff, Thomas D.] Univ Cambridge, Dept Engn, Cambridge, England; [Stylianou, Kyriakos C.] Oregon State Univ, Dept Chem, Gilbert Hall 153, Corvallis, OR 97331 USA</t>
  </si>
  <si>
    <t>twoo@uottawa.ca; S.Garcia@hw.ac.uk; kyriakos.stylianou@oregonstate.edu; berend.smit@epfl.ch</t>
  </si>
  <si>
    <t>10.1038/s41586-019-1798-7</t>
  </si>
  <si>
    <t>Minasny, Budiman; McBratney, Alex B.</t>
  </si>
  <si>
    <t>Digital soil mapping: A brief history and some lessons</t>
  </si>
  <si>
    <t>Soil survey; Pedology; GlobalSoilMap; Soil history; Case-based reasoning</t>
  </si>
  <si>
    <t>CONTINUOUS DEPTH FUNCTIONS; MODELING ENERGY INPUTS; FUZZY-C-MEANS; SPATIAL PREDICTION; ORGANIC-MATTER; PEDOTRANSFER FUNCTIONS; SLEEPING BEAUTIES; LANDSCAPE MODEL; CARBON STORAGE; EXPERT-SYSTEM</t>
  </si>
  <si>
    <t>Digital soil mapping (DSM) is a successful sub discipline of soil science with an active research output. The success of digital soil mapping is a confluence of several factors in the beginning of 2000 including the increased availability of spatial data (digital elevation model, satellite imagery), the availability of computing power for processing data, the development of data-mining tools and GIS, and numerous applications beyond geostatistics. In addition, there was an increased global demand for spatial data including uncertainty assessments, and a rejuvenation of many soil survey and university centres which helped in the spreading of digital soil mapping technologies and knowledge. The theoretical framework for digital soil mapping was formalised in a 2003 paper in Geodertna. In this paper, we define what constitutes digital soil mapping, sketch a brief history of it, and discuss some lessons. Digital soil mapping requires three components: the input in the form of field and laboratory observational methods, the process used in terms of spatial and non-spatial soil inference systems, and the output in the form of spatial soil information systems, which includes outputs in the form of rasters of prediction along with the uncertainty of prediction. We also illustrate the history with a number of sleeping beauty papers that seem too precocious and consequently the ideas were not taken up by contemporaries and largely forgotten. It took another 30 to 40 years before the ideas were rediscovered and then flourished. Examples include proximal soil sensing that was developed in the 1920s, soil spectroscopy in 1970s, and soil mapping based on similarity of environmental factors in 1979. In summary, the coming together of emerging topics and timeliness greatly assists in the development of paradigm. We learned that research and ideas that are too precocious are largely ignored - such work warrants (re)discovery. (C) 2015 Published by Elsevier B.V.</t>
  </si>
  <si>
    <t>[Minasny, Budiman; McBratney, Alex B.] Univ Sydney, Fac Agr &amp; Environm, Sydney, NSW 2006, Australia</t>
  </si>
  <si>
    <t>Budiman.minasny@sydney.edu.au</t>
  </si>
  <si>
    <t>FEB 15</t>
  </si>
  <si>
    <t>10.1016/j.geoderma.2015.07.017</t>
  </si>
  <si>
    <t>Richard, Ann M.; Judson, Richard S.; Houck, Keith A.; Grulke, Christopher M.; Volarath, Patra; Thillainadarajah, Inthirany; Yang, Chihae; Rathman, James; Martin, Matthew T.; Wambaugh, John F.; Knudsen, Thomas B.; Kancherla, Jayaram; Mansouri, Kamel; Patlewicz, Grace; Williams, Antony J.; Little, Stephen B.; Crofton, Kevin M.; Thomas, Russell S.</t>
  </si>
  <si>
    <t>ToxCast Chemical Landscape: Paving the Road to 21st Century Toxicology</t>
  </si>
  <si>
    <t>IN-VITRO ASSAYS; TOXICITY; KNOWLEDGE; PROGRAM; LIBRARY; QUALITY; MODELS; TOOLS; ACTOR; HTS</t>
  </si>
  <si>
    <t>The U.S. Environmental Protection Agency's (EPA) ToxCast program is testing a large library of Agency-relevant chemicals using in vitro high-throughput screening (HTS) approaches to support the development of improved toxicity prediction models. Launched in 2007, Phase I of the program screened 310 chemicals, mostly pesticides, across hundreds of ToxCast assay end points. In Phase II, the ToxCast library was expanded to 1878 chemicals, culminating in the public release of screening data at the end of 2013. Subsequent expansion in Phase III has resulted in more than 3800 chemicals actively undergoing ToxCast screening, 96% of which are also being screened in the multi-Agency Tox21 project. The chemical library unpinning these efforts plays a central role in defining the scope and potential application of ToxCast HTS results. The history of the phased construction of EPA's ToxCast library is reviewed,, followed by a survey of the library contents from several different vantage points. CAS Registry Numbers are used to assess ToxCast library coverage of important toxicity, regulatory, and exposure inventories. Structure-based representations of ToxCast chemicals are then used to compute physicochemical properties, substructural features, and structural alerts for toxicity and biotransformation. Cheminformatics approaches using these varied representations are applied to defining the boundaries of HTS testability, evaluating chemical diversity, and comparing the ToxCast library to potential target application inventories, such as used in EPA's Endocrine Disruption Screening Program (EDSP). Through several examples, the ToxCast chemical library is demonstrated to provide comprehensive coverage of the knowledge domains and target inventories of potential interest to EPA. Furthermore, the varied representations and approaches presented here define local chemistry domains potentially worthy of further investigation (e.g., not currently covered in the testing library or defined by toxicity alerts) to strategically support data mining and predictive toxicology modeling moving forward.</t>
  </si>
  <si>
    <t>[Richard, Ann M.; Judson, Richard S.; Houck, Keith A.; Grulke, Christopher M.; Martin, Matthew T.; Wambaugh, John F.; Knudsen, Thomas B.; Patlewicz, Grace; Williams, Antony J.; Little, Stephen B.; Crofton, Kevin M.; Thomas, Russell S.] US EPA, Natl Ctr Computat Toxicol, Off Res &amp; Dev, Mail Code B205-01, Durham, NC 27711 USA; [Volarath, Patra] US FDA, Ctr Food Safety &amp; Nutr, 5100 Paint Branch Pkwy, College Pk, MD 20740 USA; [Thillainadarajah, Inthirany] US EPA, Senior Environm Employment Program, Res Triangle Pk, NC 27711 USA; [Yang, Chihae] Mol Networks GmbH, Henkestr 91, D-91052 Erlangen, Germany; [Yang, Chihae; Rathman, James] Altamira LLC, 1455 Candlewood Dr, Columbus, OH 43235 USA; [Rathman, James] Ohio State Univ, Dept Chem &amp; Biomol Engn, 151 W Woodruff Ave, Columbus, OH 43210 USA; [Kancherla, Jayaram; Mansouri, Kamel] US EPA, Durham, NC 27711 USA; [Richard, Ann M.] US EPA, Mail Drop D143-02, Res Triangle Pk, NC 27711 USA</t>
  </si>
  <si>
    <t>richard.ann@epa.gov</t>
  </si>
  <si>
    <t>10.1021/acs.chemrestox.6b00135</t>
  </si>
  <si>
    <t>Pharmacology &amp; Pharmacy; Chemistry; Toxicology</t>
  </si>
  <si>
    <t>Abdollahzadeh, Benyamin; Khodadadi, Nima; Barshandeh, Saeid; Trojovsky, Pavel; Gharehchopogh, Farhad Soleimanian; El-kenawy, El-Sayed M.; Abualigah, Laith; Mirjalili, Seyedali</t>
  </si>
  <si>
    <t>Puma optimizer (PO): a novel metaheuristic optimization algorithm and its application in machine learning</t>
  </si>
  <si>
    <t>Optimization; Metaheuristic algorithm; Puma optimization algorithm; Machine learning; Global optimization; Automatic phase change</t>
  </si>
  <si>
    <t>COUGAR; EVOLUTION; HABITS</t>
  </si>
  <si>
    <t>Optimization techniques, particularly meta-heuristic algorithms, are highly effective in optimizing and enhancing efficiency across diverse models and systems, renowned for their ability to attain optimal or near-optimal solutions within a reasonable timeframe. In this work, the Puma Optimizer (PO) is proposed as a new optimization algorithm inspired from the intelligence and life of Pumas in. In this algorithm, unique and powerful mechanisms have been proposed in each phase of exploration and exploitation, which has increased the algorithm's performance against all kinds of optimization problems. In addition, a new type of intelligent mechanism, which is a type of hyper-heuristic for phase change, is presented. Using this mechanism, the PO algorithm can perform a phase change operation during the optimization operation and balance both phases. Each phase is automatically adjusted to the nature of the problem. To evaluate the proposed algorithm, 23 standard functions and CEC2019 functions were used and compared with different types of optimization algorithms. Moreover, using the statistical test T-test and the execution time to solve the problem have been discussed. Finally, it has been tested using four machine learning and data mining problems, and the results obtained from all the analysis signifies the excellent performance of this algorithm against all kinds of problems compared to other optimizers. This algorithm has performed better than the compared algorithms in 27 benchmarks out of 33 benchmarks and has obtained better results in solving the clustering problem in 7 data sets out of 10 data sets. Furthermore, the results obtained in the problems of community detection and feature selection and MLP were superior. The source codes of the PO algorithm are publicly available at https://www.mathworks.com/matlabcentral/fileexchange/157231-puma-optimizer-po.</t>
  </si>
  <si>
    <t>[Abdollahzadeh, Benyamin; Trojovsky, Pavel] Univ Hradec Kralove, Fac Sci, Dept Math, Hradec Kralove 50003, Czech Republic; [Khodadadi, Nima] Univ Miami, Dept Civil &amp; Architectural Engn, Coral Gables, FL 33146 USA; [Barshandeh, Saeid] Afagh Higher Educ Inst, Sch Engn, Dept Comp Sci, Orumiyeh, Iran; [Gharehchopogh, Farhad Soleimanian] Islamic Azad Univ, Dept Comp Engn, Urmia Branch, Orumiyeh, Iran; [El-kenawy, El-Sayed M.] Delta Higher Inst Engn &amp; Technol, Dept Commun &amp; Elect, Mansoura 35111, Egypt; [Abualigah, Laith] Al Ahliyya Amman Univ, Hourani Ctr Appl Sci Res, Amman 19328, Jordan; [Abualigah, Laith] Univ Tabuk, Comp Sci Dept, Dept Biol, Tabuk 47913, Saudi Arabia; [Abualigah, Laith] Al al Bayt Univ, Comp Sci Dept, Mafraq 25113, Jordan; [Mirjalili, Seyedali] Torrens Univ Australia, Ctr Artificial Intelligence Res &amp; Optimizat, Adelaide, Australia; [Mirjalili, Seyedali] Obuda Univ, Res &amp; Innovat Ctr, H-1034 Budapest, Hungary</t>
  </si>
  <si>
    <t>nima.khodadadi@miami.edu</t>
  </si>
  <si>
    <t>10.1007/s10586-023-04221-5</t>
  </si>
  <si>
    <t>Ren, Lei; Dong, Jiabao; Wang, Xiaokang; Meng, Zihao; Zhao, Li; Deen, M. Jamal</t>
  </si>
  <si>
    <t>A Data-Driven Auto-CNN-LSTM Prediction Model for Lithium-Ion Battery Remaining Useful Life</t>
  </si>
  <si>
    <t>Feature extraction; Mathematical model; Predictive models; Manufacturing; Convolution; Data mining; Lithium-ion batteries; Autoencoder; convolution neural network (CNN); lithium-ion battery (LIB); long short-term memory (LSTM); remaining useful life (RUL) prediction; industrial artificial intelligence</t>
  </si>
  <si>
    <t>PROGNOSTICS; STATE</t>
  </si>
  <si>
    <t>Integration of each aspect of the manufacturing process with the new generation of information technology such as the Internet of Things, big data, and cloud computing makes industrial manufacturing systems more flexible and intelligent. Industrial big data, recording all aspects of the industrial production process, contain the key value for industrial intelligence. For industrial manufacturing, an essential and widely used electronic device is the lithium-ion battery (LIB). However, accurately predicting the remaining useful life (RUL) of LIB is urgently needed to reduce unexpected maintenance and avoid accidents. Due to insufficient amount of degradation data, the prediction accuracy of data-driven methods is greatly limited. Besides, mathematical models established by model-driven methods to represent degradation process are unstable because of external factors like temperature. To solve this problem, a new LIB RUL prediction method based on improved convolution neural network (CNN) and long short-term memory (LSTM), namely Auto-CNN-LSTM, is proposed in this article. This method is developed based on deep CNN and LSTM to mine deeper information in finite data. In this method, an autoencoder is utilized to augment the dimensions of data for more effective training of CNN and LSTM. In order to obtain continuous and stable output, a filter to smooth the predicted value is used. Comparing with other commonly used methods, experiments on a real-world dataset demonstrate the effectiveness of the proposed method.</t>
  </si>
  <si>
    <t>[Ren, Lei; Dong, Jiabao; Meng, Zihao; Zhao, Li] Beihang Univ, Sch Automat Sci &amp; Elect Engn, Beijing 100191, Peoples R China; [Ren, Lei; Dong, Jiabao; Meng, Zihao; Zhao, Li] Beihang Univ, Beijing Adv Innovat Ctr Big Data Based Precis Med, Beijing 100191, Peoples R China; [Wang, Xiaokang] St Francis Xavier Univ, Dept Comp Sci, Antigonish, NS B2G 2W5, Canada; [Deen, M. Jamal] McMaster Univ, Dept Elect &amp; Comp Engn, Hamilton, ON L8S 4K1, Canada</t>
  </si>
  <si>
    <t>renlei@buaa.edu.cn; aarondong@buaa.edu.cn; xkwang@stfx.ca; mzh1996@buaa.edu.cn; zliyjy@163.com; jamal@mcmaster.ca</t>
  </si>
  <si>
    <t>10.1109/TII.2020.3008223</t>
  </si>
  <si>
    <t>Kuradusenge, Martin; Hitimana, Eric; Hanyurwimfura, Damien; Rukundo, Placide; Mtonga, Kambombo; Mukasine, Angelique; Uwitonze, Claudette; Ngabonziza, Jackson; Uwamahoro, Angelique</t>
  </si>
  <si>
    <t>Crop Yield Prediction Using Machine Learning Models: Case of Irish Potato and Maize</t>
  </si>
  <si>
    <t>Irish potato; maize; air temperature; rainfall; crops yield; random forest; prediction; support vector machine; polynomial regression</t>
  </si>
  <si>
    <t>CLIMATE-CHANGE; RANDOM FOREST; AGRICULTURE; IMPACT</t>
  </si>
  <si>
    <t>Although agriculture remains the dominant economic activity in many countries around the world, in recent years this sector has continued to be negatively impacted by climate change leading to food insecurities. This is so because extreme weather conditions induced by climate change are detrimental to most crops and affect the expected quantity of agricultural production. Although there is no way to fully mitigate these natural phenomena, it could be much better if there is information known earlier about the future so that farmers can plan accordingly. Early information sharing about expected crop production may support food insecurity risk reduction. In this regard, this work employs data mining techniques to predict future crop (i.e., Irish potatoes and Maize) harvests using weather and yields historical data for Musanze, a district in Rwanda. The study applies machine learning techniques to predict crop harvests based on weather data and communicate the information about production trends. Weather data and crop yields for Irish potatoes and maize were gathered from various sources. The collected data were analyzed through Random Forest, Polynomial Regression, and Support Vector Regressor. Rainfall and temperature were used as predictors. The models were trained and tested. The results indicate that Random Forest is the best model with root mean square error of 510.8 and 129.9 for potato and maize, respectively, whereas R-2 was 0.875 and 0.817 for the same crops datasets. The optimum weather conditions for the optimal crop yield were identified for each crop. The results suggests that Random Forest is recommended model for early crop yield prediction. The findings of this study will go a long way to enhance reliance on data for agriculture and climate change related decisions, especially in low-to-middle income countries such as Rwanda.</t>
  </si>
  <si>
    <t>[Kuradusenge, Martin; Hitimana, Eric; Hanyurwimfura, Damien; Mukasine, Angelique; Uwitonze, Claudette; Ngabonziza, Jackson; Uwamahoro, Angelique] Univ Rwanda, Coll Sci &amp; Technol, Sch ICT, POB 3900, KN 67, Kigali, Rwanda; [Rukundo, Placide] Rwanda Agr &amp; Anim Resources Dev Board RAB, POB138, Butare, Rwanda; [Mtonga, Kambombo] Training &amp; Educ Dev Consulting, POB 164, Lilongwe, Malawi</t>
  </si>
  <si>
    <t>m.kuradusenge@ur.ac.rw</t>
  </si>
  <si>
    <t>10.3390/agriculture13010225</t>
  </si>
  <si>
    <t>Gao, Yunhao; Zhang, Mengmeng; Li, Wei; Song, Xiukai; Jiang, Xiangyang; Ma, Yuanqing</t>
  </si>
  <si>
    <t>Adversarial Complementary Learning for Multisource Remote Sensing Classification</t>
  </si>
  <si>
    <t>Feature extraction; Convolutional neural networks; Data mining; Laser radar; Data integration; Synthetic aperture radar; Support vector machines; Adversarial complementary learning (ACL); adversarial max-min game; convolutional neural network (CNN); multisource remote sensing classification; pattern sampling module (PSM)</t>
  </si>
  <si>
    <t>LIDAR DATA; EXTINCTION PROFILES; FUSION; IMAGES</t>
  </si>
  <si>
    <t>Convolutional neural networks (CNNs) have attracted increasing attention in the field of multimodal cooperation. Recently, the adoption of CNN-based methods has achieved remarkable performance in multisource remote sensing data classification. However, it is still confronted with challenges in the aspect of complementarity extraction. In this article, the adversarial complementary learning (ACL) strategy is embedded into the CNN model called ACL-CNN, which is employed to extract the complementary information of the multisource data. The proposed ACL-CNN is able to filter out the common patterns and specific patterns from multisource data by conducting the adversarial max-min game. Especially, the modality-independent common patterns constitute the basic representation of the land covers, while the specific patterns are linearly independent of the common patterns that provide the supplementary representation. Therefore, the complementary information is mapped to a compact and discriminative representation. To eliminate the singularity noise, a learnable pattern sampling module (PSM) is designed to extract the mutual-exclusion relationship between specific patterns. Extensive experiments over three datasets demonstrate the superiority of the proposed ACL-CNN compared with several classification technologies.</t>
  </si>
  <si>
    <t>[Gao, Yunhao; Zhang, Mengmeng; Li, Wei] Beijing Inst Technol, Sch Informat &amp; Elect, Beijing 100081, Peoples R China; [Song, Xiukai; Jiang, Xiangyang; Ma, Yuanqing] Shandong Marine Resources &amp; Environm Res Inst, Shandong Prov Key Lab Restorat Marine Ecol, Yantai 264006, Peoples R China</t>
  </si>
  <si>
    <t>gaoyunhao@bit.edu.cn; mengmengzhang@bit.edu.cn; liwei089@ieee.org; xiukaisong@163.com; jxy0535@126.com; mayuanqing@shandong.cn</t>
  </si>
  <si>
    <t>10.1109/TGRS.2023.3255880</t>
  </si>
  <si>
    <t>Javed, Abdul Rehman; Shahzad, Faisal; Rehman, Saif Ur; Bin Zikria, Yousaf; Razzak, Imran; Jalil, Zunera; Xu, Guandong</t>
  </si>
  <si>
    <t>Future smart cities requirements, emerging technologies, applications, challenges, and future aspects</t>
  </si>
  <si>
    <t>Survey; State-of-the-art; Future cities; Smart cities; Internet of Things; Big data; Cloud computing; Intelligent sensors; Transportation; Data mining; Smart education; Smart health; Smart mobility; Urban modeling; Real-time systems; Technologies; Applications; Challenges; Best practices</t>
  </si>
  <si>
    <t>ARTIFICIAL-INTELLIGENCE; INTRUSION DETECTION; ATTACK DETECTION; IOT; SECURITY; SYSTEM; ENERGY; CITY; GREEN; INTERNET</t>
  </si>
  <si>
    <t>Future smart cities are the key to fulfilling the ever-growing demands of citizens. Information and communication advancements will empower better administration of accessible resources. The eventual fate of the world's betterment lies in its urban environment advancement. The fast influx of individuals creates possibility, yet it additionally causes challenges. Creating sustainable, reasonable space in the world's steadily extending cities is tested confronting governments worldwide. The model of the smart cities rise, where the rights and well-being of the smart city citizens are assured, the industry is in action, and the assessment of urban planning from an environmental point of view. This paper presents a survey on analyzing future technologies and requirements for future smart cities. We provide extensive research to identify and inspect the latest technology advancements, the foundation of the upcoming robust era. Such technologies include deep learning (DL), machine learning (ML), internet of things (IoT), mobile computing, big data, blockchain, sixth-generation (6G) networks, WiFi-7, industry 5.0, robotic systems, heating ventilation, and air conditioning (HVAC), digital forensic, industrial control systems, connected and automated vehicles (CAVs), electric vehicles, product recycling, flying Cars, pantry backup, calamity backup and vital integration of cybersecurity to keep the user concerns secured. We provide a detailed review of the existing future smart cities application frameworks. Furthermore, we discuss various technological challenges of future smart cities. Finally, we identify the future dimensions of smart cities to develop smart cities with the precedence of smart living.</t>
  </si>
  <si>
    <t>[Javed, Abdul Rehman; Xu, Guandong] Univ Technol Sydney, Sch Comp Sci &amp; Adv Analyt Inst Fac Engn &amp; IT, Sydney, Australia; [Javed, Abdul Rehman; Shahzad, Faisal; Rehman, Saif Ur; Jalil, Zunera] Air Univ, Dept Cyber Secur, PAF Complex,E9, Islamabad, Pakistan; [Bin Zikria, Yousaf] Yeungnam Univ, Coll Engn, Dept Informat &amp; Commun Engn, Gyongsan 38541, South Korea; [Razzak, Imran] Univ New South Wales, Sch Comp Sci &amp; Engn, Sydney, Australia</t>
  </si>
  <si>
    <t>abdulrehmanjaved@ieee.org; faisal.shahzad@ieee.org; 181065@students.au.edu.pk; yousafbinzikria@ynu.ac.kr; imran.razzak@unsw.edu.au; zunera.jalil@mail.au.edu.pk; guandong.xu@uts.edu.au</t>
  </si>
  <si>
    <t>10.1016/j.cities.2022.103794</t>
  </si>
  <si>
    <t>Boon-Itt, Sakun; Skunkan, Yukolpat</t>
  </si>
  <si>
    <t>Public Perception of the COVID-19 Pandemic on Twitter: Sentiment Analysis and Topic Modeling Study</t>
  </si>
  <si>
    <t>COVID-19; Twitter; social media; infoveillance; infodemiology; infodemic; data; health informatics; mining; perception; topic modeling</t>
  </si>
  <si>
    <t>Background: COVID-19 is a scientifically and medically novel disease that is not fully understood because it has yet to be consistently and deeply studied. Among the gaps in research on the COVID-19 outbreak, there is a lack of sufficient infoveillance data. Objective: The aim of this study was to increase understanding of public awareness of COVID-19 pandemic trends and uncover meaningful themes of concern posted by Twitter users in the English language during the pandemic. Methods: Data mining was conducted on Twitter to collect a total of 107,990 tweets related to COVID-19 between December 13 and March 9, 2020. The analyses included frequency of keywords, sentiment analysis, and topic modeling to identify and explore discussion topics over time. A natural language processing approach and the latent Dirichlet allocation algorithm were used to identify the most common tweet topics as well as to categorize clusters and identify themes based on the keyword analysis. Results: The results indicate three main aspects of public awareness and concern regarding the COVID-19 pandemic. First, the trend of the spread and symptoms of COVID-19 can be divided into three stages. Second, the results of the sentiment analysis showed that people have a negative outlook toward COVID-19. Third, based on topic modeling, the themes relating to COVID-19 and the outbreak were divided into three categories: the COVID-19 pandemic emergency, how to control COVID-19, and reports on COVID-19. Conclusions: Sentiment analysis and topic modeling can produce useful information about the trends in the discussion of the COVID-19 pandemic on social media as well as alternative perspectives to investigate the COVID-19 crisis, which has created considerable public awareness. This study shows that Twitter is a good communication channel for understanding both public concern and public awareness about COVID-19. These findings can help health departments communicate information to alleviate specific public concerns about the disease.</t>
  </si>
  <si>
    <t>[Boon-Itt, Sakun] Thammasat Univ, Ctr Excellence Operat &amp; Informat Management, Thammasat Business Sch, Dept Operat Management, 2 Prachan Rd, Bangkok 10240, Thailand; [Skunkan, Yukolpat] Bangkok Christian Hosp, Bangkok, Thailand</t>
  </si>
  <si>
    <t>sboonitt@tu.ac.th</t>
  </si>
  <si>
    <t>OCT-DEC</t>
  </si>
  <si>
    <t>10.2196/21978</t>
  </si>
  <si>
    <t>Jamil, Faisal; Iqbal, Naeem; Ahmad, Shabir; Kim, Dohyeun</t>
  </si>
  <si>
    <t>Peer-to-Peer Energy Trading Mechanism Based on Blockchain and Machine Learning for Sustainable Electrical Power Supply in Smart Grid</t>
  </si>
  <si>
    <t>Blockchain; Smart contracts; Predictive models; Crowdsourcing; Machine learning; Peer-to-peer computing; Energy consumption; Energy trading; energy prediction; predictive analysis; machine learning; blockchain</t>
  </si>
  <si>
    <t>INTEGRITY MANAGEMENT; DEMAND RESPONSE; CHALLENGES; RECOMMENDATION; INTELLIGENCE; TECHNOLOGY; EVOLUTION; MODELS</t>
  </si>
  <si>
    <t>It is expected that peer to peer energy trading will constitute a significant share of research in upcoming generation power systems due to the rising demand of energy in smart microgrids. However, the on-demand use of energy is considered a big challenge to achieve the optimal cost for households. This paper proposes a blockchain-based predictive energy trading platform to provide real-time support, day-ahead controlling, and generation scheduling of distributed energy resources. The proposed blockchain-based platform consists of two modules; blockchain-based energy trading and smart contract enabled predictive analytics modules. The blockchain module allows peers with real-time energy consumption monitoring, easy energy trading control, reward model, and unchangeable energy trading transaction logs. The smart contract enabled predictive analytics module aims to build a prediction model based on historical energy consumption data to predict short-term energy consumption. This paper uses real energy consumption data acquired from the Jeju province energy department, the Republic of Korea. This study aims to achieve optimal power flow and energy crowdsourcing, supporting energy trading among the consumer and prosumer. Energy trading is based on day-ahead, real-time control, and scheduling of distributed energy resources to meet the smart grid's load demand. Moreover, we use data mining techniques to perform time-series analysis to extract and analyze underlying patterns from the historical energy consumption data. The time-series analysis supports energy management to devise better future decisions to plan and manage energy resources effectively. To evaluate the proposed predictive model's performance, we have used several statistical measures, such as mean square error and root mean square error on various machine learning models, namely recurrent neural networks and alike. Moreover, we also evaluate the blockchain platform's effectiveness through hyperledger calliper in terms of latency, throughput, and resource utilization. Based on the experimental results, the proposed model is effectively used for energy crowdsourcing between the prosumer and consumer to attain service quality.</t>
  </si>
  <si>
    <t>[Jamil, Faisal; Iqbal, Naeem; Ahmad, Shabir; Kim, Dohyeun] Jeju Natl Univ, Comp Engn Dept, Jeju City 63243, South Korea</t>
  </si>
  <si>
    <t>kimdh@jejunu.ac.kr</t>
  </si>
  <si>
    <t>10.1109/ACCESS.2021.3060457</t>
  </si>
  <si>
    <t>Bukhari, Ayaz Hussain; Raja, Muhammad Asif Zahoor; Sulaiman, Muhammad; Islam, Saeed; Shoaib, Muhammad; Kumam, Poom</t>
  </si>
  <si>
    <t>Fractional Neuro-Sequential ARFIMA-LSTM for Financial Market Forecasting</t>
  </si>
  <si>
    <t>Data models; Predictive models; Forecasting; Time series analysis; Neural networks; Stock markets; Mathematical model; ARIMA model; ARFIMA model; GARCH model; RNN; LSTM model; RMSE; MSE; MAPE</t>
  </si>
  <si>
    <t>LONG MEMORY; MODEL; PERSISTENCE; PREDICTION</t>
  </si>
  <si>
    <t>Forecasting of fast fluctuated and high-frequency financial data is always a challenging problem in the field of economics and modelling. In this study, a novel hybrid model with the strength of fractional order derivative is presented with their dynamical features of deep learning, long-short term memory (LSTM) networks, to predict the abrupt stochastic variation of the financial market. Stock market prices are dynamic, highly sensitive, nonlinear and chaotic. There are different techniques for forecast prices in the time-variant domain and due to variability and uncertain behavior in stock prices, traditional methods, such as data mining, statistical approaches, and non-deep neural networks models are not suited for prediction and generalized forecasting stock prices. While autoregressive fractional integrated moving average (ARFIMA) model provides a flexible tool for classes of long-memory models. The advancement of machine learning-based deep non-linear modelling confirms that the hybrid model efficiently extracts profound features and model non-linear functions. LSTM networks are a special kind of recurrent neural network (RNN) that map sequences of input observations to output observations with capabilities of long-term dependencies. A novel ARFIMA-LSTM hybrid recurrent network is presented in which ARFIMA model-based filters having the linear tendencies better than ARIMA model in the data and passes the residual to the LSTM model that captures nonlinearity in the residual values with the help of exogenous dependent variables. The model not only minimizes the volatility problem but also overcome the over fitting problem of neural networks. The model is evaluated using PSX company data of the stock market based on RMSE, MSE and MAPE along with a comparison of ARIMA, LSTM model and generalized regression radial basis neural network (GRNN) ensemble method independently. The forecasting performance indicates the effectiveness of the proposed AFRIMA-LSTM hybrid model to improve around 80% accuracy on RMSE as compared to traditional forecasting counterparts.</t>
  </si>
  <si>
    <t>[Bukhari, Ayaz Hussain; Sulaiman, Muhammad; Islam, Saeed] Abdul Wali Khan Univ Mardan, Dept Math, Mardan 23200, Pakistan; [Raja, Muhammad Asif Zahoor] Natl Yunlin Univ Sci &amp; Technol, Future Technol Res Ctr, Yunlin 64002, Taiwan; [Raja, Muhammad Asif Zahoor] COMSATS Univ Islamabad Attock, Dept Elect &amp; Comp Engn, Attock 43600, Pakistan; [Shoaib, Muhammad] COMSATS Univ Islamabad Attock, Dept Math, Attock 43600, Pakistan; [Kumam, Poom] King Mongkut S Univ Technol Thonburi KMUTT, Fac Sci, Ctr Excellence Theoret &amp; Computat Sci TaCS CoE, Dept Math, Bangkok 10140, Thailand; [Kumam, Poom] China Med Univ, China Med Univ Hosp, Dept Med Res, Taichung 40402, Taiwan</t>
  </si>
  <si>
    <t>msulaiman@awkum.edu.pk; poom.kum@kmutt.ac.th</t>
  </si>
  <si>
    <t>10.1109/ACCESS.2020.2985763</t>
  </si>
  <si>
    <t>Xiong, Dan-dan; Dang, Yi-wu; Lin, Peng; Wen, Dong-yue; He, Rong-quan; Luo, Dian-zhong; Feng, Zhen-bo; Chen, Gang</t>
  </si>
  <si>
    <t>A circRNA-miRNA-mRNA network identification for exploring underlying pathogenesis and therapy strategy of hepatocellular carcinoma</t>
  </si>
  <si>
    <t>Hepatocellular carcinoma; CircRNA; ceRNA; CMap</t>
  </si>
  <si>
    <t>CIRCULAR RNAS; EMERGING LANDSCAPE; CONNECTIVITY MAP; CANCER; GENE; GROWTH; PROMOTES; MICRORNA-142-5P; PROLIFERATION; METASTASIS</t>
  </si>
  <si>
    <t>Background: Circular RNAs (circRNAs) have received increasing attention in human tumor research. However, there are still a large number of unknown circRNAs that need to be deciphered. The aim of this study is to unearth novel circRNAs as well as their action mechanisms in hepatocellular carcinoma (HCC). Methods: A combinative strategy of big data mining, reverse transcription-quantitative polymerase chain reaction (RT-qPCR) and computational biology was employed to dig HCC-related circRNAs and to explore their potential action mechanisms. A connectivity map (CMap) analysis was conducted to identify potential therapeutic agents for HCC. Results: Six differently expressed circRNAs were obtained from three Gene Expression Omnibus microarray datasets (GSE78520, GSE94508 and GSE97332) using the RobustRankAggreg method. Following the RT-qPCR corroboration, three circRNAs (hsa_circRNA_102166, hsa_circRNA_100291 and hsa_circRNA_104515) were selected for further analysis. miRNA response elements of the three circRNAs were predicted. Five circRNA-miRNA interactions including two circRNAs (hsa_circRNA_104515 and hsa_circRNA_100291) and five miRNAs (hsa-miR-1303, hsa-miR-142-5p, hsa-miR877-5p, hsa-miR-583 and hsa-miR-1276) were identified. Then, 1424 target genes of the above five miRNAs and 3278 differently expressed genes (DEGs) on HCC were collected. By intersecting the miRNA target genes and the DEGs, we acquired 172 overlapped genes. A protein-protein interaction network based on the 172 genes was established, with seven hubgenes (JUN, MYCN, AR, ESR1, FOX01,IGF1 and CD34) determined from the network. The Gene Oncology, Kyoto Encyclopedia of Genes and Genomes and Reactome enrichment analyses revealed that the seven hubgenes were linked with some cancer-related biological functions and pathways. Additionally, three bioactive chemicals (decitabine, BW-B70C and gefitinib) based on the seven hubgenes were identified as therapeutic options for HCC by the CMap analysis. Conclusions: Our study provides a novel insight into the pathogenesis and therapy of HCC from the circRNA-miRNA-mRNA network view.</t>
  </si>
  <si>
    <t>[Xiong, Dan-dan; Dang, Yi-wu; Luo, Dian-zhong; Feng, Zhen-bo; Chen, Gang] Guangxi Med Univ, Affiliated Hosp 1, Dept Pathol, 6 Shuangyong Rd, Nanning 530021, Guangxi Zhuang, Peoples R China; [Lin, Peng; Wen, Dong-yue] Guangxi Med Univ, Affiliated Hosp 1, Dept Med Ultrason, 6 Shuangyong Rd, Nanning 530021, Guangxi Zhuang, Peoples R China; [He, Rong-quan] Guangxi Med Univ, Affiliated Hosp 1, Dept Med Oncol, 6 Shuangyong Rd, Nanning 530021, Guangxi Zhuang, Peoples R China</t>
  </si>
  <si>
    <t>fengzhenbo_gxmu@163.com; chengang@gxmu.edu.cn</t>
  </si>
  <si>
    <t>AUG 9</t>
  </si>
  <si>
    <t>10.1186/s12967-018-1593-5</t>
  </si>
  <si>
    <t>Research &amp; Experimental Medicine</t>
  </si>
  <si>
    <t>Rahmani, Amir M.; Gia, Tuan Nguyen; Negash, Behailu; Anzanpour, Arman; Azimi, Iman; Jiang, Mingzhe; Liljeberg, Pasi</t>
  </si>
  <si>
    <t>Exploiting smart e-Health gateways at the edge of healthcare Internet-of-Things:A fog computing approach</t>
  </si>
  <si>
    <t>Internet of Things; Healthcare; Edge/Fog computing; Mobility; Smart hospital; Home care; Smart gateway; Sensor network</t>
  </si>
  <si>
    <t>COMPRESSION; SYSTEM; LIGHTWEIGHT; WAVELET; NURSES</t>
  </si>
  <si>
    <t>Current developments in ICTs such as in Internet-of-Things (loT) and Cyber-Physical Systems (CPS) allow us to develop healthcare solutions with more intelligent and prediction capabilities both for daily life (home/office) and in-hospitals. In most of IoT-based healthcare systems, especially at smart homes or hospitals, a bridging point (i.e., gateway) is needed between sensor infrastructure network and the Internet. The gateway at the edge of the network often just performs basic functions such as translating between the protocols used in the Internet and sensor networks. These gateways have beneficial knowledge and constructive control over both the sensor network and the data to be transmitted through the Internet. In this paper, we exploit the strategic position of such gateways at the edge of the network to offer several higher-level services such as local storage, real-time local data processing, embedded data mining,etc., presenting thus a Smart e-Health Gateway. We then propose to exploit the concept of Fog Computing in Healthcare loT systems by forming a Geo-distributed intermediary layer of intelligence between sensor nodes and Cloud. By taking responsibility for handling some burdens of the sensor network and a remote healthcare center, our Fog-assisted system architecture can cope with many challenges in ubiquitous healthcare systems such as mobility, energy efficiency, scalability, and reliability issues. A successful implementation of Smart e-Health Gateways can enable massive deployment of ubiquitous health monitoring systems especially in clinical environments. We also present a prototype of a Smart e-Health Gateway called UT-GATE where some of the discussed higher-level features have been implemented. We also implement an IoT-based Early Warning Score (EWS) health monitoring to practically show the efficiency and relevance of our system on addressing a medical case study. Our proof of-concept design demonstrates an loT-based health monitoring system with enhanced overall system intelligence, energy efficiency, mobility, performance, interoperability, security, and reliability. (C) 2017 Elsevier B.V. All rights reserved.</t>
  </si>
  <si>
    <t>[Rahmani, Amir M.] Univ Calif Irvine, Dept Comp Sci, Irvine, CA 92717 USA; [Rahmani, Amir M.] TU Wien, Inst Comp Technol, Vienna, Austria; [Gia, Tuan Nguyen; Negash, Behailu; Anzanpour, Arman; Azimi, Iman; Jiang, Mingzhe; Liljeberg, Pasi] Univ Turku, Dept Informat Technol, Turku, Finland</t>
  </si>
  <si>
    <t>amirr1@uci.edu</t>
  </si>
  <si>
    <t>10.1016/j.future.2017.02.014</t>
  </si>
  <si>
    <t>Tubishat, Mohammad; Idris, Norisma; Shuib, Liyana; Abushariah, Mohammad A. M.; Mirjalili, Seyedali</t>
  </si>
  <si>
    <t>Improved Salp Swarm Algorithm based on opposition based learning and novel local search algorithm for feature selection</t>
  </si>
  <si>
    <t>Salp Swarm Algorithm; Classification; Feature selection; Optimization; Machine Learning; Algorithm; Opposition Based Learning</t>
  </si>
  <si>
    <t>INTRUSION DETECTION SYSTEM; INTEGRATING FEATURE-SELECTION; OPTIMIZATION ALGORITHM; GENETIC-ALGORITHM; CLASSIFICATION; PARAMETERS; DIAGNOSIS; NETWORK</t>
  </si>
  <si>
    <t>Many fields such as data science, data mining suffered from the rapid growth of data volume and high data dimensionality. The main problems which are faced by these fields include the high computational cost, memory cost, and low accuracy performance. These problems will occur because these fields are mainly used machine learning classifiers. However, machine learning accuracy is affected by the noisy and irrelevant features. In addition, the computational and memory cost of the machine learning is mainly affected by the size of the used datasets. Thus, to solve these problems, feature selection can be used to select optimal subset of features and reduce the data dimensionality. Feature selection represents an important preprocessing step in many intelligent and expert systems such as intrusion detection, disease prediction, and sentiment analysis. An improved version of Salp Swarm Algorithm (ISSA) is proposed in this study to solve feature selection problems and select the optimal subset of features in wrapper-mode. Two main improvements were included into the original SSA algorithm to alleviate its drawbacks and adapt it for feature selection problems. The first improvement includes the use of Opposition Based Learning (OBL) at initialization phase of SSA to improve its population diversity in the search space. The second improvement includes the development and use of new Local Search Algorithm with SSA to improve its exploitation. To confirm and validate the performance of the proposed improved SSA (ISSA), ISSA was applied on 18 datasets from UCI repository. In addition, ISSA was compared with four well-known optimization algorithms such as Genetic Algorithm, Particle Swarm Optimization, Grasshopper Optimization Algorithm, and Ant Lion Optimizer. In these experiments four different assessment criteria were used. The rdemonstrate that ISSA outperforms all baseline algorithms in terms of fitness values, accuracy, convergence curves, and feature reduction in most of the used datasets. The wrapper feature selection mode can be used in different application areas of expert and intelligent systems and this is confirmed from the obtained results over different types of datasets. (C) 2019 Elsevier Ltd. All rights reserved.</t>
  </si>
  <si>
    <t>[Tubishat, Mohammad; Idris, Norisma] Univ Malaya, Fac Comp Sci &amp; Informat Technol, Dept Artificial Intelligence, Kuala Lumpur 50603, Malaysia; [Shuib, Liyana] Univ Malaya, Fac Comp Sci &amp; Informat Technol, Dept Informat Syst, Kuala Lumpur 50603, Malaysia; [Abushariah, Mohammad A. M.] Univ Jordan, King Abdullah II Sch Informat Technol, Comp Informat Syst Dept, Amman, Jordan; [Mirjalili, Seyedali] Torrens Univ Australia, Ctr Artificial Intelligence Res &amp; Optimisat, 90 Bowen Terrace, Fortitude Valley, Qld 4006, Australia</t>
  </si>
  <si>
    <t>mtubishat@siswa.um.edu.my; norisma@um.edu.my; liyanashuib@um.edu.my; m.abushariah@ju.edu.jo; ali.mirjalili@gmail.com</t>
  </si>
  <si>
    <t>MAY 1</t>
  </si>
  <si>
    <t>10.1016/j.eswa.2019.113122</t>
  </si>
  <si>
    <t>Hu, Guangyi; Gu, Liping; Wang, Ruonan; Jian, Qizhi; Lv, Kangjia; Xia, Mengxue; Lai, Mengyu; Shen, Tingting; Hu, Jing; Yang, Sen; Ye, Cunqi; Zhang, Xiaonan; Wang, Yufan; Xu, Xun; Zhang, Fang</t>
  </si>
  <si>
    <t>Ethanolamine as a biomarker and biomarker-based therapy for diabetic retinopathy in glucose-well-controlled diabetic patients</t>
  </si>
  <si>
    <t>Glucose -well -controlled diabetic patients; Diabetic retinopathy; Biomarker; HbA1c; Ethanolamine; Biomarker-based treatment</t>
  </si>
  <si>
    <t>NF-KAPPA-B; PHOSPHATIDYLETHANOLAMINE; MICROGLIA; MELLITUS; RETINA</t>
  </si>
  <si>
    <t>Diabetic retinopathy (DR) is the leading cause of blindness among the working -age population. Although controlling blood glucose levels effectively reduces the incidence and development of DR to less than 50%, there are currently no diagnostic biomarkers or effective treatments for DR development in glucose -wellcontrolled diabetic patients (GW-DR). In this study, we established a prospective GW-DR cohort by strictly adhering to glycemic control guidelines and maintaining regular retinal examinations over a median 2year follow-up period. The discovery cohort encompassed 71 individuals selected from a pool of 292 recruited diabetic patients at baseline, all of whom consistently maintained hemoglobin A1c (HbA1c) levels below 7% without experiencing hypoglycemia. Within this cohort of 71 individuals, 21 subsequently experienced new -onset GW-DR, resulting in an incidence rate of 29.6%. In the validation cohort, we also observed a significant GW-DR incidence rate of 17.9%. Employing targeted metabolomics, we investigated the metabolic characteristics of serum in GW-DR, revealing a significant association between lower levels of ethanolamine and GW-DR risk. This association was corroborated in the validation cohort, exhibiting superior diagnostic performance in distinguishing GW-DR from diabetes compared to the conventional risk factor HbA1c, with AUCs of 0.954 versus 0.506 and 0.906 versus 0.521 in the discovery and validation cohorts, respectively. Furthermore, in a streptozotocin (STZ)-induced diabetic rat model, ethanolamine attenuated diabetic retinal inflammation, accompanied by suppression of microglial diacylglycerol (DAG)-dependent protein kinase C (PKC) pathway activation. In conclusion, we propose that ethanolamine is a potential biomarker and represents a viable biomarker-based therapeutic option for GW-DR. (c) 2024 Science China Press. Published by Elsevier B.V. and Science China Press. All rights are reserved, including those for text and data mining, AI training, and similar technologies. This is an open access article under the CC BY license (http://creativecommons.org/licenses/by/4.0/).</t>
  </si>
  <si>
    <t>[Hu, Guangyi; Wang, Ruonan; Jian, Qizhi; Lv, Kangjia; Xia, Mengxue; Hu, Jing; Zhang, Xiaonan; Xu, Xun; Zhang, Fang] Shanghai Jiao Tong Univ, Shanghai Gen Hosp, Natl Clin Res Ctr Eye Dis, Sch Med, Shanghai 200080, Peoples R China; [Gu, Liping; Lai, Mengyu; Shen, Tingting; Wang, Yufan; Zhang, Fang] Shanghai Jiao Tong Univ, Sch Med, Shanghai Gen Hosp, Dept Endocrinol &amp; Metab, Shanghai 200080, Peoples R China; [Hu, Guangyi; Wang, Ruonan; Jian, Qizhi; Lv, Kangjia; Xia, Mengxue; Hu, Jing; Xu, Xun; Zhang, Fang] Shanghai Jiao Tong Univ Sch, Sch Biomed Engn, Eye Inst, Shanghai 200080, Peoples R China; [Hu, Guangyi; Wang, Ruonan; Jian, Qizhi; Lv, Kangjia; Xia, Mengxue; Hu, Jing; Xu, Xun; Zhang, Fang] Shanghai Key Lab Fundus Dis, Shanghai 200080, Peoples R China; [Hu, Guangyi; Wang, Ruonan; Jian, Qizhi; Lv, Kangjia; Xia, Mengxue; Hu, Jing; Xu, Xun; Zhang, Fang] Shanghai Engn Ctr Precise Diag &amp; Treatment Eye Dis, Shanghai 200080, Peoples R China; [Yang, Sen; Ye, Cunqi] Zhejiang Univ, Life Sci Inst, Zhejiang Prov Key Lab Canc Mol Cell Biol, Hangzhou 310058, Peoples R China; [Yang, Sen; Ye, Cunqi] Zhejiang Univ, Sch Med, Affiliated Hosp 1, Kidney Dis Ctr, Hangzhou 310003, Peoples R China</t>
  </si>
  <si>
    <t>yyffwang@sina.com; drxuxun@sjtu.edu.cn; zhangfang2018@sjtu.edu.cn</t>
  </si>
  <si>
    <t>JUN 30</t>
  </si>
  <si>
    <t>10.1016/j.scib.2023.12.053</t>
  </si>
  <si>
    <t>Lai, Xingping; Xu, Huicong; Shan, Pengfei; Hu, Qinxin; Ding, Weixi; Yang, Shangtong; Yan, Zhongming</t>
  </si>
  <si>
    <t>Research on the mechanism of rockburst induced by mined coal-rock linkage of sharply inclined coal seams</t>
  </si>
  <si>
    <t>steeply inclined coal seam; localized deformation; mechanism of induced rockburst; prevention and control of rockburst</t>
  </si>
  <si>
    <t>In recent years, the mining depth of steeply inclined coal seams in the Urumqi mining area has gradually increased. Local deformation of mining coal-rock results in frequent rockbursts. This has become a critical issue that affects the safe mining of deep, steeply inclined coal seams. In this work, we adopt a perspective centered on localized deformation in coal-rock mining and systematically combine theoretical analyses and extensive data mining of voluminous microseismic data. We describe a mechanical model for the urgently inclined mining of both the sandwiched rock pillar and the roof, explaining the mechanical response behavior of key disaster-prone zones within the deep working face, affected by the dynamics of deep mining. By exploring the spatial correlation inherent in extensive microseismic data, we delineate the time-space response relationship that governs the dynamic failure of coal-rock during the progression of the sharply inclined working face. The results disclose that (1) the distinctive coal-rock occurrence structure characterized by a sandwiched rock pillar-B-6 roof constitutes the origin of rockburst in the southern mining area of the Wudong Coal Mine, with both elements presenting different degrees of deformation localization with increasing mining depth. (2) As mining depth increases, the bending deformation and energy accumulation within the rock pillar and roof show nonlinear acceleration. The localized deformation of deep, steeply inclined coal-rock engenders the spatial superposition of squeezing and prying effects in both the strike and dip directions, increasing the energy distribution disparity and stress asymmetry of the sandwiched rock pillar-B3+6 coal seam-B-6 roof configuration. This makes worse the propensity for frequent dynamic disasters in the working face. (3) The developed high-energy distortion zone inner-outer control technology effectively reduces high stress concentration and energy distortion in the surrounding rock. After implementation, the average apparent resistivity in the rock pillar and B-6 roof substantially increased by 430% and 300%, respectively, thus guaranteeing the safe and efficient development of steeply inclined coal seams.</t>
  </si>
  <si>
    <t>[Lai, Xingping; Xu, Huicong; Shan, Pengfei; Ding, Weixi; Yan, Zhongming] Xian Univ Sci &amp; Technol, Coll Energy Sci &amp; Engn, Xian 710054, Peoples R China; [Lai, Xingping] State Key Lab Green Low Carbon Dev Oil Rich Coal, Xian 710054, Peoples R China; [Lai, Xingping] Xian Univ Sci &amp; Technol, Coll Future Technol, Xian 710054, Peoples R China; [Xu, Huicong; Hu, Qinxin; Yang, Shangtong] Univ Strathclyde, Dept Civil &amp; Environm Engn, Glasgow G1 1XJ, Lanark, Scotland</t>
  </si>
  <si>
    <t>xhcxust@163.com</t>
  </si>
  <si>
    <t>10.1007/s12613-024-2833-8</t>
  </si>
  <si>
    <t>Materials Science; Metallurgy &amp; Metallurgical Engineering; Mining &amp; Mineral Processing</t>
  </si>
  <si>
    <t>Chen, Jun; Zhao, Zhonghai; Yang, Yuanjiang; Li, Chenglu; Yin, Yechang; Zhao, Xiang; Zhao, Nan; Tian, Jingwei; Li, Haina</t>
  </si>
  <si>
    <t>Metallogenic prediction based on fractal theory and machine learning in Duobaoshan Area, Heilongjiang Province</t>
  </si>
  <si>
    <t>Fractal theory; Random forest; Support vector machine; Mineralization prediction; Heilongjiang Duobaoshan area</t>
  </si>
  <si>
    <t>ZHENGGUANG GOLD DEPOSIT; RE-OS GEOCHRONOLOGY; LESSER XINGAN RANGE; NE CHINA; MINERAL PROSPECTIVITY; GEOCHEMICAL ANOMALIES; U-PB; SPATIAL-DISTRIBUTION; RANDOM FOREST; CU DEPOSIT</t>
  </si>
  <si>
    <t>The extraction and integrated analysis of multi-source geological data are key steps in the prediction of mineralization. Current studies are focusing on the extraction and integration of the deep-level mineralization information. In the era of big data, mathematical models and computer algorithms for data mining of multisource prospecting information have emerged as a leading research area in mineral prediction. In this study, we quantitatively analyzed the structure and remote sensing alteration information using the concentration - area (C - A) fractal model and the box-counting method for the Duobaoshan mineralization area, Heilongjiang Province, China. Results indicate that areas of high fractal dimension of remote sensing alteration correspond to abundant alteration anomalies. Fractal characterization of geological structure is consistent with the spatial distribution. Therefore, fractal characterization provides predictive factors of structure and remote sensing alteration in the development of a predictive model of mineralization. Soil geochemical data were analyzed using the component data analysis (CDA) method and the spectrum - area (S - A) fractal model. The analyses identified anomalous and background signals represented by the PC1 and PC2 principal component combinations. These combinations show a strong correlation between geochemical anomaly data and known deposits in the study area, suggesting that the S - A model effectively identifies geochemical anomalies that can be used as a predictive factor of a mineralization prediction model. The mineralization prediction model was developed using random forest (RF) and support vector machine (SVM) algorithms. The model incorporates predictive factors from multiple sources, including the ore-forming geological background, fractal-characterized geological structure, fractal-characterized remote sensing alteration, and geochemical characteristics. The models incorporated the C - A fractal model to evaluate the probability of mineral prediction. By integrating the characteristics of multisource mineral prospecting information with the predictive results of machine-learning models, we delineated eight prospective mineralization areas. This approach validates the effectiveness of a combined method involving fractal theory and machine-learning in mineral exploration, offering new insights and theoretical guidance for further mineral prospecting in the study area.</t>
  </si>
  <si>
    <t>[Chen, Jun; Zhao, Zhonghai; Yin, Yechang; Zhao, Xiang; Zhao, Nan; Tian, Jingwei; Li, Haina] Liaoning Tech Univ, Coll Min, Fuxin 123000, Liaoning, Peoples R China; [Zhao, Zhonghai; Yin, Yechang; Li, Haina] LNTU, Liaoning Key Lab Green Dev Mineral Resources, Fuxin 123000, Liaoning, Peoples R China; [Yang, Yuanjiang; Li, Chenglu] Heilongjiang Inst Nat Resources Survey, Harbin 150036, Heilongjiang, Peoples R China</t>
  </si>
  <si>
    <t>zhaozhonghai@lntu.edu.cn</t>
  </si>
  <si>
    <t>10.1016/j.oregeorev.2024.106030</t>
  </si>
  <si>
    <t>Geology; Mineralogy; Mining &amp; Mineral Processing</t>
  </si>
  <si>
    <t>Youssef, Ahmed Mohamed; Pourghasemi, Hamid Reza; Pourtaghi, Zohre Sadat; Al-Katheeri, Mohamed M.</t>
  </si>
  <si>
    <t>Landslide susceptibility mapping using random forest, boosted regression tree, classification and regression tree, and general linear models and comparison of their performance at Wadi Tayyah Basin, Asir Region, Saudi Arabia</t>
  </si>
  <si>
    <t>Landslide susceptibility mapping; Random forest; Boosted regression tree; Classification and regression tree; General linear model; Saudi Arabia</t>
  </si>
  <si>
    <t>ANALYTICAL HIERARCHY PROCESS; BINARY LOGISTIC-REGRESSION; SPATIAL PREDICTION MODELS; FREQUENCY RATIO; LESSER HIMALAYA; FUZZY-LOGIC; 3 GORGES; GIS; HAZARD; AREA</t>
  </si>
  <si>
    <t>The purpose of the current study is to produce landslide susceptibility maps using different data mining models. Four modeling techniques, namely random forest (RF), boosted regression tree (BRT), classification and regression tree (CART), and general linear (GLM) are used, and their results are compared for landslides susceptibility mapping at the Wadi Tayyah Basin, Asir Region, Saudi Arabia. Landslide locations were identified and mapped from the interpretation of different data types, including high-resolution satellite images, topographic maps, historical records, and extensive field surveys. In total, 125 landslide locations were mapped using ArcGIS 10.2, and the locations were divided into two groups; training (70 %) and validating (25 %), respectively. Eleven layers of landslide-conditioning factors were prepared, including slope aspect, altitude, distance from faults, lithology, plan curvature, profile curvature, rainfall, distance from streams, distance from roads, slope angle, and land use. The relationships between the landslide-conditioning factors and the landslide inventory map were calculated using the mentioned 32 models (RF, BRT, CART, and generalized additive (GAM)). The models' results were compared with landslide locations, which were not used during the models' training. The receiver operating characteristics (ROC), including the area under the curve (AUC), was used to assess the accuracy of the models. The success (training data) and prediction (validation data) rate curves were calculated. The results showed that the AUC for success rates are 0.783 (78.3 %), 0.958 (95.8 %), 0.816 (81.6 %), and 0.821 (82.1 %) for RF, BRT, CART, and GLM models, respectively. The prediction rates are 0.812 (81.2 %), 0.856 (85.6 %), 0.862 (86.2 %), and 0.769 (76.9 %) for RF, BRT, CART, and GLM models, respectively. Subsequently, landslide susceptibility maps were divided into four classes, including low, moderate, high, and very high susceptibility. The results revealed that the RF, BRT, CART, and GLM models produced reasonable accuracy in landslide susceptibility mapping. The outcome maps would be useful for general planned development activities in the future, such as choosing new urban areas and infrastructural activities, as well as for environmental protection.</t>
  </si>
  <si>
    <t>[Youssef, Ahmed Mohamed] Sohag Univ, Dept Geol, Fac Sci, Sohag, Egypt; [Youssef, Ahmed Mohamed; Al-Katheeri, Mohamed M.] Saudi Geol Survey, Appl Geol Sect, Geol Hazards Dept, Jeddah 21514, Saudi Arabia; [Pourghasemi, Hamid Reza] Shiraz Univ, Coll Agr, Dept Nat Resources &amp; Environm Engn, Shiraz, Iran; [Pourtaghi, Zohre Sadat] Yazd Univ, Coll Nat Resources, Dept Environm Management Engn, Yazd, Iran</t>
  </si>
  <si>
    <t>10.1007/s10346-015-0614-1</t>
  </si>
  <si>
    <t>Engineering; Geology</t>
  </si>
  <si>
    <t>Wu, Yizhen; Shi, Kaifang; Chen, Zuoqi; Liu, Shirao; Chang, Zhijian</t>
  </si>
  <si>
    <t>Developing Improved Time-Series DMSP-OLS-Like Data (19922019) in China by Integrating DMSP-OLS and SNPP-VIIRS</t>
  </si>
  <si>
    <t>Data models; Urban areas; Calibration; Spatial resolution; Economic indicators; Data mining; Correlation; China; Defense Meteorological Satellite Program Operational Linescan System (DMSP-OLS); integration; nighttime light (NTL) data; Suomi National Polar-orbiting Partnership Visible Infrared Imaging Radiometer Suite (SNPP-VIIRS); time-series</t>
  </si>
  <si>
    <t>NIGHTTIME LIGHT DATA; ELECTRIC-POWER CONSUMPTION; DYNAMICS; EMISSIONS; RECORD</t>
  </si>
  <si>
    <t>Defense Meteorological Satellite Program Operational Linescan System (DMSP-OLS) and Suomi National Polar-orbiting Partnership Visible Infrared Imaging Radiometer Suite (SNPP-VIIRS) data are valuable records of nighttime lights (NTLs) in analyzing socioeconomic development. However, inconsistencies between these data have severely restricted long time-series analyses. Published time-series NTL data sets are not widely available or accurate because the DMSP-OLS calibration is inadequate and some missing data in the SNPP-VIIRS data are seldom considered for patching. To address these issues, we calibrated DMSP-OLS data (1992 &amp; x2013;2013) by using a quadratic model based on a &amp; x201C;pseudo-invariant pixel &amp; x201D; method. Thereafter, an exponential smoothing model was used to predict and patch missing data in the monthly SNPP-VIIRS data (2013 &amp; x2013;2019). Outliers and noise were also removed from the annual data. In addition, a sigmoid model was employed to generate improved simulated DMSP-OLS (SDMSP-OLS) data (2013 &amp; x2013;2019), which were appended with the calibrated DMSP-OLS data (1992 &amp; x2013;2013) to develop improved DMSP-OLS-like data (1992 &amp; x2013;2019) in China. Finally, we qualitatively and quantitatively compared these data with published NTL data to examine data availability. Results showed that choosing invariant pixels to calibrate DMSP-OLS data can minimize discontinuity. The correlation between the SNPP-VIIRS data synthesized by the patched monthly SNPP-VIIRS data and the official annual SNPP-VIIRS data in 2015and 2016 was higher than those of the two existing correction methods with values below 0.90. Spatial patterns of pixels in the improved SDMSP-OLS data in 2013 were more similar with the DMSP-OLS data than those in the published data. Strong correlations likewise existed between the total (average) pixel values of the improved SDMSP-OLS data (2013 &amp; x2013;2019) and the DMSP-OLS data in 2012. We also found that the improved DMSP-OLS-like data held strong linear correlations with different statistics, the average values of which were 0.931 and 0.654 at the national and provincial levels, respectively. Meanwhile, the average regression values between the two published data sets and statistics were 0.858/0.506 and 0.911/0.611, respectively. Our study has proven that the improved DMSP-OLS-like data (1992 &amp; x2013;2019) have immense potential to effectively evaluate socioeconomic development and anthropic activities.</t>
  </si>
  <si>
    <t>[Wu, Yizhen; Shi, Kaifang; Liu, Shirao; Chang, Zhijian] Southwest Univ, Sch Geog Sci, Chongqing Jinfo Mt Karst Ecosyst Natl Observat &amp;, Chongqing 400715, Peoples R China; [Wu, Yizhen; Shi, Kaifang; Liu, Shirao; Chang, Zhijian] Southwest Univ, Sch Geog Sci, Chongqing Engn Res Ctr Remote Sensing Big Data Ap, Chongqing 400715, Peoples R China; [Chen, Zuoqi] Fuzhou Univ, Key Lab Spatial Data Min &amp; Informat Sharing, Minist Educ, Natl &amp; Local Joint Engn Res Ctr Satellite Geospat, Fuzhou 35002, Peoples R China</t>
  </si>
  <si>
    <t>wyz19981013@email.swu.edu.cn; skffyy@swu.edu.cn; zqchen@fzu.edu.cn; msnlsr@email.swu.edu.cn; pdszjchang@gmail.com</t>
  </si>
  <si>
    <t>10.1109/TGRS.2021.3135333</t>
  </si>
  <si>
    <t>Everingham, Yvette; Sexton, Justin; Skocaj, Danielle; Inman-Bamber, Geoff</t>
  </si>
  <si>
    <t>Accurate prediction of sugarcane yield using a random forest algorithm</t>
  </si>
  <si>
    <t>APSIM; Agriculture; Nitrogen; Fertilizer; Value chain; Random forest</t>
  </si>
  <si>
    <t>SELECTION; CITIES</t>
  </si>
  <si>
    <t>Foreknowledge about sugarcane crop size can help industry members make more informed decisions. There exists many different combinations of climate variables, seasonal climate prediction indices, and crop model outputs that could prove useful in explaining sugarcane crop size. A data mining method like random forests can cope with generating a prediction model when the search space of predictor variables is large. Research that has investigated the accuracy of random forests to explain annual variation in sugarcane productivity and the suitability of predictor variables generated from crop models coupled with observed climate and seasonal climate prediction indices is limited. Simulated biomass from the APSIM (Agricultural Production Systems sIMulator) sugarcane crop model, seasonal climate prediction indices and observed rainfall, maximum and minimum temperature, and radiation were supplied as inputs to a random forest classifier and a random forest regression model to explain annual variation in regional sugarcane yields at Tully, in northeastern Australia. Prediction models were generated on 1 September in the year before harvest, and then on 1 January and 1 March in the year of harvest, which typically runs from June to November. Our results indicated that in 86.36 % of years, it was possible to determine as early as September in the year before harvest if production would be above the median. This accuracy improved to 95.45 % by January in the year of harvest. The R-squared of the random forest regression model gradually improved from 66.76 to 79.21 % from September in the year before harvest through to March in the same year of harvest. All three sets of variables-(i) simulated biomass indices, (ii) observed climate, and (iii) seasonal climate prediction indices-were typically featured in the models at various stages. Better crop predictions allows farmers to improve their nitrogen management to meet the demands of the new crop, mill managers could better plan the mill's labor requirements and maintenance scheduling activities, and marketers can more confidently manage the forward sale and storage of the crop. Hence, accurate yield forecasts can improve industry sustainability by delivering better environmental and economic outcomes.</t>
  </si>
  <si>
    <t>[Everingham, Yvette; Sexton, Justin] James Cook Univ, Ctr Trop Environm &amp; Sustainabil Sci, Townsville, Qld 4811, Australia; [Everingham, Yvette; Sexton, Justin; Skocaj, Danielle; Inman-Bamber, Geoff] James Cook Univ, Coll Sci Technol &amp; Engn, James Cook Dr, Townsville, Qld 4811, Australia; [Skocaj, Danielle] Sugar Res Australia, Tully, Qld 4068, Australia; [Inman-Bamber, Geoff] Crop Sci Consulting, Townsville, Qld 4811, Australia</t>
  </si>
  <si>
    <t>yvette.everingham@jcu.edu.au</t>
  </si>
  <si>
    <t>10.1007/s13593-016-0364-z</t>
  </si>
  <si>
    <t>Agriculture; Science &amp; Technology - Other Topics</t>
  </si>
  <si>
    <t>Zhang, Shichao; Li, Xuelong; Zong, Ming; Zhu, Xiaofeng; Wang, Ruili</t>
  </si>
  <si>
    <t>Efficient kNN Classification With Different Numbers of Nearest Neighbors</t>
  </si>
  <si>
    <t>Decision tree; k nearest neighbor (kNN) classification; sparse coding</t>
  </si>
  <si>
    <t>IMAGE; SELECTION; EXTRACTION; REGRESSION; ALGORITHM</t>
  </si>
  <si>
    <t>k nearest neighbor (kNN) method is a popular classification method in data mining and statistics because of its simple implementation and significant classification performance. However, it is impractical for traditional kNN methods to assign a fixed k value (even though set by experts) to all test samples. Previous solutions assign different k values to different test samples by the cross validation method but are usually time-consuming. This paper proposes a kTree method to learn different optimal k values for different test/new samples, by involving a training stage in the kNN classification. Specifically, in the training stage, kTree method first learns optimal k values for all training samples by a new sparse reconstruction model, and then constructs a decision tree (namely, kTree) using training samples and the learned optimal k values. In the test stage, the kTree fast outputs the optimal k value for each test sample, and then, the kNN classification can be conducted using the learned optimal k value and all training samples. As a result, the proposed kTree method has a similar running cost but higher classification accuracy, compared with traditional kNN methods, which assign a fixed k value to all test samples. Moreover, the proposed kTree method needs less running cost but achieves similar classification accuracy, compared with the newly kNN methods, which assign different k values to different test samples. This paper further proposes an improvement version of kTree method (namely, k*Tree method) to speed its test stage by extra storing the information of the training samples in the leaf nodes of kTree, such as the training samples located in the leaf nodes, their kNNs, and the nearest neighbor of these kNNs. We call the resulting decision tree as k*Tree, which enables to conduct kNN classification using a subset of the training samples in the leaf nodes rather than all training samples used in the newly kNN methods. This actually reduces running cost of test stage. Finally, the experimental results on 20 real data sets showed that our proposed methods (i.e., kTree and k*Tree) are much more efficient than the compared methods in terms of classification tasks.</t>
  </si>
  <si>
    <t>[Zhang, Shichao; Zong, Ming; Zhu, Xiaofeng] Guangxi Normal Univ, Coll Comp Sci &amp; Informat Technol, Guangxi Key Lab MIMS, Guilin 541004, Peoples R China; [Li, Xuelong] Chinese Acad Sci, Xian Inst Opt &amp; Precis Mech, Ctr OPT IMagery Anal &amp; Learning, State Key Lab Transient Opt &amp; Photon, Xian 710119, Shaanxi, Peoples R China; [Wang, Ruili] Massey Univ, Inst Nat &amp; Math Sci, Auckland 4442, New Zealand</t>
  </si>
  <si>
    <t>zhangsc@mailbox.gxnu.edu.cn; xuelongli@opt.ac.cn; 920902817@qq.com; xfzhu0011@hotmail.com; r.wang@massey.ac.nz</t>
  </si>
  <si>
    <t>10.1109/TNNLS.2017.2673241</t>
  </si>
  <si>
    <t>Schupp, Jonas C.; Adams, Taylor S.; Cosme, Carlos, Jr.; Raredon, Micha Sam Brickman; Yuan, Yifan; Omote, Norihito; Poli, Sergio; Chioccioli, Maurizio; Rose, Kadi-Ann; Manning, Edward P.; Sauler, Maor; DeIuliis, Giuseppe; Ahangari, Farida; Neumark, Nir; Habermann, Arun C.; Gutierrez, Austin J.; Bui, Linh T.; Lafyatis, Robert; Pierce, Richard W.; Meyer, Kerstin B.; Nawijn, Martijn C.; Teichmann, Sarah A.; Banovich, Nicholas E.; Kropski, Jonathan A.; Niklason, Laura E.; Pe'er, Dana; Yan, Xiting; Homer, Robert J.; Rosas, Ivan O.; Kaminski, Naftali</t>
  </si>
  <si>
    <t>Integrated Single-Cell Atlas of Endothelial Cells of the Human Lung</t>
  </si>
  <si>
    <t>endothelial cells; microcirculation; pulmonary circulation; transcriptome</t>
  </si>
  <si>
    <t>EXPRESSION</t>
  </si>
  <si>
    <t>BACKGROUND: Cellular diversity of the lung endothelium has not been systematically characterized in humans. We provide a reference atlas of human lung endothelial cells (ECs) to facilitate a better understanding of the phenotypic diversity and composition of cells comprising the lung endothelium. METHODS: We reprocessed human control single-cell RNA sequencing (scRNAseq) data from 6 datasets. EC populations were characterized through iterative clustering with subsequent differential expression analysis. Marker genes were validated by fluorescent microscopy and in situ hybridization. scRNAseq of primary lung ECs cultured in vitro was performed. The signaling network between different lung cell types was studied. For cross-species analysis or disease relevance, we applied the same methods to scRNAseq data obtained from mouse lungs or from human lungs with pulmonary hypertension. RESULTS: Six lung scRNAseq datasets were reanalyzed and annotated to identify &gt;15 000 vascular EC cells from 73 individuals. Differential expression analysis of EC revealed signatures corresponding to endothelial lineage, including panendothelial, panvascular, and subpopulation-specific marker gene sets. Beyond the broad cellular categories of lymphatic, capillary, arterial, and venous ECs, we found previously indistinguishable subpopulations; among venous EC, we identified 2 previously indistinguishable populations: pulmonary-venous ECs (COL15A1(neg)) localized to the lung parenchyma and systemic-venous ECs (COL15A1(pos)) localized to the airways and the visceral pleura; among capillary ECs, we confirmed their subclassification into recently discovered aerocytes characterized by EDNRB, SOSTDC1, and TBX2 and general capillary EC. We confirmed that all 6 endothelial cell types, including the systemic-venous ECs and aerocytes, are present in mice and identified endothelial marker genes conserved in humans and mice. Ligand-receptor connectome analysis revealed important homeostatic crosstalk of EC with other lung resident cell types. scRNAseq of commercially available primary lung ECs demonstrated a loss of their native lung phenotype in culture. scRNAseq revealed that endothelial diversity is maintained in pulmonary hypertension. Our article is accompanied by an online data mining tool (www.LungEndothelialCellAtlas.com). CONCLUSIONS: Our integrated analysis provides a comprehensive and well-crafted reference atlas of ECs in the normal lung and confirms and describes in detail previously unrecognized endothelial populations across a large number of humans and mice.</t>
  </si>
  <si>
    <t>[Schupp, Jonas C.; Adams, Taylor S.; Cosme, Carlos, Jr.; Omote, Norihito; Chioccioli, Maurizio; Rose, Kadi-Ann; Manning, Edward P.; Sauler, Maor; DeIuliis, Giuseppe; Ahangari, Farida; Neumark, Nir; Yan, Xiting; Kaminski, Naftali] Yale Univ, Sch Med, Pulm Crit Care &amp; Sleep Med, New Haven, CT USA; [Homer, Robert J.] Yale Univ, Sch Med, Dept Pathol, New Haven, CT 06510 USA; [Pierce, Richard W.; Homer, Robert J.] Yale Univ, Sch Med, Dept Pediat, New Haven, CT 06510 USA; [Raredon, Micha Sam Brickman; Niklason, Laura E.] Yale Univ, Dept Biomed Engn, New Haven, CT USA; [Raredon, Micha Sam Brickman; Yuan, Yifan; Niklason, Laura E.] Yale Univ, Vasc Biol &amp; Therapeut, New Haven, CT USA; [Yuan, Yifan; Niklason, Laura E.] Yale Univ, Dept Anesthesiol, New Haven, CT USA; [Poli, Sergio; Rosas, Ivan O.] Baylor Coll Med, Dept Med, Houston, TX 77030 USA; [Poli, Sergio] Mt Sinai Med Ctr, Div Internal Med, Miami Beach, FL 33140 USA; [Homer, Robert J.] Pathol &amp; Lab Med Serv, West Haven, CT USA; [Manning, Edward P.] VA Connecticut Healthcare Syst, West Haven, CT USA; [Habermann, Arun C.; Kropski, Jonathan A.] Vanderbilt Univ, Dept Med, Med Ctr, Div Allergy Pulm &amp; Crit Care Med, 221 Kirkland Hall, Nashville, TN 37235 USA; [Gutierrez, Austin J.; Bui, Linh T.; Banovich, Nicholas E.] Translat Genom Res Inst, Phoenix, AZ USA; [Lafyatis, Robert] Univ Pittsburgh, Sch Med, Div Rheumatol &amp; Clin Immunol, Pittsburgh, PA 15260 USA; [Meyer, Kerstin B.; Teichmann, Sarah A.] Wellcome Genome Campus, Wellcome Sanger Inst, Cambridge, England; [Nawijn, Martijn C.] Univ Groningen, Univ Med Ctr Groningen, Dept Pathol &amp; Med Biol, Groningen, Netherlands; [Nawijn, Martijn C.] Univ Groningen, Univ Med Ctr Groningen, Groningen Res Inst Asthma &amp; COPD, Groningen, Netherlands; [Teichmann, Sarah A.] Univ Cambridge, Dept Phys, Cavendish Lab, Theory Condensed Matter Grp, Cambridge, England; [Kropski, Jonathan A.] Dept Vet Affairs Med Ctr, Nashville, TN 37212 USA; [Kropski, Jonathan A.] Vanderbilt Univ, Dept Cell &amp; Dev Biol, Nashville, TN USA; [Pe'er, Dana] Mem Sloan Kettering Canc Ctr, Sloan Kettering Inst, Program Computat &amp; Syst Biol, New York, NY USA</t>
  </si>
  <si>
    <t>jonas.schupp@yale.edu; taylor.adams@yale.edu; carlos.cosmejr@yale.edu; michasam.raredon@yale.edu; yifan.yuan@yale.edu; nori05692000@yahoo.co.jp; sergio.polid@gmail.com; maurizio.chioccioli@yale.edu; kadi-ann.rose@yale.edu; edward.manning@yale.edu; Maor.sauler@yale.edu; joseph.deiuliis@yale.edu; farida.ahangari@yale.edu; nir.neumark@gmail.com; ahaberma@uthsc.edu; agutierrez@tgen.org; lbui@tgen.org; rlafyatis@gmail.com; richard.pierce@yale.edu; km16@sanger.ac.uk; m.c.nawijn@umcg.nl; st9@sanger.ac.uk; nbanovich@tgen.org; jon.kropski@vumc.org; laura.niklason@yale.edu; peerster@gmail.com; xiting.yan@yale.edu; robert.homer@yale.edu; ivan.rosas@bcm.edu; naftali.kaminski@yale.edu</t>
  </si>
  <si>
    <t>JUL 27</t>
  </si>
  <si>
    <t>10.1161/CIRCULATIONAHA.120.052318</t>
  </si>
  <si>
    <t>Cardiovascular System &amp; Cardiology</t>
  </si>
  <si>
    <t>Cai, Jiayi; Yi, Chengbo; Wu, Ying; Liu, Danqi; Zhong, Deguang</t>
  </si>
  <si>
    <t>Leader-following consensus of nonlinear singular switched multi-agent systems via sliding mode control</t>
  </si>
  <si>
    <t>consensus; integral-type sliding mode control; mode-dependent average dwell time switching; singular multi-agent systems</t>
  </si>
  <si>
    <t>SYNCHRONIZATION; STABILIZATION</t>
  </si>
  <si>
    <t>In this paper, the sliding mode control algorithm is proposed for solving the leader-following consensus issue of singular switched multi-agent systems. The communication topology herein is considered to be directed interacted. To deal with the effects of nonlinearity and singularity, a novel integral-type sliding mode control protocol is introduced in algorithmic design, which enforces the state trajectories of systems moving on the constructed sliding manifold. The common integral-type sliding mode gain matrix designed in distributed algorithms herein avoids the frequent switching that may cause the failure and instability of the control framework. Moreover, in the existing works, the developed results on consensus for singular switched multi-agent systems are almost based on the average dwell time method, and how to construct a desired control input in the frame of the mode-dependent average dwell time remains a control dilemma. By presenting a general integral-type sliding mode control rule based on the mode-dependent average dwell time, this article implements the sliding mode control for the singular switched multi-agent systems under interest. With the aid of Lyapunov method, the convergence of error systems for multi-agent systems is obtained. Finally, numerical simulations and application are presented, which illustrate the validity of designed algorithm.</t>
  </si>
  <si>
    <t>[Cai, Jiayi] Guizhou Univ Finance &amp; Econ, Coll Math &amp; Stat, Guiyang, Peoples R China; [Yi, Chengbo; Zhong, Deguang] Shenzhen Polytech Univ, Ind Training Ctr, Shenzhen, Peoples R China; [Wu, Ying; Liu, Danqi] Shenzhen Univ, Sch Math Sci, Shenzhen, Peoples R China; [Yi, Chengbo] Shenzhen Polytech Univ, Ind Training Ctr, Shenzhen 518055, Peoples R China</t>
  </si>
  <si>
    <t>yichengbo_20@szpt.edu.cn</t>
  </si>
  <si>
    <t>10.1002/asjc.3320</t>
  </si>
  <si>
    <t>Spicer, Jonathan D.; Cascone, Tina; Wynes, Murry W.; Ahn, Myung-Ju; Dacic, Sanja; Felip, Enriqueta; Forde, Patrick M.; Higgins, Kristin A.; Kris, Mark G.; Mitsudomi, Tetsuya; Provencio, Mariano; Senan, Suresh; Solomon, Benjamin J.; Tsao, Ming Sound; Tsuboi, Masahiro; Wakelee, Heather A.; Wu, Yi-Long; Chih-Hsin, James; Zhou, Caicun; Harpole, David H.; Kelly, Karen L.</t>
  </si>
  <si>
    <t>Neoadjuvant and Adjuvant Treatments for Early Stage Resectable NSCLC: Consensus Recommendations From the International Association for the Study of Lung Cancer</t>
  </si>
  <si>
    <t>Lung cancer; Surgery; Neoadjuvant; Adjuvant; Immunotherapy; Targeted therapy; Chemotherapy; Radiation</t>
  </si>
  <si>
    <t>FROZEN-SECTION; RESIDUAL DISEASE; PROGNOSTIC IMPLICATIONS; RESECTION SPECIMENS; BRONCHIAL MARGINS; THORACIC-SURGERY; CHEMOTHERAPY C; SINGLE-ARM; OPEN-LABEL; SURVIVAL</t>
  </si>
  <si>
    <t>Advances in the multidisciplinary care of early stage resectable NSCLC (rNSCLC) are emerging at an unprecedented pace. Numerous phase 3 trials produced results that have transformed patient outcomes for the better, yet these findings also require important modifications to the patient treatment journey trajectory and reorganization of care pathways. Perhaps, most notably, the need for multispecialty collaboration for this patient population has never been greater. These rapid advances have inevitably left us with important gaps in knowledge for which definitive answers will only become available in several years. To this end, the International Association for the Study of Lung Cancer commissioned a diverse multidisciplinary international expert panel to evaluate the current landscape and provide diagnostic, staging, and therapeutic recommendations for patients with rNSCLC, with particular emphasis on patients with American Joint Committee on Cancer-Union for International Cancer Control TNM eighth edition stages II and III disease. Using a team-based approach, we generated 19 recommendations, of which all but one achieved greater than 85% consensus among panel members. A public voting process was initiated, which successfully validated and provided qualitative nuance to our recommendations. Highlights include the following: (1) the critical importance of a multidisciplinary approach to the evaluation of patients with rNSCLC driven by shared clinical decision-making of a multispecialty team of expert providers; (2) biomarker testing for rNSCLC; (3) a preference for neoadjuvant chemoimmunotherapy for stage III rNSCLC; (4) equipoise regarding the optimal management of patients with stage II between upfront surgery followed by adjuvant therapy and neoadjuvant or perioperative strategies; and (5) the robust preference for adjuvant targeted therapy for patients with rNSCLC and sensitizing EGFR and ALK tumor alterations. Our primary goals were to provide practical recommendations sensitive to the global differences in biology and resources for patients with rNSCLC and to provide expert consensus guidance tailored to the individualized patient needs, goals, and preferences in their cancer care journey as these are areas where physicians must make daily clinical decisions in the absence of definitive data. These recommendations will continue to evolve as the treatment landscape for rNSCLC expands and more knowledge is acquired on the best therapeutic approach in specific patient and disease subgroups. (c) 2024 International Association for the Study of Lung Cancer. Published by Elsevier Inc. All rights are reserved, including those for text and data mining, AI training, and similar technologies.</t>
  </si>
  <si>
    <t>[Spicer, Jonathan D.] McGill Univ, Hlth Ctr, Dept Surg, Div Thorac Surg &amp; Upper GI Surg, Montreal, PQ, Canada; [Cascone, Tina] Univ Texas MD Anderson Canc Ctr, Dept Thorac Head &amp; Neck Med Oncol, Houston, TX USA; [Wynes, Murry W.; Kelly, Karen L.] Int Assoc Study Lung Canc, Sci Affairs, Denver, CO USA; [Ahn, Myung-Ju] Sungkyunkwan Univ, Samsung Med Ctr, Sch Med, Dept Internal Med,Div Hematol Oncol, Seoul, South Korea; [Dacic, Sanja] Yale Univ, Sch Med, Dept Pathol, New Haven, CT USA; [Felip, Enriqueta] Vall dHebron Univ Hosp, Oncol Dept, Barcelona, Spain; [Felip, Enriqueta] Vall dHebron Inst Oncol, Barcelona, Spain; [Forde, Patrick M.] Johns Hopkins Univ, Sidney Kimmel Comprehens Canc Ctr, Sch Med, Baltimore, MD USA; [Higgins, Kristin A.] Emory Univ, Winship Canc Inst, Dept Radiat Oncol, Atlanta, GA USA; [Kris, Mark G.] Mem Sloan Kettering Canc Ctr, Dept Med, Div Solid Tumor Oncol, Thorac Oncol Serv, New York, NY USA; [Mitsudomi, Tetsuya] Izumi City Gen Hosp, Izumi, Osaka, Japan; [Mitsudomi, Tetsuya] Kindai Univ, Fac Med, Osakasayama, Osaka, Japan; [Provencio, Mariano] Puerta Hierro Univ Teaching Hosp, Med Oncol Dept, Majadahonda, Spain; [Senan, Suresh] Vrije Univ Amsterdam, Canc Ctr Amsterdam, Amsterdam UMC Locat, Dept Radiat Oncol, Amsterdam, Netherlands; [Solomon, Benjamin J.] Peter MacCallum Canc Ctr, Dept Med Oncol, Melbourne, Vic, Australia; [Tsao, Ming Sound] Univ Hlth Network, Univ Toronto, Princess Margaret Canc Ctr, Dept Pathol, Toronto, ON, Canada; [Tsuboi, Masahiro] Natl Canc Ctr Hosp East, Dept Thorac Surg &amp; Oncol, Kashiwa, Japan; [Wakelee, Heather A.] Stanford Univ, Sch Med, Dept Med, Div Oncol, Stanford, CA USA; [Wakelee, Heather A.] Stanford Canc Inst, Stanford, CA USA; [Wu, Yi-Long] Guangdong Prov Peoples Hosp, Guangdong Lung Canc Inst, Guangzhou, Peoples R China; [Wu, Yi-Long] Guangdong Acad Med Sci, Guangzhou, Peoples R China; [Chih-Hsin, James] Natl Taiwan Univ Hosp, Dept Oncol, Taipei, Taiwan; [Chih-Hsin, James] Natl Taiwan Univ, Canc Ctr, Taipei, Taiwan; [Zhou, Caicun] Tongji Univ, Shanghai Pulm Hosp, Thorac Canc Inst, Sch Med,Dept Med Oncol, Shanghai, Peoples R China; [Harpole, David H.] Duke Univ, Med Ctr, Dept Surg, Div Cardiovasc &amp; Thorac Surg, Durham, NC USA</t>
  </si>
  <si>
    <t>Karen.Kelly@iaslc.org</t>
  </si>
  <si>
    <t>10.1016/j.jtho.2024.06.010</t>
  </si>
  <si>
    <t>Oncology; Respiratory System</t>
  </si>
  <si>
    <t>Frantz, David</t>
  </si>
  <si>
    <t>FORCELandsat + Sentinel-2 Analysis Ready Data and Beyond</t>
  </si>
  <si>
    <t>Landsat; Sentinel-2; software; analysis ready data; cloud masking; atmospheric correction; image compositing; spectral-temporal metrics; large area; time series analysis; data fusion; land surface phenology; trend analysis</t>
  </si>
  <si>
    <t>SURFACE REFLECTANCE; GENERAL-METHOD; CLOUD SHADOW; TIME-SERIES; LANDSAT; VEGETATION; RESOLUTION; PHENOLOGY; SCIENCE</t>
  </si>
  <si>
    <t>Ever increasing data volumes of satellite constellations call for multi-sensor analysis ready data (ARD) that relieve users from the burden of all costly preprocessing steps. This paper describes the scientific software FORCE (Framework for Operational Radiometric Correction for Environmental monitoring), an all-in-one' solution for the mass-processing and analysis of Landsat and Sentinel-2 image archives. FORCE is increasingly used to support a wide range of scientific to operational applications that are in need of both large area, as well as deep and dense temporal information. FORCE is capable of generating Level 2 ARD, and higher-level products. Level 2 processing is comprised of state-of-the-art cloud masking and radiometric correction (including corrections that go beyond ARD specification, e.g., topographic or bidirectional reflectance distribution function correction). It further includes data cubing, i.e., spatial reorganization of the data into a non-overlapping grid system for enhanced efficiency and simplicity of ARD usage. However, the usage barrier of Level 2 ARD is still high due to the considerable data volume and spatial incompleteness of valid observations (e.g., clouds). Thus, the higher-level modules temporally condense multi-temporal ARD into manageable amounts of spatially seamless data. For data mining purposes, per-pixel statistics of clear sky data availability can be generated. FORCE provides functionality for compiling best-available-pixel composites and spectral temporal metrics, which both utilize all available observations within a defined temporal window using selection and statistical aggregation techniques, respectively. These products are immediately fit for common Earth observation analysis workflows, such as machine learning-based image classification, and are thus referred to as highly analysis ready data (hARD). FORCE provides data fusion functionality to improve the spatial resolution of (i) coarse continuous fields like land surface phenology and (ii) Landsat ARD using Sentinel-2 ARD as prediction targets. Quality controlled time series preparation and analysis functionality with a number of aggregation and interpolation techniques, land surface phenology retrieval, and change and trend analyses are provided. Outputs of this module can be directly ingested into a geographic information system (GIS) to fuel research questions without any further processing, i.e., hARD+. FORCE is open source software under the terms of the GNU General Public License v. &gt;= 3, and can be downloaded from http://force.feut.de.</t>
  </si>
  <si>
    <t>[Frantz, David] Humboldt Univ, Dept Geog, Earth Observat Lab, Unter Linden 6, D-10099 Berlin, Germany</t>
  </si>
  <si>
    <t>david.frantz@geo.hu-berlin.de</t>
  </si>
  <si>
    <t>10.3390/rs11091124</t>
  </si>
  <si>
    <t>Environmental Sciences &amp; Ecology; Geology; Remote Sensing; Imaging Science &amp; Photographic Technology</t>
  </si>
  <si>
    <t>Liu, Jiamin; Li, Yan; Ge, Jinzhuo; Yan, Xiaofang; Zhang, Haibo; Zheng, Xin; Lu, Jiapeng; Li, Xi; Gao, Yan; Lei, Lubi; Liu, Jing; Li, Jing</t>
  </si>
  <si>
    <t>Lowering systolic blood pressure to less than 120 mm Hg versus less than 140 mm Hg in patients with high cardiovascular risk with and without diabetes or previous stroke: an open-label, blinded-outcome, randomised trial</t>
  </si>
  <si>
    <t>KIDNEY-DISEASE; HYPERTENSION; EVENTS; ASSOCIATION; PREVENTION; GUIDELINES; MANAGEMENT; UPDATE</t>
  </si>
  <si>
    <t>Background Uncertainty exists about whether lowering systolic blood pressure to less than 120 mm Hg is superior to that of less than 140 mm Hg, particularly in patients with diabetes and patients with previous stroke. Methods In this open-label, blinded-outcome, randomised controlled trial, participants with high cardiovascular risk were enrolled from 116 hospitals or communities in China. We used minimised randomisation to assign participants to intensive treatment targeting standard office systolic blood pressure of less than 120 mm Hg or standard treatment targeting less than 140 mm Hg. The primary outcome was a composite of myocardial infarction, revascularisation, hospitalisation for heart failure, stroke, or death from cardiovascular causes, assessed by the intention-to-treat principle. This trial was registered with ClinicalTrials.gov, NCT04030234. Findings Between Sept 17, 2019, and July 13, 2020, 11 255 participants (4359 with diabetes and 3022 with previous stroke) were assigned to intensive treatment (n=5624) or standard treatment (n=5631). Their mean age was 64.6 years (SD 7.1). The mean systolic blood pressure throughout the follow-up (except the first 3 months of titration) was 119.1 mm Hg (SD 11.1) in the intensive treatment group and 134.8 mm Hg (10.5) in the standard treatment group. During a median of 3.4 years of follow-up, the primary outcome event occurred in 547 (9.7%) participants in the intensive treatment group and 623 (11.1%) in the standard treatment group (hazard ratio [HR] 0.88, 95% CI 0.78-0.99; p=0.028). There was no heterogeneity of effects by diabetes status, duration of diabetes, or history of stroke. Serious adverse events of syncope occurred more frequently in the intensive treatment group (24 [0.4%] of 5624) than in standard treatment group (eight [0.1%] of 5631; HR 3.00, 95% CI 1.35-6.68). There was no significant between-group difference in the serious adverse events of hypotension, electrolyte abnormality, injurious fall, or acute kidney injury. Interpretation For hypertensive patients at high cardiovascular risk, regardless of the status of diabetes or history of stroke, the treatment strategy of targeting systolic blood pressure of less than 120 mm Hg, as compared with that of less than 140 mm Hg, prevents major vascular events, with minor excess risk. Copyright (c) 2024 Elsevier Ltd. All rights reserved, including those for text and data mining, AI training, and similar technologies.</t>
  </si>
  <si>
    <t>[Liu, Jiamin; Li, Yan; Ge, Jinzhuo; Yan, Xiaofang; Zhang, Haibo; Zheng, Xin; Lu, Jiapeng; Li, Xi; Gao, Yan; Lei, Lubi; Li, Jing] Chinese Acad Med Sci &amp; Peking Union Med Coll, Natl Clin Res Ctr Cardiovasc Dis, State Key Lab Cardiovasc Dis, Fuwai Hosp,Natl Ctr Cardiovasc Dis, Beijing, 102308, Peoples R China; [Liu, Jing] Peking Univ Peoples Hosp, Dept Hypertens, Beijing, Peoples R China; [Li, Xi; Li, Jing] Zhengzhou Univ, Fuwai Cent China Cardiovasc Hosp, Cent China Fuwai Hosp, Cent China Subctr Natl Ctr Cardiovasc Dis,Henan Ca, Zhengzhou, Peoples R China</t>
  </si>
  <si>
    <t>lijing@fuwaihospital.org</t>
  </si>
  <si>
    <t>JUL 20</t>
  </si>
  <si>
    <t>10.1016/S0140-6736(24)01028-6</t>
  </si>
  <si>
    <t>General &amp; Internal Medicine</t>
  </si>
  <si>
    <t>van Santen, Jeffrey A.; Jacob, Gregoire; Singh, Amrit Leen; Aniebok, Victor; Balunas, Marcy J.; Bunsko, Derek; Carnevale Neto, Fausto; Castano-Espriu, Laia; Chang, Chen; Clark, Trevor N.; Little, Jessica L. Cleary; Delgadillo, David A.; Dorrestein, Pieter C.; Duncan, Katherine R.; Egan, Joseph M.; Galey, Melissa M.; Haeckl, F. P. Jake; Hua, Alex; Hughes, Alison H.; Iskakova, Dasha; Khadilkar, Aswad; Lee, Jung-Ho; Lee, Sanghoon; LeGrow, Nicole; Liu, Dennis Y.; Macho, Jocelyn M.; McCaughey, Catherine S.; Medema, Marnix H.; Neupane, Ram P.; O'Donnell, Timothy J.; Paula, Jasmine S.; Sanchez, Laura M.; Shaikh, Anam F.; Soldatou, Sylvia; Terlouw, Barbara R.; Tuan Anh Tran; Valentine, Mercia; van der Hooft, Justin J. J.; Vo, Duy A.; Wang, Mingxun; Wilson, Darryl; Zink, Katherine E.; Linington, Roger G.</t>
  </si>
  <si>
    <t>The Natural Products Atlas: An Open Access Knowledge Base for Microbial Natural Products Discovery</t>
  </si>
  <si>
    <t>Despite rapid evolution in the area of microbial natural products chemistry, there is currently no open access database containing all microbially produced natural product structures. Lack of availability of these data is preventing the implementation of new technologies in natural products science. Specifically, development of new computational strategies for compound characterization and identification are being hampered by the lack of a comprehensive database of known compounds against which to compare experimental data. The creation of an open access, community-maintained database of microbial natural product structures would enable the development of new technologies in natural products discovery and improve the interoperability of existing natural products data resources. However, these data are spread unevenly throughout the historical scientific literature, including both journal articles and international patents. These documents have no standard format, are often not digitized as machine readable text, and are not publicly available. Further, none of these documents have associated structure files (e.g., MOL, InChI, or SMILES), instead containing images of structures. This makes extraction and formatting of relevant natural products data a formidable challenge. Using a combination of manual curation and automated data mining approaches we have created a database of microbial natural products (The Natural Products Atlas, www.npatlas.org) that includes 24 594 compounds and contains referenced data for structure, compound names, source organisms, isolation references, total syntheses, and instances of structural reassignment. This database is accompanied by an interactive web portal that permits searching by structure, substructure, and physical properties. The Web site also provides mechanisms for visualizing natural products chemical space and dashboards for displaying author and discovery timeline data. These interactive tools offer a powerful knowledge base for natural products discovery with a central interface for structure and property-based searching and presents new viewpoints on structural diversity in natural products. The Natural Products Atlas has been developed under FAIR principles (Findable, Accessible, Interoperable, and Reusable) and is integrated with other emerging natural product databases, including the Minimum Information About a Biosynthetic Gene Cluster (MIBiG) repository, and the Global Natural Products Social Molecular Networking (GNPS) platform. It is designed as a community-supported resource to provide a central repository for known natural product structures from microorganisms and is the first comprehensive, open access resource of this type. It is expected that the Natural Products Atlas will enable the development of new natural products discovery modalities and accelerate the process of structural characterization for complex natural products libraries.</t>
  </si>
  <si>
    <t>[van Santen, Jeffrey A.; Jacob, Gregoire; Singh, Amrit Leen; Bunsko, Derek; Carnevale Neto, Fausto; Chang, Chen; Clark, Trevor N.; Egan, Joseph M.; Haeckl, F. P. Jake; Hua, Alex; Iskakova, Dasha; Lee, Sanghoon; LeGrow, Nicole; Liu, Dennis Y.; McCaughey, Catherine S.; Paula, Jasmine S.; Valentine, Mercia; Wilson, Darryl; Linington, Roger G.] Simon Fraser Univ, Dept Chem, Burnaby, BC V5A 1S6, Canada; [Aniebok, Victor; Delgadillo, David A.; Khadilkar, Aswad; Macho, Jocelyn M.; Vo, Duy A.] Univ Calif Santa Cruz, Dept Chem &amp; Biochem, Santa Cruz, CA 65064 USA; [Balunas, Marcy J.] Univ Connecticut, Dept Pharmaceut Sci, Div Med Chem, Storrs, CT 06269 USA; [Carnevale Neto, Fausto] Univ Sao Paulo, Sch Pharmaceut Sci Ribeirao Preto, Phys &amp; Chem Dept, BR-14040 Ribeira Preto, SP, Brazil; [Carnevale Neto, Fausto] Univ Washington, Dept Anesthesiol &amp; Pain Med, Northwest Metab Res Ctr, Seattle, WA 98109 USA; [Castano-Espriu, Laia; Duncan, Katherine R.; Hughes, Alison H.; Soldatou, Sylvia] Univ Strathclyde, Strathclyde Inst Pharm &amp; Biomed Sci, Glasgow G4 0RE, Lanark, Scotland; [Little, Jessica L. Cleary; Galey, Melissa M.; Lee, Jung-Ho; Sanchez, Laura M.; Tuan Anh Tran; Zink, Katherine E.] Univ Illinois, Coll Pharm, Dept Pharmaceut Sci, Chicago, IL 60612 USA; [Wang, Mingxun] Univ Calif San Diego, Skaggs Sch Pharm &amp; Pharmaceut Sci, Collaborat Mass Spectrometry Innovat Ctr, La Jolla, CA 92037 USA; [Medema, Marnix H.; Terlouw, Barbara R.; van der Hooft, Justin J. J.] Wageningen Univ, Bioinformat Grp, NL-6700 AP Wageningen, Netherlands; [Neupane, Ram P.; O'Donnell, Timothy J.] Univ Hawaii Manoa, Dept Chem, Honolulu, HI 96822 USA; [Shaikh, Anam F.] Univ Texas Southwestern Med Ctr Dallas, Dept Biochem, Dallas, TX 75390 USA; [Tuan Anh Tran] Vietnam Acad Sci &amp; Technol, Inst Marine Biochem, Hanoi, Vietnam</t>
  </si>
  <si>
    <t>rliningt@sfu.ca</t>
  </si>
  <si>
    <t>NOV 27</t>
  </si>
  <si>
    <t>10.1021/acscentsci.9b00806</t>
  </si>
  <si>
    <t>Chemistry</t>
  </si>
  <si>
    <t>Hong, Haoyuan; Pradhan, Biswajeet; Xu, Chong; Tien Bui, Dieu</t>
  </si>
  <si>
    <t>Spatial prediction of landslide hazard at the Yihuang area (China) using two-class kernel logistic regression, alternating decision tree and support vector machines</t>
  </si>
  <si>
    <t>Two-class kernel logistic regression; Support vector machines; Alternative decision tree; Landslide; Yihuang area; China</t>
  </si>
  <si>
    <t>HOA BINH PROVINCE; ANALYTICAL HIERARCHY PROCESS; ARTIFICIAL NEURAL-NETWORKS; SUSCEPTIBILITY ASSESSMENT; FREQUENCY RATIO; CATASTROPHIC EARTHQUAKE; CONDITIONAL-PROBABILITY; VEGETATION RECOVERY; GOLESTAN PROVINCE; STATISTICAL INDEX</t>
  </si>
  <si>
    <t>Preparation of landslide susceptibility map is the first step for landslide hazard mitigation and risk assessment. The main aim of this study is to explore potential applications of two new models such as two-class Kernel Logistic Regression (KLR) and Alternating Decision Tree (ADT) for landslide susceptibility mapping at the Yihuang area (China). The ADT has not been used in landslide susceptibility modeling and this paper attempts a novel application of this technique. For the purpose of comparison, a conventional method of Support Vector Machines (SVM) which has been widely used in the literature was included and their results were assessed. At first, a landslide inventory map with 187 landslide locations for the study area was constructed from various sources. Landslide locations were then spatially randomly split in a ratio of 70/30 for building landslide models and for the model validation. Then a spatial database with a total of fourteen landslide conditioning factors was prepared, including slope, aspect, altitude, topographic wetness index (Two, stream power index (SPI), sediment transport index (STI), plan curvature, landuse, normalized difference vegetation index (NDVI), lithology, distance to faults, distance to rivers, distance to roads, and rainfall. Using the KLR, the SVM, and the ADT, three landslide susceptibility models were constructed using the training dataset The three resulting models were validated and compared using the receive operating characteristic (ROC), Kappa index, and five statistical evaluation measures. In addition, pairwise comparisons of the area under the ROC curve were carried out to assess if there are significant differences on the overall performance of the three models. The goodness-of-fits are 92.5% (the KLR model), 88.8% (the SVM model), and 95.7% (the ADT model). The prediction capabilities are 81.1%, 84.2%, and 93.3% for the KLR, the SVM, and the ADT models, respectively. The result shows that the ADT model yielded better overall performance and accurate results than the KLR and SVM models. The KLR model considered slightly better than SVM model in terms of the positive prediction values. The ADT and KLR are the two promising data mining techniques which might be considered to use in landslide susceptibility mapping. The results from this study may be useful for landuse planning and decision making in landslide prone areas. (C) 2015 Elsevier B.V. All rights reserved.</t>
  </si>
  <si>
    <t>[Hong, Haoyuan; Xu, Chong] China Earthquake Adm, Inst Geol, Key Lab Act Tecton &amp; Volcano, Beijing 100029, Peoples R China; [Hong, Haoyuan] Jiangxi Meteorol Bur, Jiangxi Prov Meteorol Observ, Nanchang 330046, Peoples R China; [Pradhan, Biswajeet] Univ Putra Malaysia, Fac Engn, Geospatial Informat Sci Res Ctr GISRC, Dept Civil Engn, Serdang 43400, Selangor Darul, Malaysia; [Tien Bui, Dieu] Telemark Univ Coll, Fac Arts &amp; Sci, Dept Business Adm &amp; Comp Sci, Geog Informat Syst Grp, Hallvard Eika Plass 1, N-3800 Bo I Telemark, Norway</t>
  </si>
  <si>
    <t>10.1016/j.catena.2015.05.019</t>
  </si>
  <si>
    <t>Priya, Swarna R. M.; Maddikunta, Praveen Kumar Reddy; Parimala, M.; Koppu, Srinivas; Gadekallu, Thippa Reddy; Chowdhary, Chiranji Lal; Alazab, Mamoun</t>
  </si>
  <si>
    <t>An effective feature engineering for DNN using hybrid PCA-GWO for intrusion detection in IoMT architecture</t>
  </si>
  <si>
    <t>Internet of Medical Things (IoMT); Healthcare; Machine learning; Deep neural networks; Intrusion Detection System (IDS); Principal Component Analysis (PCA); Grey-Wolf Optimization algorithm</t>
  </si>
  <si>
    <t>The entire computing paradigm is changed due to the technological advancements in Information and Communication Technology (ICT). Due to these advancements, various new communication channels are being introduced, out of which the Internet of Things (IoT) plays a significant role. The Internet of Medical Things (IoMT) is a special category of IoT in which the medical devices communicate with each other for sharing sensitive data. These advancements help the healthcare industry to have better contact and care towards their patients. But they too have certain drawbacks since there are so many security and privacy issues like replay, man-in-the-middle, impersonation, privileged-insider, remote hijacking, password guessing, denial of service (DoS) attacks and malware attacks. When the sensitive data is being attacked by any of these attacks, there is a chance of losing the authorized data to the attacker or getting altered due to which the data is not available for the authorized users and customers. Machine learning algorithms are widely used in the Intrusion Detection System (IDS) for detecting and classifying the attacks at the network and host level in a dynamic manner. Many supervised and unsupervised algorithms have been designed by researchers from the area of machine learning and data mining to identify the reliable detection of an anomaly. However, the main challenge in the IDS models are changed in dynamic and random behavior of malicious attacks and designing a scalable solution that can handle this behavior. The rapid change in network behavior and the fast evolution of various attacks paved the way for evaluating various datasets that are generated over the years and to design different dynamic approaches. In this paper, a deep neural network (DNN) is used to develop effective and efficient IDS in the IoMT environment to classify and predict unforeseen cyberattacks. The network parameter are preprocessed, optimized and tuned by hyperparameter selection methods. A comprehensive analysis of experiments in DNN with other machine learning algorithms are compared on the benchmark intrusion detection dataset. Through rigorous testing, it has proved that the proposed DNN model performs better than the existing machine learning approaches with an increase in accuracy by 15% and decreases in time complexity by 32%, which helps in faster alerts to avoid post effects of intrusion in sensitive cloud data storage.</t>
  </si>
  <si>
    <t>[Priya, Swarna R. M.; Maddikunta, Praveen Kumar Reddy; Parimala, M.; Koppu, Srinivas; Gadekallu, Thippa Reddy; Chowdhary, Chiranji Lal] Vellore Inst Technol, Sch Informat Technol &amp; Engn, Vellore 632014, Tamil Nadu, India; [Alazab, Mamoun] Charles Darwin Univ, Coll Engn IT &amp; Environm, Darwin, NT 0909, Australia</t>
  </si>
  <si>
    <t>swarnapriya.rm@vit.ac.in; praveenkumarreddy@vit.ac.in; parimala.m@vit.ac.in; srinukoppu@vit.ac.in; thippareddy.g@vit.ac.in; chiranji.lal@vit.ac.in; mamoun.alazab@cdu.edu.au</t>
  </si>
  <si>
    <t>10.1016/j.comcom.2020.05.048</t>
  </si>
  <si>
    <t>Gupta, Rohan; Srivastava, Devesh; Sahu, Mehar; Tiwari, Swati; Ambasta, Rashmi K.; Kumar, Pravir</t>
  </si>
  <si>
    <t>Artificial intelligence to deep learning: machine intelligence approach for drug discovery</t>
  </si>
  <si>
    <t>Artificial intelligence; Machine learning; Deep learning; Virtual screening; Drug design and discovery; Artificial neural networks; Computer-aided drug design; Quantitative structure-activity relationship; Drug repurposing</t>
  </si>
  <si>
    <t>PROTEIN-PROTEIN INTERACTIONS; ANTICANCER PEPTIDES; PREDICTION; NETWORK; DESIGN; IDENTIFICATION; OPPORTUNITIES; TOOL; CHEMINFORMATICS; NEOCOGNITRON</t>
  </si>
  <si>
    <t>Drug designing and development is an important area of research for pharmaceutical companies and chemical scientists. However, low efficacy, off-target delivery, time consumption, and high cost impose a hurdle and challenges that impact drug design and discovery. Further, complex and big data from genomics, proteomics, microarray data, and clinical trials also impose an obstacle in the drug discovery pipeline. Artificial intelligence and machine learning technology play a crucial role in drug discovery and development. In other words, artificial neural networks and deep learning algorithms have modernized the area. Machine learning and deep learning algorithms have been implemented in several drug discovery processes such as peptide synthesis, structure-based virtual screening, ligand-based virtual screening, toxicity prediction, drug monitoring and release, pharmacophore modeling, quantitative structure-activity relationship, drug repositioning, polypharmacology, and physiochemical activity. Evidence from the past strengthens the implementation of artificial intelligence and deep learning in this field. Moreover, novel data mining, curation, and management techniques provided critical support to recently developed modeling algorithms. In summary, artificial intelligence and deep learning advancements provide an excellent opportunity for rational drug design and discovery process, which will eventually impact mankind. Graphic abstract The primary concern associated with drug design and development is time consumption and production cost. Further, inefficiency, inaccurate target delivery, and inappropriate dosage are other hurdles that inhibit the process of drug delivery and development. With advancements in technology, computer-aided drug design integrating artificial intelligence algorithms can eliminate the challenges and hurdles of traditional drug design and development. Artificial intelligence is referred to as superset comprising machine learning, whereas machine learning comprises supervised learning, unsupervised learning, and reinforcement learning. Further, deep learning, a subset of machine learning, has been extensively implemented in drug design and development. The artificial neural network, deep neural network, support vector machines, classification and regression, generative adversarial networks, symbolic learning, and meta-learning are examples of the algorithms applied to the drug design and discovery process. Artificial intelligence has been applied to different areas of drug design and development process, such as from peptide synthesis to molecule design, virtual screening to molecular docking, quantitative structure-activity relationship to drug repositioning, protein misfolding to protein-protein interactions, and molecular pathway identification to polypharmacology. Artificial intelligence principles have been applied to the classification of active and inactive, monitoring drug release, pre-clinical and clinical development, primary and secondary drug screening, biomarker development, pharmaceutical manufacturing, bioactivity identification and physiochemical properties, prediction of toxicity, and identification of mode of action.</t>
  </si>
  <si>
    <t>[Gupta, Rohan; Srivastava, Devesh; Sahu, Mehar; Tiwari, Swati; Ambasta, Rashmi K.; Kumar, Pravir] Delhi Technol Univ, Mol Neurosci &amp; Funct Genom Lab, Dept Biotechnol, DCE, Bawana Rd, Delhi 110042, India</t>
  </si>
  <si>
    <t>pravirkumar@dtu.ac.in</t>
  </si>
  <si>
    <t>10.1007/s11030-021-10217-3</t>
  </si>
  <si>
    <t>Biochemistry &amp; Molecular Biology; Chemistry; Pharmacology &amp; Pharmacy</t>
  </si>
  <si>
    <t>Bai, Kaixu; Li, Ke; Ma, Mingliang; Li, Kaitao; Li, Zhengqiang; Guo, Jianping; Chang, Ni-Bin; Tan, Zhuo; Han, Di</t>
  </si>
  <si>
    <t>LGHAP: the Long-term Gap-free High-resolution Air Pollutant concentration dataset, derived via tensor-flow-based multimodal data fusion</t>
  </si>
  <si>
    <t>PARTICULATE MATTER CONCENTRATIONS; PM2.5 CONCENTRATIONS; MAINLAND CHINA; MAIAC AOD; LAND; RETRIEVALS; QUALITY; NETWORK; HEALTH; TRENDS</t>
  </si>
  <si>
    <t>Developing a big data analytics framework for generating the Long-term Gap-free High-resolution Air Pollutant concentration dataset (abbreviated as LGHAP) is of great significance for environmental management and Earth system science analysis. By synergistically integrating multimodal aerosol data acquired from diverse sources via a tensor-flow-based data fusion method, a gap-free aerosol optical depth (AOD) dataset with a daily 1 km resolution covering the period of 2000-2020 in China was generated. Specifically, data gaps in daily AOD imageries from the Moderate Resolution Imaging Spectroradiometer (MODIS) aboard Terra were reconstructed based on a set of AOD data tensors acquired from diverse satellites, numerical analysis, and in situ air quality measurements via integrative efforts of spatial pattern recognition for high-dimensional gridded image analysis and knowledge transfer in statistical data mining. To our knowledge, this is the first long-term gap-free high-resolution AOD dataset in China, from which spatially contiguous PM2.5 and PM10 concentrations were then estimated using an ensemble learning approach. Ground validation results indicate that the LGHAP AOD data are in good agreement with in situ AOD observations from the Aerosol Robotic Network (AERONET), with an R of 0.91 and RMSE equaling 0.21. Meanwhile, PM2.5 and PM10 estimations also agreed well with ground measurements, with R values of 0.95 and 0.94 and RMSEs of 12.03 and 19.56 mu gm(-3), respectively. The LGHAP provides a suite of long-term gap-free gridded maps with a high resolution to better examine aerosol changes in China over the past 2 decades, from which three major variation periods of haze pollution in China were revealed. Additionally, the proportion of the population exposed to unhealthy PM2.5 increased from 50.60% in 2000 to 63.81% in 2014 across China, which was then reduced drastically to 34.03% in 2020. Overall, the generated LGHAP dataset has great potential to trigger multidisciplinary applications in Earth observations, climate change, public health, ecosystem assessment, and environmental management. The daily resolution AOD, PM2.5, and PM10 datasets are publicly available at https://doi.org/10.5281/zenodo.5652257 (Bai et al., 2021a), https: //doi.org/10.5281/zenodo.5652265 (Bai et al., 2021b), and https://doi.org/10.5281/zenodo.5652263 (Bai et al., 2021c), respectively. Monthly and annual datasets can be acquired from https://doi.org/10.5281/zenodo.5655797 (Bai et al., 2021d) and https://doi.org/10.5281/zenodo.5655807 (Bai et al., 2021e), respectively. Python, MATLAB, R, and IDL codes are also provided to help users read and visualize these data.</t>
  </si>
  <si>
    <t>[Bai, Kaixu; Li, Ke; Tan, Zhuo; Han, Di] East China Normal Univ, Sch Geog Sci, Minist Educ, Key Lab Geog Informat Sci, Shanghai 200241, Peoples R China; [Bai, Kaixu] Inst Ecochongming, 20 Cuiniao Rd, Shanghai 202162, Peoples R China; [Ma, Mingliang] Shandong Jianzhu Univ, Sch Surveying &amp; Geoinformat, Jinan 250101, Peoples R China; [Li, Kaitao; Li, Zhengqiang] Chinese Acad Sci, Aerosp Informat Res Inst, State Environm Protect Key Lab Satellite Remote S, Beijing 100101, Peoples R China; [Guo, Jianping] Chinese Acad Meteorol Sci, State Key Lab Severe Weather, Beijing 100081, Peoples R China; [Chang, Ni-Bin] Univ Cent Florida, Dept Civil Environm &amp; Construct Engn, Orlando, FL 32816 USA</t>
  </si>
  <si>
    <t>kxbai@geo.ecnu.edu.cn; jpguocams@gmail.com</t>
  </si>
  <si>
    <t>FEB 24</t>
  </si>
  <si>
    <t>10.5194/essd-14-907-2022</t>
  </si>
  <si>
    <t>Geology; Meteorology &amp; Atmospheric Sciences</t>
  </si>
  <si>
    <t>Houborg, Rasmus; McCabe, Matthew F.</t>
  </si>
  <si>
    <t>A hybrid training approach for leaf area index estimation via Cubist and random forests machine-learning</t>
  </si>
  <si>
    <t>Machine-learning; LAI; Cubist; Random forests; Hybrid; REGFLEC</t>
  </si>
  <si>
    <t>HYPERSPECTRAL VEGETATION INDEXES; RADIATIVE-TRANSFER MODELS; CHLOROPHYLL CONTENT; GREEN LAI; BIOMASS ESTIMATION; EARTH OBSERVATION; REFLECTANCE; LAND; RESOLUTION; MODIS</t>
  </si>
  <si>
    <t>With an increasing volume and dimensionality of Earth observation data, enhanced integration of machine-learning methodologies is needed to effectively analyze and utilize these information rich data sets. In machine-learning, a training dataset is required to establish explicit associations between a suite of explanatory 'predictor' variables and the target property. The specifics of this learning process can significantly influence model validity and portability, with a higher generalization level expected with an increasing number of observable conditions being reflected in the training dataset. Here we propose a hybrid training approach for leaf area index (LAI) estimation, which harnesses synergistic attributes of scattered in-situ measurements and systematically distributed physically based model inversion results to enhance the information content and spatial representativeness of the training data. To do this, a complimentary training dataset of independent LAI was derived from a regularized model inversion of RapidEye surface reflectances and subsequently used to guide the development of LAI regression models via Cubist and random forests (RF) decision tree methods. The application of the hybrid training approach to a broad set of Landsat 8 vegetation index (VI) predictor variables resulted in significantly improved LAI prediction accuracies and spatial consistencies, relative to results relying on in-situ measurements alone for model training. In comparing the prediction capacity and portability of the two machine-learning algorithms, a pair of relatively simple multi-variate regression models established by Cubist performed best, with an overall relative mean absolute deviation (rMAD) of similar to 11%, determined based on a stringent scene-specific cross-validation approach. In comparison, the portability of RF regression models was less effective (i.e., an overall rMAD of similar to 15%), which was attributed partly to model saturation at high LAI in association with inherent extrapolation and transferability limitations. Explanatory VIs formed from bands in the near-infrared (NIR) and shortwave infrared domains (e.g., NDWI) were associated with the highest predictive ability, whereas Cubist models relying entirely on VIs based on NIR and red band combinations (e.g., NDVI) were associated with comparatively high uncertainties (i.e., rMAD similar to 21%). The most transferable and best performing models were based on combinations of several predictor variables, which included both NDWI- and NDVI-like variables. In this process, prior screening of input VIs based on an assessment of variable relevance served as an effective mechanism for optimizing prediction accuracies from both Cubist and RF. While this study demonstrated benefit in combining data mining operations with physically based constraints via a hybrid training approach, the concept of transferability and portability warrants further investigations in order to realize the full potential of emerging machine-learning techniques for regression purposes. (C) 2017 International Society for Photogrammetry and Remote Sensing, Inc. (ISPRS). Published by Elsevier B.V. All rights reserved.</t>
  </si>
  <si>
    <t>[Houborg, Rasmus; McCabe, Matthew F.] King Abdullah Univ Sci &amp; Technol, Water Desalinat &amp; Reuse Ctr, Biol &amp; Environm Sci &amp; Engn, Thuwal, Saudi Arabia; [Houborg, Rasmus] South Dakota State Univ, Geospatial Sci Ctr Excellence, Brookings, SD 57007 USA</t>
  </si>
  <si>
    <t>rasmus.houborg@sdstate.edu</t>
  </si>
  <si>
    <t>10.1016/j.isprsjprs.2017.10.004</t>
  </si>
  <si>
    <t>Kelly, Peter; Lemmens, Robin; Weimar, Christian; Walsh, Cathal; Purroy, Francisco; Barber, Mark; Collins, Ronan; Cronin, Simon; Czlonkowska, Anna; Desfontaines, Philippe; De Pauw, Adinda; Evans, Nicholas Richard; Fischer, Urs; Fonseca, Catarina; Forbes, John; Hill, Michael D.; Jatuzis, Dalius; Korv, Janika; Kraft, Peter; Kruuse, Christina; Lynch, Catherine; McCabe, Dominick; Mikulik, Robert; Murphy, Sean; Nederkoorn, Paul; O'Donnell, Martin; Sandercock, Peter; Schroeder, Bernadette; Shim, Gek; Tobin, Katrina; Williams, David J.; Price, Christopher</t>
  </si>
  <si>
    <t>Long-term colchicine for the prevention of vascular recurrent events in non-cardioembolic stroke (CONVINCE) : a randomised controlledtrial</t>
  </si>
  <si>
    <t>CORONARY-DISEASE; ATORVASTATIN; INFLAMMATION; RISK</t>
  </si>
  <si>
    <t>Background Anti-inflammatory therapy with long-term colchicine prevented vascular recurrence in coronary disease. Unlike coronary disease, which is typically caused by atherosclerosis, ischaemic stroke is caused by diverse mechanisms including atherosclerosis and small vessel disease or is frequently due to an unknown cause. We aimed to investigate the hypothesis that long-term colchicine would reduce recurrent events after ischaemic stroke. Methods We did a randomised, parallel-group, open-label, blinded endpoint assessed trial comparing long-term colchicine (05 mg orally per day) plus guideline-based usual care with usual care only. Hospital-based patients with non-severe, non-cardioembolic ischaemic stroke or high-risk transient ischaemic attack were eligible. The primary endpoint was a composite of first fatal or non-fatal recurrent ischaemic stroke, myocardial infarction, cardiac arrest, or hospitalisation (defined as an admission to an inpatient unit or a visit to an emergency department that resulted in at least a 24 h stay [or a change in calendar date if the hospital admission or discharge times were not available]) for unstable angina. The p value for significance was 0048 to adjust for two prespecified interim analyses conducted by the data monitoring committee, for which the steering committee and trial investigators remained blinded. The trial was registered at ClinicalTrials.gov (NCT02898610) and is completed. Findings 3154 patients were randomly assigned between Dec 19, 2016, and Nov 21, 2022, with the last follow-up on Jan 31, 2024. The trial finished before the anticipated number of outcomes was accrued (367 outcomes planned) due to budget constraints attributable to the COVID-19 pandemic. Ten patients withdrew consent for analysis of their data, leaving 3144 patients in the intention-to-treat analysis: 1569 (colchicine and usual care) and 1575 (usual care alone). A primary endpoint occurred in 338 patients, 153 (98%) of 1569 patients allocated to colchicine and usual care and 185 (117%) of 1575 patients allocated to usual care alone (incidence rates 332 vs 392 per 100 person-years, hazard ratio 084; 95% CI 068-105, p=012). Although no between-group difference in C-reactive protein (CRP) was observed at baseline, patients treated with colchicine had lower CRP at 28 days and at 1, 2, and 3 years (p&lt;005 for all timepoints). The rates of serious adverse events were similar in both groups. Interpretation Although no statistically significant benefit was observed on the primary intention-to-treat analysis, the findings provide new evidence supporting the rationale for anti-inflammatory therapy in further randomised trials. Copyright (c) 2024 Elsevier Ltd. All rights reserved, including those for text and data mining, AI training, and similar technologies.</t>
  </si>
  <si>
    <t>[Kelly, Peter; Murphy, Sean] Mater Misericordiae Univ Hosp, Dublin D07KX5K, Ireland; [Kelly, Peter; Murphy, Sean] Univ Coll Dublin, Sch Med, Dublin, Ireland; [Kelly, Peter; Collins, Ronan; Forbes, John; Lynch, Catherine; McCabe, Dominick; Murphy, Sean; O'Donnell, Martin; Tobin, Katrina; Williams, David J.] Hlth Res Board Stroke Clin Trials Network Ireland, Dublin, Ireland; [Lemmens, Robin] Univ Hosp Leuven, Dept Neurol, Leuven, Belgium; [Lemmens, Robin] KU Leuven Univ Leuven, Dept Neurosci, Dept Expt Neurol, Leuven, Belgium; [Lemmens, Robin] KU Leuven Univ Leuven, Leuven Res Inst Neurosci &amp; Dis LIND, Leuven, Belgium; [Weimar, Christian] Univ Duisburg Essen, Univ Hosp, Inst Med Informat Biometry &amp; Epidemiol, Essen, Germany; [Walsh, Cathal] Trinity Coll Dublin, Sch Med, TCD Biostat Unit, Discipline Publ Hlth &amp; Primary Care, Dublin, Ireland; [Purroy, Francisco] Hosp Univ Arnau Vilanova de Lleida, Dept Neurol, Stroke Unit, Lleida, Spain; [Barber, Mark] Univ Hosp Monklands, Airdrie, Scotland; [Collins, Ronan; McCabe, Dominick] Tallaght Univ Hosp, Adelaide &amp; Meath Hosp, Dept Neurol, Dublin, Ireland; [Collins, Ronan; McCabe, Dominick] Tallaght Univ Hosp, Adelaide &amp; Meath Hosp, Dept Geriatr &amp; Stroke Med, Dublin, Ireland; [Collins, Ronan; McCabe, Dominick] Trinity Coll Dublin, Ireland incorporating Natl Childrens Hosp, Dublin, Ireland; [Collins, Ronan; McCabe, Dominick] Trinity Coll Dublin, Sch Med, Acad Unit Neurol, Dublin, Ireland; [Cronin, Simon] Cork Univ Hosp, Cork, Ireland; [Cronin, Simon] Univ Coll Cork, Sch Med, Cork, Ireland; [Czlonkowska, Anna] Inst Psychiat &amp; Neurol, Warsaw, Poland; [Desfontaines, Philippe] CHC Grp Sante, Dept Neurol, Stroke Unit, Liege, Belgium; [De Pauw, Adinda] AZ Oostende, Oostende, Belgium; [Evans, Nicholas Richard] Univ Cambridge, Dept Clin Neurosci, Cambridge, England; [Fischer, Urs] Univ Hosp Bern, Dept Neurol, Bern, Switzerland; [Fischer, Urs] Univ Bern, Bern, Switzerland; [Fonseca, Catarina] Univ Lisbon, Hosp Santa Maria CHLN, Ctr Estudos Egas Moniz, Dept Neurosci &amp; Mental Hlth Neurol,Fac Med, Lisbon, Portugal; [Forbes, John] Univ Limerick, Sch Med, Limerick, Ireland; [Hill, Michael D.] Univ Calgary, Cumming Sch Med, Dept Clin Neurosci, Calgary, AB, Canada; [Hill, Michael D.] Univ Calgary, Hotchkiss Brain Inst, Cumming Sch Med, Calgary, AB, Canada; [Hill, Michael D.] Foothills Med Ctr, Calgary, AB, Canada; [Jatuzis, Dalius] Vilnius Univ, Inst Clin Med, Fac Med, Ctr Neurol, Vilnius, Lithuania; [Korv, Janika] Univ Tartu, Dept Neurol &amp; Neurosurg, Tartu, Estonia; [Kraft, Peter] Klinikum Main Spessart, Lohr, Germany; [Kruuse, Christina] Copenhagen Univ Hosp, Herlev &amp; Gentofte Hosp, Rigshosp Hosp, Dept Neurol, Copenhagen, Denmark; [Kruuse, Christina] Copenhagen Univ Hosp, Rigshosp Hosp, Dept Brain &amp; Spinal Cord Injury, Copenhagen, Denmark; [Mikulik, Robert] St Annes Univ Hosp, Int Clin Res Ctr, Brno, Czech Republic; [Mikulik, Robert] St Annes Univ Hosp, Dept Neurol, Brno, Czech Republic; [Mikulik, Robert] Masaryk Univ Brno, Brno, Czech Republic; [Nederkoorn, Paul] Univ Amsterdam, Med Ctr, Dept Neurol, Amsterdam, Netherlands; [O'Donnell, Martin] Univ Galway, HRB Clin Res Facil, Galway, Ireland; [Sandercock, Peter] Univ Edinburgh, Ctr Clin Brain Sci, Edinburgh, Scotland; [Schroeder, Bernadette] Univ Hosp Essen, Ctr Clin Trials Essen, Essen, Germany; [Shim, Gek] Univ Hosp North Durham, Durham, England; [Murphy, Sean; Williams, David J.] RCSI Univ Med &amp; Hlth Sci, Dublin, Ireland; [Murphy, Sean; Williams, David J.] Beaumont Hosp, Dublin, Ireland; [Price, Christopher] Newcastle Univ, Populat Hlth Sci Inst, Newcastle, England</t>
  </si>
  <si>
    <t>pjkelly@mater.ie</t>
  </si>
  <si>
    <t>JUL 13</t>
  </si>
  <si>
    <t>10.1016/S0140-6736(24)00968-1</t>
  </si>
  <si>
    <t>Collin, Joseph; Queen, Rachel; Zerti, Darin; Bojic, Sanja; Dorgau, Birthe; Moyse, Nicky; Molina, Marina Moya; Yang, Chunbo; Dey, Sunanda; Reynolds, Gary; Hussain, Rafiqul; Coxhead, Jonathan M.; Lisgo, Steven; Henderson, Deborah; Joseph, Agatha; Rooney, Paul; Ghosh, Saurabh; Clarke, Lucy; Connon, Che; Haniffa, Muzlifah; Figueiredo, Francisco; Armstrong, Lyle; Lako, Majlinda</t>
  </si>
  <si>
    <t>A single cell atlas of human cornea that defines its development, limbal progenitor cells and their interactions with the immune cells</t>
  </si>
  <si>
    <t>Embryonic and fetal eye; Cornea; Conjunctiva; Ocular surface; Single cell RNA-Seq; Single cell ATAC-Seq; Limbal stem cells (LSCs); Limbal progenitor cells (LPCs); Limbal epithelial cells (LECs); LSCs dysplasia; Keratoconus; Limbal epithelial expansion</t>
  </si>
  <si>
    <t>EPIDERMAL GROWTH-FACTOR; STEM-CELLS; OXIDATIVE STRESS; GENE-EXPRESSION; SELF-RENEWAL; DIFFERENTIATION; EPITHELIUM; IDENTIFICATION; KERATOCONUS; PROLIFERATION</t>
  </si>
  <si>
    <t>Purpose: Single cell (sc) analyses of key embryonic, fetal and adult stages were performed to generate a comprehensive single cell atlas of all the corneal and adjacent conjunctival cell types from development to adulthood. Methods: Four human adult and seventeen embryonic and fetal corneas from 10 to 21 post conception week (PCW) specimens were dissociated to single cells and subjected to scRNA- and/or ATAC-Seq using the 10x Genomics platform. These were embedded using Uniform Manifold Approximation and Projection (UMAP) and clustered using Seurat graph-based clustering. Cluster identification was performed based on marker gene expression, bioinformatic data mining and immunofluorescence (IF) analysis. RNA interference, IF, colony forming efficiency and clonal assays were performed on cultured limbal epithelial cells (LECs). Results: scRNA-Seq analysis of 21,343 cells from four adult human corneas and adjacent conjunctivas revealed the presence of 21 cell clusters, representing the progenitor and differentiated cells in all layers of cornea and conjunctiva as well as immune cells, melanocytes, fibroblasts, and blood/lymphatic vessels. A small cell cluster with high expression of limbal progenitor cell (LPC) markers was identified and shown via pseudotime analysis to give rise to five other cell types representing all the subtypes of differentiated limbal and corneal epithelial cells. A novel putative LPCs surface marker, GPHA2, expressed on the surface of 0.41% +/- 0.21 of the cultured LECs, was identified, based on predominant expression in the limbal crypts of adult and developing cornea and RNAi validation in cultured LECs. Combining scRNA- and ATAC-Seq analyses, we identified multiple upstream regulators for LPCs and demonstrated a close interaction between the immune cells and limbal progenitor cells. RNA-Seq analysis indicated the loss of GPHA2 expression and acquisition of proliferative limbal basal epithelial cell markers during ex vivo LEC expansion, independently of the culture method used. Extending the single cell analyses to keratoconus, we were able to reveal activation of collagenase in the corneal stroma and a reduced pool of limbal suprabasal cells as two key changes underlying the disease phenotype. Single cell RNA-Seq of 89,897 cells obtained from embryonic and fetal cornea indicated that during development, the conjunctival epithelium is the first to be specified from the ocular surface epithelium, followed by the corneal epithelium and the establishment of LPCs, which predate the formation of limbal niche by a few weeks. Conclusions: Our scRNA-and ATAC-Seq data of developing and adult cornea in steady state and disease conditions provide a unique resource for defining genes/pathways that can lead to improvement in ex vivo LPCs expansion, stem cell differentiation methods and better understanding and treatment of ocular surface disorders.</t>
  </si>
  <si>
    <t>[Collin, Joseph; Queen, Rachel; Zerti, Darin; Bojic, Sanja; Dorgau, Birthe; Molina, Marina Moya; Yang, Chunbo; Reynolds, Gary; Hussain, Rafiqul; Coxhead, Jonathan M.; Lisgo, Steven; Henderson, Deborah; Connon, Che; Haniffa, Muzlifah; Figueiredo, Francisco; Armstrong, Lyle; Lako, Majlinda] Newcastle Univ, Biosci Inst, Fac Med Sci, Newcastle Upon Tyne, Tyne &amp; Wear, England; [Moyse, Nicky] Newcastle Univ, Newcastle Cellular Therapies Facil, Newcastle Upon Tyne, Tyne &amp; Wear, England; [Moyse, Nicky] Newcastle Upon Tyne Hosp NHS Fdn Trust, Newcastle Upon Tyne, Tyne &amp; Wear, England; [Dey, Sunanda] Technion Israel Inst Technol, Dept Genet &amp; Dev Biol, Ruth &amp; Bruce Rappaport Fac Med, Haifa, Israel; [Joseph, Agatha; Rooney, Paul] NHS Blood &amp; Transplant Tissue &amp; Eye Serv, Liverpool, Merseyside, England; [Ghosh, Saurabh] South Tyneside &amp; Sunderland NHS Fdn Trust, Sunderland Eye Infirm, Sunderland, Tyne &amp; Wear, England; [Clarke, Lucy; Figueiredo, Francisco] Royal Victoria Infirm, UK Dept Ophthalmol, Newcastle Upon Tyne, Tyne &amp; Wear, England; [Clarke, Lucy; Figueiredo, Francisco] Newcastle Univ, Newcastle Upon Tyne, Tyne &amp; Wear, England; [Zerti, Darin] Univ Aquila, Microscopy Ctr, Laquila, Italy; [Zerti, Darin] Univ Aquila, Dept Appl Clin Sci &amp; Biotechnol, Laquila, Italy</t>
  </si>
  <si>
    <t>lyle.armstrong@ncl.ac.uk; majlinda.lako@ncl.ac.uk</t>
  </si>
  <si>
    <t>10.1016/j.jtos.2021.03.010</t>
  </si>
  <si>
    <t>Ophthalmology</t>
  </si>
  <si>
    <t>Hussain, Emtiaz; Hasan, Mahmudul; Rahman, Md Anisur; Lee, Ickjai; Tamanna, Tasmi; Parvez, Mohammad Zavid</t>
  </si>
  <si>
    <t>CoroDet: A deep learning based classification for COVID-19 detection using chest X-ray images</t>
  </si>
  <si>
    <t>COVID-19; Pneumonia-viral; Pneumonia-bacterial; Deep learning; Convolutional neural network; X-ray; Confusion matrix; Accuracy</t>
  </si>
  <si>
    <t>CORONAVIRUS</t>
  </si>
  <si>
    <t>Background and Objective: The Coronavirus 2019, or shortly COVID-19, is a viral disease that causes serious pneumonia and impacts our different body parts from mild to severe depending on patient's immune system. This infection was first reported in Wuhan city of China in December 2019, and afterward, it became a global pandemic spreading rapidly around the world. As the virus spreads through human to human contact, it has affected our lives in a devastating way, including the vigorous pressure on the public health system, the world economy, education sector, workplaces, and shopping malls. Preventing viral spreading requires early detection of positive cases and to treat infected patients as quickly as possible. The need for COVID-19 testing kits has increased, and many of the developing countries in the world are facing a shortage of testing kits as new cases are increasing day by day. In this situation, the recent research using radiology imaging (such as X-ray and CT scan) techniques can be proven helpful to detect COVID-19 as X-ray and CT scan images provide important information about the disease caused by COVID-19 virus. The latest data mining and machine learning techniques such as Convolutional Neural Network (CNN) can be applied along with X-ray and CT scan images of the lungs for the accurate and rapid detection of the disease, assisting in mitigating the problem of scarcity of testing kits. Methods: Hence a novel CNN model called CoroDet for automatic detection of COVID-19 by using raw chest X-ray and CT scan images have been proposed in this study. CoroDet is developed to serve as an accurate diagnostics for 2 class classification (COVID and Normal), 3 class classification (COVID, Normal, and non-COVID pneumonia), and 4 class classification (COVID, Normal, non-COVID viral pneumonia, and non-COVID bacterial pneumonia). Results: The performance of our proposed model was compared with ten existing techniques for COVID detection in terms of accuracy. A classification accuracy of 99.1% for 2 class classification, 94.2% for 3 class classification, and 91.2% for 4 class classification was produced by our proposed model, which is obviously better than the state-of-the-art-methods used for COVID-19 detection to the best of our knowledge. Moreover, the dataset with x-ray images that we prepared for the evaluation of our method is the largest datasets for COVID detection as far as our knowledge goes. Conclusion: The experimental results of our proposed method CoroDet indicate the superiority of CoroDet over the existing state-of-the-art-methods. CoroDet may assist clinicians in making appropriate decisions for COVID-19 detection and may also mitigate the problem of scarcity of testing kits. (C) 2020 Elsevier Ltd. All rights reserved.</t>
  </si>
  <si>
    <t>[Hussain, Emtiaz; Hasan, Mahmudul; Parvez, Mohammad Zavid] Brac Univ, Dept Comp Sci &amp; Engn, Dhaka, Bangladesh; [Rahman, Md Anisur] Charles Sturt Univ, Sch Comp &amp; Math, Bathurst, NSW 2795, Australia; [Lee, Ickjai] James Cook Univ, Coll Sci &amp; Engn, Discipline Informat Technol, Cairns, Qld 4870, Australia; [Tamanna, Tasmi] Bangladesh Univ Hlth Sci, Dept Immunol, Dhaka, Bangladesh</t>
  </si>
  <si>
    <t>ehrupok@gmail.com; hasanpiyal@gmail.com; arahman@csu.edu.au; ickjai.lee@jcu.edu.au; tasmitamanna02@gmail.com; zavid.parvez@bracu.ac.bd</t>
  </si>
  <si>
    <t>10.1016/j.chaos.2020.110495</t>
  </si>
  <si>
    <t>Mathematics; Physics</t>
  </si>
  <si>
    <t>Yang, Yi; Liu, Dong; Ovgun, Ali; Lambiase, Gaetano; Long, Zheng-Wen</t>
  </si>
  <si>
    <t>Black hole surrounded by the pseudo-isothermal dark matter halo</t>
  </si>
  <si>
    <t>SHADOW; FIELD; MASS</t>
  </si>
  <si>
    <t>In this paper, we obtain a new spherically symmetric black hole surrounded by the pseudo-isothermal dark matter halo. Furthermore, to explore the effects of the pseudo-isothermal halo profile on a rotating black hole at the M87 galactic center, we derive a rotating black hole solution encompassed by the pseudo-isothermal halo by using the Newman-Janis method. Our investigation focuses on the impact of the pseudo-isothermal halo on the black hole event horizon, time-like and null orbits, as well as the black hole shadow. We find that as the spin parameter a increases, the interval between the inner event horizon and the outer event horizon of the rotating black hole surrounded by the pseudo-isothermal halo in M87 diminishes. This leads to the formation of an extreme black hole. The presence of dark matter, however, has minimal effect on the event horizon. Moreover, in the M87 as the spin parameter a increases, the black hole shadow deviates increasingly from a standard circle, with larger spin parameters causing more pronounced distortion relative to the standard circle. Surprisingly, we observe that the dark matter density has very little influence on the shadow of the black hole surrounded by the pseudo-isothermal halo in the M87. This study contributes to a deeper understanding of black hole structures and the role of dark matter in the universe.</t>
  </si>
  <si>
    <t>[Yang, Yi] Guizhou Univ Finance &amp; Econ, Sch Math &amp; Stat, Guiyang 550025, Peoples R China; [Liu, Dong; Long, Zheng-Wen] Guizhou Univ, Coll Phys, Guiyang 550025, Guizhou, Peoples R China; [Ovgun, Ali] Eastern Mediterranean Univ, Phys Dept, North Cyprus Via Mersin 10, TR-99628 Famagusta, Turkiye; [Lambiase, Gaetano] Univ Salerno, Dipartimento Fis ER Caianiello, Via Giovanni Paolo II 132, I-84084 Fisciano, SA, Italy; [Lambiase, Gaetano] Ist Nazl Fis Nucl, Grp Collegato Salerno, Sez Napoli, Via Giovanni Paolo II 132, I-84084 Fisciano, SA, Italy</t>
  </si>
  <si>
    <t>yangyigz@yeah.net; dongliuvv@yeah.net; ali.ovgun@emu.edu.tr; lambiase@sa.infn.it; zwlong@gzu.edu.cn</t>
  </si>
  <si>
    <t>JAN 22</t>
  </si>
  <si>
    <t>10.1140/epjc/s10052-024-12412-6</t>
  </si>
  <si>
    <t>Physics</t>
  </si>
  <si>
    <t>Borschmann, Rohan; Kinner, Stuart A.</t>
  </si>
  <si>
    <t>Rates and causes of death after release from incarceration among 1 471 526 people in eight high-income and middle-income countries: an individual participant data meta-analysis</t>
  </si>
  <si>
    <t>PRISONERS; TUBERCULOSIS; SUICIDE; HEALTH; RISK; HIV</t>
  </si>
  <si>
    <t>Background Formerly incarcerated people have exceptionally poor health profiles and are at increased risk of preventable mortality when compared with their general population peers. However, not enough is known about the epidemiology of mortality in this population-specifically the rates, causes, and timing of death in specific subgroups and regions- to inform the development of targeted, evidence-based responses. We aimed to document the incidence, timing, causes, and risk factors for mortality after release from incarceration. Methods We analysed linked administrative data from the multi-national Mortality After Release from Incarceration Consortium (MARIC) study. We examined mortality outcomes for 1 471 526 people released from incarceration in eight countries (Australia, Brazil, Canada, New Zealand, Norway, Scotland, Sweden, and the USA) from 1980 to 2018, across 10 534 441 person-years of follow-up (range 0-24 years per person). We combined data from 18 cohort studies using two-step individual participant data meta-analyses to estimate pooled all-cause and cause-specific crude mortality rates (CMRs) per 100 000 person-years, for specific time periods (first, daily from days 1-14; second, weekly from weeks 3-12; third, weeks 13-52 combined; fourth, weeks 53 and over combined; and fifth, total follow-up) after release, overall and stratified by age, sex, and region. Findings 75 427 deaths were recorded. The all-cause CMR during the first week following release (1612 [95% CI 1048-2287]) was higher than during all other time periods (incidence rate ratio [IRR] compared with week 2: 15 [95% CI 12-18], I 2 =260%, weeks 3-4: 20 [15-26], I 2 =530%, and weeks 9-12: 22 [16-30], I 2 =705%). The highest cause-specific mortality rates during the first week were due to alcohol and other drug poisoning (CMR 657 [95% CI 332-1076]), suicide (135 [36-277]), and cardiovascular disease (71 [16-153]). We observed considerable variation in cause-specific CMRs over time since release and across regions. Pooled all-cause CMRs were similar between males (731 [95% CI 630-839]) and females (660 [560-767]) and were higher in older age groups. Interpretation The markedly elevated rate of death in the first week post-release underscores an urgent need for investment in evidence-based, coordinated transitional healthcare, including treatment for mental illness and substance use disorders to prevent post-release deaths due to suicide and overdose. Temporal variations in rates and causes of death highlight the need for routine monitoring of post-release mortality. Funding Australia's National Health and Medical Research Council. Copyright (c) 2024 Elsevier Ltd. All rights reserved, including those for text and data mining, AI training, and similar technologies.</t>
  </si>
  <si>
    <t>[Borschmann, Rohan; Kinner, Stuart A.] Univ Melbourne, Ctr Mental Hlth &amp; Community Wellbeing, Melbourne Sch Populat &amp; Global Hlth, Carlton, Vic 3010, Australia; [Borschmann, Rohan] Univ Oxford, Dept Psychiat, Med Sci Div, Oxford, England; [Borschmann, Rohan; Kinner, Stuart A.] Murdoch Childrens Res Inst, Ctr Adolescent Hlth, Melbourne, Vic, Australia; [Borschmann, Rohan; Kinner, Stuart A.] Curtin Univ, enAble Inst, Justice Hlth Grp, Perth, WA, Australia; [Kinner, Stuart A.] Griffith Univ, Griffith Criminol Inst, Brisbane, Qld, Australia</t>
  </si>
  <si>
    <t>rohan.borschmann@unimelb.edu.au</t>
  </si>
  <si>
    <t>MAY 4</t>
  </si>
  <si>
    <t>10.1016/S0140-6736(24)00344-1</t>
  </si>
  <si>
    <t>Joseph, V. Roshan</t>
  </si>
  <si>
    <t>Optimal ratio for data splitting</t>
  </si>
  <si>
    <t>testing; training; validation</t>
  </si>
  <si>
    <t>CALIBRATION; VALIDATION; MODELS</t>
  </si>
  <si>
    <t>It is common to split a dataset into training and testing sets before fitting a statistical or machine learning model. However, there is no clear guidance on how much data should be used for training and testing. In this article, we show that the optimal training/testing splitting ratio is root p : 1, where p is the number of parameters in a linear regression model that explains the data well.</t>
  </si>
  <si>
    <t>[Joseph, V. Roshan] Georgia Inst Technol, H Milton Stewart Sch Ind &amp; Syst Engn, Atlanta, GA 30332 USA</t>
  </si>
  <si>
    <t>roshan@gatech.edu</t>
  </si>
  <si>
    <t>10.1002/sam.11583</t>
  </si>
  <si>
    <t>Zuo, Wenting; He, Di; Liang, Chaoyang; Du, Shiyu; Hua, Zhan; Nie, Qiangqiang; Zhou, Xiaofeng; Yang, Meng; Tan, Haidong; Xu, Jiuyang; Yu, Yanbing; Zhan, Yuliang; Zhang, Ying; Gu, Xiaoying; Zhu, Weijie; Zhang, Hui; Li, Hongyan; Sun, Weiliang; Sun, Mingzhi; Liu, Xiaolei; Liu, Liguo; Cao, Chuanzhen; Li, Rui; Li, Jing; Zhang, Yun; Zhang, Yuting; Guo, Jing; Zhao, Ling; Zhang, Chuan-Peng; Liu, Hongyu; Wang, Shiyao; Xiao, Fei; Wang, Yeming; Wang, Zai; Cao, Bin; Li, Haibo</t>
  </si>
  <si>
    <t>The persistence of SARS-CoV-2 in tissues and its association with long COVID symptoms: a cross-sectional cohort study in China</t>
  </si>
  <si>
    <t>Background Growing evidence suggests that symptoms associated with post-COVID-19 condition (also known as long COVID) can affect multiple organs and systems in the human body, but their association with viral persistence is not clear. The aim of this study was to investigate the persistence of SARS-CoV-2 in diverse tissues at three timepoints following recovery from mild COVID-19, as well as its association with long COVID symptoms. Methods This single-centre, cross-sectional cohort study was done at China-Japan Friendship Hospital in Beijing, China, following the omicron wave of COVID-19 in December, 2022. Individuals with mild COVID-19 confirmed by PCR or a lateral flow test scheduled to undergo gastroscopy, surgery, or chemotherapy, or scheduled for treatment in hospital for other reasons, at 1 month, 2 months, or 4 months after infection were enrolled in this study. Residual surgical samples, gastroscopy samples, and blood samples were collected approximately 1 month (18-33 days), 2 months (55-84 days), or 4 months (115-134 days) after infection. SARS-CoV-2 was detected by digital droplet PCR and further confirmed through RNA in-situ hybridisation, immunofluorescence, and immunohistochemistry. Telephone follow-up was done at 4 months post-infection to assess the association between the persistence of SARS-CoV-2 RNA and long COVID symptoms. Findings Between Jan 3 and April 28, 2023, 317 tissue samples were collected from 225 patients, including 201 residual surgical specimens, 59 gastroscopy samples, and 57 blood component samples. Viral RNA was detected in 16 (30%) of 53 solid tissue samples collected at 1 month, 38 (27%) of 141 collected at 2 months, and seven (11%) of 66 collected at 4 months. Viral RNA was distributed across ten different types of solid tissues, including liver, kidney, stomach, intestine, brain, blood vessel, lung, breast, skin, and thyroid. Additionally, subgenomic RNA was detected in 26 (43%) of 61 solid tissue samples tested for subgenomic RNA that also tested positive for viral RNA. At 2 months after infection, viral RNA was detected in the plasma of three (33%), granulocytes of one (11%), and peripheral blood mononuclear cells of two (22%) of nine patients who were immunocompromised, but in none of these blood compartments in ten patients who were immunocompetent. Among 213 patients who completed the telephone questionnaire, 72 (34%) reported at least one long COVID symptom, with fatigue (21%, 44 of 213) being the most frequent symptom. Detection of viral RNA in recovered patients was significantly associated with the development of long COVID symptoms (odds ratio 517, 95% CI 264-1013, p&lt;00001). Patients with higher virus copy numbers had a higher likelihood of developing long COVID symptoms. Interpretation Our findings suggest that residual SARS-CoV-2 can persist in patients who have recovered from mild COVID-19 and that there is a significant association between viral persistence and long COVID symptoms. Further research is needed to verify a mechanistic link and identify potential targets to improve long COVID symptoms. Copyright (c) 2024 Elsevier Ltd. All rights reserved, including those for text and data mining, AI training, and technologies.</t>
  </si>
  <si>
    <t>[Zuo, Wenting; He, Di; Liang, Chaoyang; Xu, Jiuyang; Gu, Xiaoying; Zhu, Weijie; Zhang, Hui; Sun, Mingzhi; Liu, Hongyu; Wang, Shiyao; Wang, Yeming; Cao, Bin; Li, Haibo] Chinese Acad Med Sci, Inst Resp Med, Natl Ctr Resp Med, Natl Clin Res Ctr Resp Dis,Dept Pulm &amp; Crit Care M, Beijing 100029, Peoples R China; [Liang, Chaoyang; Zhu, Weijie; Xiao, Fei] China Japan Friendship Hosp, Dept Gen Thorac Surg, Beijing, Peoples R China; [Du, Shiyu] China Japan Friendship Hosp, Dept Gastroenterol, Beijing, Peoples R China; [Hua, Zhan] China Japan Friendship Hosp, Div Gastrointestinal Surg, Beijing, Peoples R China; [Yang, Meng] China Japan Friendship Hosp, Div Breast &amp; Thyroid Surg, Beijing, Peoples R China; [Tan, Haidong; Liu, Xiaolei; Liu, Liguo] China Japan Friendship Hosp, Div Hepatopancreatobiliary Surg 2, Beijing, Peoples R China; [Nie, Qiangqiang] China Japan Friendship Hosp, Dept Gen Surg, Dept Cardiovasc Surg, Beijing, Peoples R China; [Zhou, Xiaofeng; Cao, Chuanzhen] China Japan Friendship Hosp, Dept Urol, Beijing, Peoples R China; [Yu, Yanbing; Li, Rui; Zhang, Chuan-Peng] China Japan Friendship Hosp, Dept Neurosurg, Beijing, Peoples R China; [Zhan, Yuliang] China Japan Friendship Hosp, Dept Clin Lab, Beijing, Peoples R China; [Zhang, Ying] China Japan Friendship Hosp, Dept Anesthesiol &amp; Operating Theatre, Beijing, Peoples R China; [Li, Hongyan; Sun, Weiliang; Li, Jing; Zhang, Yun; Zhang, Yuting; Guo, Jing; Wang, Zai] China Japan Friendship Hosp, Inst Clin Med Sci, Beijing, Peoples R China; [Zhao, Ling] China Japan Friendship Hosp, Dept Pathol, Beijing, Peoples R China; [Cao, Bin] China Japan Friendship Hosp, New Cornerstone Sci Lab, Beijing, Peoples R China; [Gu, Xiaoying] China Japan Friendship Hosp, Ctr Resp Med, Dept Clin Res &amp; Data Management, Beijing, Peoples R China; [Zhu, Weijie; Cao, Bin] Chinese Acad Med Sci, Peking Union Med Coll, Beijing, Peoples R China; [He, Di; Zhang, Hui; Liu, Hongyu] Capital Med Univ, China Japan Friendship Hosp, Dept Pulm &amp; Crit Care Med, Beijing, Peoples R China; [Sun, Mingzhi; Cao, Bin; Li, Haibo] Changping Lab, Beijing, Peoples R China; [Zhang, Chuan-Peng] Peking Univ China, Japan Friendship Sch Clin Med, Dept Neurosurg, Beijing, Peoples R China; [Cao, Bin] Tsinghua Univ Peking Univ Joint Ctr Life Sci, Beijing, Peoples R China</t>
  </si>
  <si>
    <t>wzai_163pass@163.com; caobin_ben@163.com; shrineswe@vip.qq.com</t>
  </si>
  <si>
    <t>10.1016/S1473-3099(24)00171-3</t>
  </si>
  <si>
    <t>Infectious Diseases</t>
  </si>
  <si>
    <t>Rubio, Jose M.; Kane, John M.; Tanskanen, Antti; Tiihonen, Jari; Taipale, Heidi</t>
  </si>
  <si>
    <t>Long-term persistence of the risk of agranulocytosis with clozapine compared with other antipsychotics: a nationwide cohort and case-control study in Finland</t>
  </si>
  <si>
    <t>TREATMENT-RESISTANT SCHIZOPHRENIA; GUIDELINES</t>
  </si>
  <si>
    <t>Background Agranulocytosis is a life-threatening side-effect of clozapine, the only approved drug for treatment- resistant schizophrenia. The long-term profile of this complication has not yet been well established. Here we aim to describe the risk of clozapine-induced agranulocytosis over the long term. Methods We used the entire population of Finland to identify people diagnosed with schizophrenia or schizoaffective disorder between 1972 and 2014 and developed a Kaplan-Meier model of time to diagnosis of agranulocytosis during clozapine versus non-clozapine treatment over a 22-year observation period (1996 to 2017). Next, we developed a nested case-control model for agranulocytosis matching by sex, age, time since diagnosis, and being in the incident cohort on a 1 to 5 ratio. Various durations of use for clozapine and non-clozapine antipsychotic treatment were compared to the modal antipsychotic use duration, deriving adjusted odds ratios (aORs) in a multivariable regression model. Recurrence and lethality rates for clozapine-induced agranulocytosis were described. These data reflect on all individuals with lived experience of schizophrenia in Finland during the study time, although individuals with lived experience were not included in the design of the study. Findings We identified 61 769 people with schizophrenia or schizoaffective disorder (14 037 individuals treated with clozapine and 47 732 individuals treated with non-clozapine antipsychotics), with a mean age of 4667 years (IQR 3444-5761), of whom 30 721 (497%) were female and 31 048 (503%) were male (data on ethnicity not available). Among those, 398 individuals were diagnosed with agranulocytosis (231 individuals treated with clozapine and 167 individuals treated with non-clozapine antipsychotics), representing a cumulative incidence of agranulocytosis for 137% (95% CI 058-316) on clozapine and 013% (004-023) on non-clozapine antipsychotics. In the case (n=398) versus control (n=1987) model, the risk of clozapine-induced agranulocytosis decreased steeply over time from an aOR of 3601 (95% CI 1679-7722) for less than 6 months on clozapine to 438 (186-1034) for clozapine use of 54 months or more. Only one of 3559 individuals starting clozapine died because of clozapineinduced agranulocytosis. Interpretation The risk of clozapine-induced agranulocytosis decreases steeply over time but might be persistently greater than that of non-clozapine antipsychotics. This long-term risk excess seems small in absolute terms compared with the known magnitude of the advantages of clozapine in relevant outcomes, including life expectancy. Given the widespread underuse of clozapine, relaxing the long-term neutrophil monitoring could favour the advantages of longterm clozapine use, including greater life expectancy, without incurring the intolerable risk of clozapine-induced agranulocytosis. Funding Northwell Health and Sigrid Jus &amp; egrave;lius Foundation. Copyright (c) 2024 Elsevier Ltd. All rights reserved, including those for text and data mining, AI training, and similar technologies.</t>
  </si>
  <si>
    <t>[Rubio, Jose M.; Kane, John M.] Northwell Hlth, New Hyde Pk, NY 11042 USA; [Rubio, Jose M.; Kane, John M.] Zucker Hillside Hosp, Dept Psychiat, Glen Oaks, NY USA; [Rubio, Jose M.] Feinstein Inst Med Res, Inst Behav Sci, Manhasset, NY USA; [Tiihonen, Jari; Taipale, Heidi] Univ Eastern Finland, Dept Forens Psychiat, Niuvanniemi Hosp, Kuopio, Finland; [Taipale, Heidi] Univ Eastern Finland, Sch Pharm, Kuopio, Finland; [Tiihonen, Jari] Karolinska Inst, Dept Clin Neurosci, Stockholm, Sweden; Stockholm City Council, Ctr Psychiat Res, Stockholm, Sweden</t>
  </si>
  <si>
    <t>jrubio13@northwell.edu</t>
  </si>
  <si>
    <t>10.1016/S2215-0366(24)00097-X</t>
  </si>
  <si>
    <t>Psychiatry</t>
  </si>
  <si>
    <t>Zeraatpisheh, Mojtaba; Garosi, Younes; Owliaie, Hamid Reza; Ayoubi, Shamsollah; Taghizadeh-Mehrjardi, Ruhollah; Scholten, Thomas; Xu, Ming</t>
  </si>
  <si>
    <t>Improving the spatial prediction of soil organic carbon using environmental covariates selection: A comparison of a group of environmental covariates</t>
  </si>
  <si>
    <t>Soil organic carbon; Spatial prediction; Environmental covariates; Time-series vegetation indices; Machine learning; Uncertainty</t>
  </si>
  <si>
    <t>DATA-MINING TECHNIQUES; LAND-USE CHANGE; TOPOGRAPHY; NITROGEN; MATTER; REGION; FOREST; MANAGEMENT; FERTILITY; NORTHEAST</t>
  </si>
  <si>
    <t>In the digital soil mapping (DSM) framework, machine learning models quantify the relationship between soil observations and environmental covariates. Generally, the most commonly used covariates (MCC; e.g., topographic attributes and single-time remote sensing data, and legacy maps) were employed in DSM studies. Additionally, remote sensing time-series (RST) data can provide useful information for soil mapping. Therefore, the main aims of the study are to compare the MCC, the monthly Sentinel-2 time-series of vegetation indices dataset, and the combination of datasets (MCC + RST) for soil organic carbon (SOC) prediction in an arid agroecosystem in Iran. We used different machine learning algorithms, including random forest (RF), Cubist, support vector machine (SVM), and partial least square regression (PLSR). A total of 237 soil samples at 0-20 cm depths were collected. The 5-fold cross-validation technique was used to evaluate the modeling performance, and 50 bootstrap models were applied to quantify the prediction uncertainty. The results showed that the Cubist model performed the best with the MCC dataset (R-2 = 0.35, RMSE = 0.26%) and the combined dataset of MCC and RST (R-2 = 0.33, RMSE = 0.27%), while the RF model showed better results for the RST dataset (R-2 = 0.10, RMSE = 0.31%). Soil properties could explain the SOC variation in MCC and combined datasets (66.35% and 50.82%, respectively), while NDVI was the most controlling factor in the RST (50.22%). Accordingly, results showed that time-series vegetation indices did not have enough potential to increase SOC prediction accuracy. However, the combination of MCC and RST datasets produced SOC spatial maps with lower uncertainty. Therefore, future studies are required to explicitly explain the efficiency of time-series remotely-sensed data and their interrelationship with environmental covariates to predict SOC in arid regions with low SOC content.</t>
  </si>
  <si>
    <t>[Zeraatpisheh, Mojtaba; Xu, Ming] Henan Univ, Henan Key Lab Earth Syst Observat &amp; Modeling, Kaifeng 475004, Peoples R China; [Zeraatpisheh, Mojtaba; Xu, Ming] Henan Univ, Coll Geog &amp; Environm Sci, Kaifeng 475004, Peoples R China; [Garosi, Younes; Ayoubi, Shamsollah] Isfahan Univ Technol, Coll Agr, Dept Soil Sci, Esfahan 8415683111, Iran; [Owliaie, Hamid Reza] Univ Yasuj, Coll Agr, Yasuj, Iran; [Taghizadeh-Mehrjardi, Ruhollah; Scholten, Thomas] Univ Tubingen, Dept Geosci Soil Sci &amp; Geomorphol, D-72070 Tubingen, Germany; [Taghizadeh-Mehrjardi, Ruhollah; Scholten, Thomas] Univ Tubingen, SFB 1070 ResourceCultures, Gartenstr 29, D-72074 Tubingen, Germany; [Taghizadeh-Mehrjardi, Ruhollah; Scholten, Thomas] Univ Tubingen, DFG Cluster Excellence Machine Learning, Tubingen, Germany</t>
  </si>
  <si>
    <t>mojtaba.zeraatpisheh@henu.edu.cn; owliaie@yu.ac.ir; ayoubi@cc.iut.ac.ir; ruhollah.taghizadeh-mehrjardi@mnf.uni-tuebingen.de; thomas.scholten@uni-tuebingen.de; mingxu@henu.edu.cn</t>
  </si>
  <si>
    <t>10.1016/j.catena.2021.105723</t>
  </si>
  <si>
    <t>Moustsen-Helms, Ida Rask; Bager, Peter; Larsen, Tine Graakjaer; Moller, Frederik Trier; Vestergaard, Lasse Skafte; Rasmussen, Morten; Hansen, Christian Holm</t>
  </si>
  <si>
    <t>Relative vaccine protection, disease severity, and symptoms associated with the SARS-CoV-2 omicron subvariant BA.2.86 and descendant JN.1 in Denmark: a nationwide observational</t>
  </si>
  <si>
    <t>Background During the 2023 Danish COVID-19 vaccination campaign, an updated monovalent mRNA vaccine targeting the SARS-CoV-2 omicron XBB.1.5 subvariant was administered. However, the rapid spread of a genetically divergent omicron BA.2.86 subvariant, JN.1, since September, 2023, poses potential challenges due to its rapid dominance and possible immune escape. Using national electronic health registry data from all regions of Denmark, we aimed to investigate whether the SARS-CoV-2 subvariant BA.2.86, and its descendant JN.1, differed from other circulating variants in terms of their ability to escape vaccine protection, the risk of infection leading to severe disease, and self-reported symptoms among infected people. Methods In this observational study, we included all residents of Denmark aged 65 years and older who tested positive for SARS-CoV-2 by PCR between Oct 1 and Dec 31, 2023, and for whom genomic data on the SARS-CoV-2 variant that had caused their infection were available. Data from clinical testing, sentinel, and self-sampling-based surveillance were linked with national electronic civil, vaccination, and hospitalisation registers. The relative protection of the XBB.1.5 updated COVID-19 vaccine against BA.2.86 infections versus infections with other variants was analysed in a case-only study, and the relative risk of hospitalisation in people infected with BA.2.86 versus other variants was analysed in a case-control study. Both analyses were adjusted for time, comorbidities, and previous vaccination history, among other potential confounders. Additionally, prevalence patterns in self-reported symptoms among people of all ages infected with SARS-CoV-2 were reported separately by subvariant. Findings Of the 7581 people in Denmark aged 65 years or older who tested positive for SARS-CoV-2 by PCR during the study period, 5882 (78%) samples were eligible for sequencing. 3862 (66%) of these passed quality control, were successfully sequenced, and the SARS-CoV-2 variant and subvariant identified, and these individuals were included in the study. Of these 3862 people, 2184 (57%) were infected with the BA.2.86 subvariant, including 1615 JN.1 infections. Participants infected with BA.2.86 had 152 (95% CI 125-186) times the odds, and those infected with JN.1 had 160 (127-202) times the odds, of having received the XBB.1.5 vaccine at least 7 days before their infection compared with participants infected with a non-BA.2.86 variant. The severity analysis showed no evidence of association between the infecting variant and the risk of COVID-19 hospitalisation (odds ratio 104 [95% CI 086-126] for BA.2.86 and 107 [085-134] for JN.1). Similarly, there was no evidence of differences in self-reported symptoms by variant strain. Interpretation Compared with other SARS-CoV-2 variants, BA.2.86 and the JN.1 sublineage were less sensitive to vaccine-induced immune protection from the XBB.1.5 updated COVID-19 vaccine; however, we found no evidence that infection with BA.2.86 or JN.1 resulted in increased disease severity or different symptom profiles. Although less effective against the new variants, XBB.1.5 vaccination remains protective and reduces the risk of infection and COVID-19 disease. Copyright (c) 2024 Elsevier Ltd. All rights reserved, including those for text and data mining, AI training, and similar technologies.</t>
  </si>
  <si>
    <t>[Moustsen-Helms, Ida Rask; Larsen, Tine Graakjaer; Moller, Frederik Trier; Vestergaard, Lasse Skafte; Hansen, Christian Holm] Statens Serum Inst, Dept Infect Dis Epidemiol &amp; Prevent, DK-2300 Copenhagen, Denmark; [Bager, Peter] Statens Serum Inst, Dept Epidemiol Res, Copenhagen, Denmark; [Rasmussen, Morten] Statens Serum Inst, Dept Virus &amp; Microbiol Special Diagnost, Copenhagen, Denmark; [Larsen, Tine Graakjaer] European Ctr Dis Prevent &amp; Control ECDC, ECDC Fellowship Programme, Publ Hlth Microbiol path EUPHEM, Stockholm, Sweden; [Hansen, Christian Holm] London Sch Hyg &amp; Trop Med, MRC Int Stat &amp; Epidemiol Grp, London, England</t>
  </si>
  <si>
    <t>choh@ssi.dk</t>
  </si>
  <si>
    <t>10.1016/S1473-3099(24)00220-2</t>
  </si>
  <si>
    <t>Ercan, Ayse Bahar; Aronson, Melyssa; Fernandez, Nicholas R.; Chang, Yuan; Levine, Adrian; Liu, Zhihui Amy; Negm, Logine; Edwards, Melissa; Bianchi, Vanessa; Stengs, Lucie; Chung, Jiil; Al-Battashi, Abeer; Reschke, Agnes; Lion, Alex; Ahmad, Alia; Lassaletta, Alvaro; Reddy, Alyssa T.; Al-Darraji, Amir F.; Shah, Amish C.; Van Damme, An; Bendel, Anne; Rashid, Aqeela; Margol, Ashley S.; Kelly, Bethany L.; Pencheva, Bojana; Heald, Brandie; Lemieux-Anglin, Brianna; Crooks, Bruce; Koschmann, Carl; Gilpin, Catherine; Porter, Christopher C.; Gass, David; Samuel, David; Ziegler, David S.; Blumenthal, Deborah T.; Kuo, Dennis John; Hamideh, Dima; Basel, Donald; Khuong-Quang, Dong-Anh; Stearns, Duncan; Opocher, Enrico; Carceller, Fernando; Feldman, Hagit Baris; Toledano, Helen; Winer, Ira; Scheers, Isabelle; Fedorakova, Ivana; Su, Jack M.; Vengoechea, Jaime; Sterba, Jaroslav; Knipstein, Jeffrey; Hansford, Jordan R.; Gonzales-Santos, Julieta Rita; Bhatia, Kanika; Bielamowicz, Kevin J.; Minhas, Khurram; Nichols, Kim E.; Cole, Kristina A.; Penney, Lynette; Hjort, Magnus Aasved; Sabel, Magnus; Gil-da-Costa, Maria Joao; Murray, Matthew J.; Miller, Matthew; Blundell, Maude L.; Massimino, Maura; Al-Hussaini, Maysa; Al-Jadiry, Mazin F.; Comito, Melanie A.; Osborn, Michael; Link, Michael P.; Zapotocky, Michal; Ghalibafian, Mithra; Shaheen, Najma; Mushtaq, Naureen; Waespe, Nicolas; Hijiya, Nobuko; Fuentes-Bolanos, Noemi; Ahmad, Olfat; Chamdine, Omar; Roy, Paromita; Pichurin, Pavel N.; Nyman, Per; Pearlman, Rachel; Auer, Rebecca C.; Sukumaran, Reghu K.; Kebudi, Rejin; Dvir, Rina; Raphael, Robert; Elhasid, Ronit; McGee, Rose B.; Chami, Rose; Noss, Ryan; Tanaka, Ryuma; Raskin, Salmo; Sen, Santanu; Lindhorst, Scott; Perreault, Sebastien; Caspi, Shani; Riaz, Shazia; Constantini, Shlomi; Albert, Sophie; Chaleff, Stanley; Bielack, Stefan; Chiaravalli, Stefano; Cramer, Stuart Louis; Roy, Sumita; Cahn, Suzanne; Penna, Suzanne; Hamid, Syed Ahmer; Ghafoor, Tariq; Imam, Uzma; Larouche, Valerie; Issai, Vanan Magimairajan; Foulkes, William D.; Lee, Yi Yen; Nathan, Paul C.; Maruvka, Yosef E.; Greer, Mary-Louise C.; Durno, Carol; Shlien, Adam; Ertl-Wagner, Birgit; Villani, Anita; Malkin, David; Hawkins, Cynthia; Bouffet, Eric; Das, Anirban; Tabori, Uri</t>
  </si>
  <si>
    <t>Clinical and biological landscape of constitutional mismatch-repair deficiency syndrome: an International Replication Repair Deficiency Consortium cohort study</t>
  </si>
  <si>
    <t>SIGNATURES; CRITERIA</t>
  </si>
  <si>
    <t>Background Constitutional mismatch repair deficiency (CMMRD) syndrome is a rare and aggressive cancer predisposition syndrome. Because a scarcity of data on this condition contributes to management challenges and poor outcomes, we aimed to describe the clinical spectrum, cancer biology, and impact of genetics on patient survival in CMMRD. Methods In this cohort study, we collected cross-sectional and longitudinal data on all patients with CMMRD, with no age limits, registered with the International Replication Repair Deficiency Consortium (IRRDC) across more than 50 countries. Clinical data were extracted from the IRRDC database, medical records, and physician-completed case record forms. The primary objective was to describe the clinical features, cancer spectrum, and biology of the condition. Secondary objectives included estimations of cancer incidence and of the impact of the specific mismatch-repair gene and genotype on cancer onset and survival, including after cancer surveillance and immunotherapy interventions. Findings We analysed data from 201 patients (103 males, 98 females) enrolled between June 5, 2007 and Sept 9, 2022. Median age at diagnosis of CMMRD or a related cancer was 8.9 years (IQR 5.9-12.6), and median follow-up from diagnosis was 7.2 years (3.6-14.8). Endogamy among minorities and closed communities contributed to high homozygosity within countries with low consanguinity. Frequent dermatological manifestations (117 [93%] of 126 patients with complete data) led to a clinical overlap with neurofibromatosis type 1 (35 [28%] of 126). 339 cancers were reported in 194 (97%) of 201 patients. The cumulative cancer incidence by age 18 years was 90% (95% CI 80-99). Median time between cancer diagnoses for patients with more than one cancer was 1.9 years (IQR 0.8-3.9). Neoplasms developed in 15 organs and included early-onset adult cancers. CNS tumours were the most frequent (173 [51%] cancers), followed by gastrointestinal (75 [22%]), haematological (61 [18%]), and other cancer types (30 [9%]). Patients with CNS tumours had the poorest overall survival rates (39% [95% CI 30-52] at 10 years from diagnosis; log-rank p&lt;0.0001 across four cancer types), followed by those with haematological cancers (67% [55-82]), gastrointestinal cancers (89% [81-97]), and other solid tumours (96% [88-100]). All cancers showed high mutation and microsatellite indel burdens, and pathognomonic mutational signatures. MLH1 or MSH2 variants caused earlier cancer onset than PMS2 or MSH6 variants, and inferior survival (overall survival at age 15 years 63% [95% CI 55-73] for PMS2, 49% [35-68] for MSH6, 19% [6-66] for MLH1, and 0% for MSH2; p&lt;0.0001). Frameshift or truncating variants within the same gene caused earlier cancers and inferior outcomes compared with missense variants (p&lt;0.0001). The greater deleterious effects of MLH1 and MSH2 variants as compared with PMS2 and MSH6 variants persisted despite overall improvements in survival after surveillance or immune checkpoint inhibitor interventions. fInterpretation The very high cancer burden and unique genomic landscape of CMMRD highlight the benefit of comprehensive assays in timely diagnosis and precision approaches toward surveillance and immunotherapy. These data will guide the clinical management of children and patients who survive into adulthood with CMMRD. Copyright (c) 2024 Elsevier Ltd. All rights reserved, including those for text and data mining, AI training, and similar technologies.</t>
  </si>
  <si>
    <t>[Ercan, Ayse Bahar; Fernandez, Nicholas R.; Chang, Yuan; Negm, Logine; Edwards, Melissa; Bianchi, Vanessa; Stengs, Lucie; Chung, Jiil; Das, Anirban; Tabori, Uri] Arthur &amp; Sonia Labatt Brain Tumor Res Ctr, Toronto, ON, Canada; [Aronson, Melyssa] Sinai Hlth Syst, Zane Cohen Ctr Digest Dis, Toronto, ON, Canada; [Liu, Zhihui Amy] Univ Hlth Network, Dept Biostat, Princess Margaret Canc Ctr, Toronto, ON, Canada; [Al-Battashi, Abeer] Royal Hosp, Dept Pediat Hematol &amp; Oncol, Muscat, Oman; [Reschke, Agnes] Stanford Med, Div Pediat Hematol Oncol, Stanford, CA USA; [Lion, Alex] Indiana Univ Sch Med, Dept Pediat Hematol Oncol, Indianapolis, IN USA; [Ahmad, Alia] Childrens Hosp Lahore, Univ Child Hlth Sci, Lahore, Pakistan; [Lassaletta, Alvaro] Hosp Infantil Univ Nino Jesus, Dept Pediat Hematol Oncol, Madrid, Spain; [Reddy, Alyssa T.] Univ Calif San Francisco, San Francisco, CA USA; [Al-Darraji, Amir F.; Al-Jadiry, Mazin F.] Univ Baghdad, Coll Med, Paediat Oncol Unit, Baghdad, Iraq; [Shah, Amish C.; Cole, Kristina A.] Childrens Hosp Philadelphia, Div Oncol, Philadelphia, PA USA; [Van Damme, An] Clin Univ St Luc, Inst Roi Albert II, Div Pediat Hematol &amp; Oncol, Brussels, Belgium; [Bendel, Anne] Childrens Minnesota, Minneapolis, MN USA; [Rashid, Aqeela] Shaukat Khanum Mem Canc Hosp &amp; Res Ctr, Dept Pediat Oncol, Lahore, Pakistan; [Margol, Ashley S.] Univ Southern Calif, Keck Sch Med, Dept Pediat, Childrens Hosp Los Angeles, Los Angeles, CA USA; [Kelly, Bethany L.] CHI St Joseph Hlth Canc Care, Lexington, KY USA; [Pencheva, Bojana; Porter, Christopher C.] Childrens Healthcare Atlanta, Alfac Canc &amp; Blood Disorders Ctr, Atlanta, GA USA; [Heald, Brandie] Cleveland Clin, Digest Dis &amp; Surg Inst, Dept Gastroenterol Hepatol &amp; Nutr, Cleveland, OH USA; [Lemieux-Anglin, Brianna; Foulkes, William D.] McGill Univ, Dept Oncol &amp; Human Genet, Canc Genet Program, Hlth Ctr, Montreal, PQ, Canada; [Crooks, Bruce] IWK Hlth, Div Hematol Oncol, Halifax, NS, Canada; [Koschmann, Carl] Univ Michigan, Dept Pediat Hematol Oncol, Med Sch, Ann Arbor, MI USA; [Gilpin, Catherine] Childrens Hosp Eastern Ontario, Genet, Ottawa, ON, Canada; [Gass, David] Atrium Hlth, Dept Pediat Hematol &amp; Oncol, Charlotte, NC USA; [Samuel, David] Valley Childrens Hosp, Madera, CA USA; [Ziegler, David S.; Fuentes-Bolanos, Noemi] Sydney Childrens Hosp, Kids Canc Ctr, Sydney, NSW, Australia; [Blumenthal, Deborah T.] Tel Aviv Univ, Neurooncol Div, Tel Aviv Med Ctr, Tel Aviv, Israel; [Kuo, Dennis John] Univ Calif San Diego, Div Pediat Hematol Oncol, San Diego, CA USA; [Hamideh, Dima] Amer Univ Beirut, Div Pediat Hematol Oncol, Beirut, Lebanon; [Basel, Donald; Tanaka, Ryuma] Med Coll Wisconsin, Dept Pediat, Milwaukee, WI USA; [Khuong-Quang, Dong-Anh; Bhatia, Kanika] Royal Childrens Hosp, Childrens Canc Ctr, Melbourne, Vic, Australia; [Stearns, Duncan] UH Rainbow Babies &amp; Childrens Hosp, Pediat Neurooncol, Div Pediat, Cleveland, OH USA; [Opocher, Enrico] Padua Univ Hosp, Pediat Hematol Oncol &amp; Stem Cell Transplant Div, Padua, Italy; [Carceller, Fernando] Royal Marsden NHS Fdn Trust, Children &amp; Young Peoples Unit, London, England; [Carceller, Fernando] Inst Canc Res, Div Clin Studies, London, England; [Feldman, Hagit Baris] Tel Aviv Sourasky Med Ctr, Genet Inst, Tel Aviv, Israel; [Feldman, Hagit Baris] Tel Aviv Sourasky Med Ctr, Genom Ctr, Tel Aviv, Israel; [Dvir, Rina] Tel Aviv Sourasky Med Ctr, Dept Pediat Hematooncol, Tel Aviv, Israel; [Constantini, Shlomi] Tel Aviv Sourasky Med Ctr, Dept Pediat Neurosurg, Tel Aviv, Israel; [Feldman, Hagit Baris; Toledano, Helen] Tel Aviv Univ, Fac Med, Tel Aviv, Israel; [Toledano, Helen] Schneider Childrens Med Ctr, Dept Pediat Hematol Oncol, Petah Tiqwa, Israel; [Winer, Ira] Wayne State Univ, Detroit, MI USA; [Winer, Ira] Karmanos Canc Inst, Detroit, MI USA; [Scheers, Isabelle] Catholic Univ Louvain, Clin Univ St Luc, Div Pediat Gastroenterol &amp; Hepatol, IREC, Brussels, Belgium; [Fedorakova, Ivana] Univ Childrens Hosp, Clin Pediat Oncol &amp; Hematol, Bystrica, Slovakia; [Su, Jack M.] Baylor Coll Med, Dept Pediat, Texas Childrens Canc &amp; Hematol Ctr, Houston, TX USA; [Vengoechea, Jaime] Emory Univ, Human Genet, Atlanta, GA USA; [Sterba, Jaroslav] Masaryk Univ, Univ Hosp Brno, Pediat Oncol Dept, Fac Med, Brno, Czech Republic; [Knipstein, Jeffrey] Med Coll Wisconsin, Div Pediat Hematol Oncol Blood &amp; Marrow Transplan, Milwaukee, WI USA; [Hansford, Jordan R.; Osborn, Michael] Womens &amp; Childrens Hosp, Michael Rice Childrens Hematol &amp; Oncol Ctr, Adelaide, SA, Australia; [Hansford, Jordan R.] South Australia Hlth &amp; Med Res Inst Adelaide, Adelaide, SA, Australia; [Hansford, Jordan R.] Univ Adelaide, South Australia Immunogen Canc Inst, Adelaide, SA, Australia; [Gonzales-Santos, Julieta Rita] De La Salle Med &amp; Hlth Sci Inst, Dasmarinas, Philippines; [Bielamowicz, Kevin J.] Univ Arkansas Med Sci, Div Hematol Oncol, Dept Pediat, Arkansas Childrens Hosp, Little Rock, AR USA; [Minhas, Khurram] Aga Khan Univ, Div Histopathol, Dept Pathol &amp; Lab Med, Karachi, Pakistan; [Nichols, Kim E.] St Jude Childrens Res Hosp, Dept Oncol, Memphis, TN USA; [Penney, Lynette] IWK Hlth Ctr, Div Med Genet, Dept Pediat, Halifax, NS, Canada; [Hjort, Magnus Aasved] St Olavs Univ Hosp, Childrens Clin, Trondheim, Norway; [Sabel, Magnus] Univ Gothenburg, Sahlgrenska Acad, Dept Pediat, Gothenburg, Sweden; [Gil-da-Costa, Maria Joao] Univ Hosp Sao Joao, Pediat Oncol Dept, Porto, Portugal; [Murray, Matthew J.] Univ Cambridge, Dept Pathol, Cambridge, England; [Miller, Matthew] Oregon Hlth &amp; Sci Univ, Div Hematol &amp; Oncol, Portland, OR USA; [Blundell, Maude L.] Sutter Hlth, Canc Risk Program, Sacramento, CA USA; [Massimino, Maura; Chiaravalli, Stefano] Fdn IRCCS Ist Nazl Tumori, Pediat Unit, Milan, Italy; [Al-Hussaini, Maysa] King Hussein Canc Ctr, Amman, Jordan; [Comito, Melanie A.] SUNY Upstate, Golisano Childrens Hosp, Syracuse, NY USA; [Link, Michael P.] Stanford Univ, Dept Pediat, Sch Med, Stanford, CA USA; [Zapotocky, Michal] Charles Univ Prague, Dept Paediat Haematol &amp; Oncol, Univ Hosp Motol, Prague, Czech Republic; [Zapotocky, Michal] Charles Univ Prague, Fac Med 2, Prague, Czech Republic; [Ghalibafian, Mithra] MAHAK Pediat Canc Treatment &amp; Res, Tehran, Iran; [Shaheen, Najma] Shaukat Khanum Mem Canc Hosp &amp; Res Ctr, Lahore, Pakistan; [Mushtaq, Naureen] Aga Khan Univ Hosp, Karachi, Pakistan; [Waespe, Nicolas] Bern Univ Hosp, Div Pediat Oncol &amp; Hematol, Dept Pediat, Inselspital, Bern, Switzerland; [Hijiya, Nobuko] Columbia Univ, Pediat Hematol Oncol &amp; Stem Cell Transplant, Irving Med Ctr, New York, NY USA; [Ahmad, Olfat] Hopp Childrens Canc Ctr KiTZ, Heidelberg, Germany; [Chamdine, Omar] King Fahad Specialist Hosp, Dept Pediat Hematol Oncol, Dammam, Saudi Arabia; [Roy, Paromita] Tata Med Ctr, Dept Pathol, Kolkata, India; [Pichurin, Pavel N.] Mayo Clin, Dept Clin Genom, Rochester, MN USA; [Nyman, Per] Linkoping Univ Hosp, Crown Princess Victoria Childrens Hosp, Linkoping, Sweden; [Nyman, Per] Linkoping Univ, Dept Hlth Med &amp; Caring Sci, Linkoping, Sweden; [Pearlman, Rachel] Ohio State Univ, Dept Internal Med, Comprehens Ctr Canc, Columbus, OH USA; [Auer, Rebecca C.] Ottawa Hosp, Res Inst, Ottawa, ON, Canada; [Sukumaran, Reghu K.] Tata Med Ctr, Dept Pediat Hematooncol, Kolkata, India; [Kebudi, Rejin] Istanbul Univ, Oncol Inst, Dept Pediat Hematol Oncol, Istanbul, Turkiye; [Raphael, Robert] UCSF, Benioff Childrens Hosp Oakland, Oakland, CA USA; [Elhasid, Ronit] Tel Aviv Med Ctr &amp; Sch Med, Dept Pediat Hematooncol, Tel Aviv, Israel; [McGee, Rose B.] St Jude Childrens Res Hosp, Memphis, TN USA; [Chami, Rose] Hosp Sick Children, Div Pathol, Toronto, ON, Canada; [Nathan, Paul C.; Villani, Anita; Malkin, David; Bouffet, Eric; Das, Anirban; Tabori, Uri] Hosp Sick Children, Div Hematol &amp; Oncol, Toronto, ON, Canada; [Greer, Mary-Louise C.] Hosp Sick Children, Dept Diagnost &amp; Intervent Radiol, Toronto, ON, Canada; [Durno, Carol] Hosp Sick Children, Div Gastroenterol Hepatol &amp; Nutr, Toronto, ON, Canada; [Shlien, Adam] Hosp Sick Children, Program Genet &amp; Genome Biol, Toronto, ON, Canada; [Levine, Adrian; Hawkins, Cynthia] Hosp Sick Children, Dept Pediat Lab Med, Toronto, ON, Canada; [Noss, Ryan] Cleveland Clin, Ctr Personalized Genet Healthcare, Cleveland, OH USA; [Raskin, Salmo] Univ Fed Parana, Dept Pediat, Curitiba, Parana, Brazil; [Sterba, Jaroslav; Sen, Santanu] Kokilaben Dhirubhai Ambani Hosp &amp; Med Res Inst, Dept Pediat Hematol Oncol &amp; Bone Marrow Transplan, Mumbai, India; [Lindhorst, Scott] Med Univ South Carolina, Div Neurooncol, Dept Neurosurg, Charleston, SC USA; [Perreault, Sebastien] Univ Montreal, Div Child Neurol, Dept Pediat, CHU St Justine, Montreal, PQ, Canada; [Caspi, Shani] Sheba Med Ctr, Canc Res Ctr, Tel Hashomer, Israel; [Riaz, Shazia] Childrens Hosp, Dept Hematol &amp; Oncol, Lahore, Pakistan; [Riaz, Shazia] Univ Child Hlth Sci, Lahore, Pakistan; [Albert, Sophie] Jewish Gen Hosp, Lady Davis Inst, Canc Axis, Montreal, PQ, Canada; [Chaleff, Stanley] Maine Childrens Canc Program, Portland, ME USA; [Bielack, Stefan] Olga Hosp, Klinikum Stuttgart, Zentrum Kinder Jugend &amp; Frauenmed, Stuttgart Canc Ctr,Padiatr Onkol Hamatol Immunol, Stuttgart, Germany; [Cramer, Stuart Louis] Prisma Hlth, Dept Pediat Hematol Oncol, Columbia, SC USA; [Roy, Sumita] Cent Michigan Univ, Mt Pleasant, MI USA; [Roy, Sumita] Childrens Hosp Michigan, Div Genet Genom &amp; Metab Disorders, Pediat Canc Genet Clin, Detroit, MI USA; [Cahn, Suzanne] Emory Univ Hosp, Winship Canc Inst, Atlanta, GA USA; [Penna, Suzanne] Emory Univ, Div Rehabil Neuropsychol, Sch Med, Atlanta, GA USA; [Hamid, Syed Ahmer] Ind Hosp &amp; Hlth Network, Karachi, Pakistan; [Ghafoor, Tariq] Natl Inst Blood &amp; Marrow Transplant, Dept Hematol &amp; Stem Cell Transplant, Armed Forces Bone Marrow Transplant Ctr, Rawalpindi, Pakistan; [Imam, Uzma] Natl Inst Child Hlth, Pediat Oncol Dept, Karachi, Pakistan; [Larouche, Valerie] CHU Quebec Univ Laval, Dept Hematol Oncol, Quebec City, PQ, Canada; [Issai, Vanan Magimairajan] CancerCare Manitoba, Dept Pediat Hematol Oncol, Winnipeg, MB, Canada; [Lee, Yi Yen] Taipei Vet Gen Hosp, Dept Neurosurg, Taipei, Taiwan; [Maruvka, Yosef E.] TECHNION Israel Inst Technol, Fac Biotechnol &amp; Food Engn, Lokey Ctr Life Sci &amp; Engn, Haifa, Israel; [Ertl-Wagner, Birgit] Hosp Sick Children, Dept Diagnost Imaging, Toronto, ON, Canada; [Ertl-Wagner, Birgit] Univ Toronto, Dept Med Imaging, Toronto, ON, Canada</t>
  </si>
  <si>
    <t>uri.tabori@sickkids.ca</t>
  </si>
  <si>
    <t>10.1016/S1470-2045(24)00026-3</t>
  </si>
  <si>
    <t>Zhang, Hao; Liu, Qiang; Chen, Xin; Zhang, Ding; Leng, Jiewu</t>
  </si>
  <si>
    <t>A Digital Twin-Based Approach for Designing and Multi-Objective Optimization of Hollow Glass Production Line</t>
  </si>
  <si>
    <t>Digital twin; individualized designing; mass individualization; multi-view synchronization; semi-physical simulation</t>
  </si>
  <si>
    <t>DATA MINING METHODS; KNOWLEDGE DISCOVERY; JOINT OPTIMIZATION; PRODUCTION SYSTEM; INTEGRATION; MAINTENANCE; FUTURE; THINGS; PART</t>
  </si>
  <si>
    <t>Various new national advanced manufacturing strategies, such as Industry 4.0, Industrial Internet, and Made in China 2025, are issued to achieve smart manufacturing, resulting in the increasing number of newly designed production lines in both developed and developing countries. Under the individualized designing demands, more realistic virtual models mirroring the real worlds of production lines are essential to bridge the gap between design and operation. This paper presents a digital twin-based approach for rapid individualized designing of the hollow glass production line. The digital twin merges physics-based system modeling and distributed real-time process data to generate an authoritative digital design of the system at pre-production phase. A digital twin-based analytical decoupling framework is also developed to provide engineering analysis capabilities and support the decision-making over the system designing and solution evaluation. Three key enabling techniques as well as a case study in hollow glass production line are addressed to validate the proposed approach.</t>
  </si>
  <si>
    <t>[Zhang, Hao; Liu, Qiang; Chen, Xin; Zhang, Ding; Leng, Jiewu] Guangdong Univ Technol, Key Lab Comp Integrated Mfg Syst, Guangzhou 510006, Guangdong, Peoples R China</t>
  </si>
  <si>
    <t>jwleng@gdut.edu.cn</t>
  </si>
  <si>
    <t>10.1109/ACCESS.2017.2766453</t>
  </si>
  <si>
    <t>Luo, Fulin; Zhang, Liangpei; Zhou, Xiaocheng; Guo, Tan; Cheng, Yanxiang; Yin, Tailang</t>
  </si>
  <si>
    <t>Sparse-Adaptive Hypergraph Discriminant Analysis for Hyperspectral Image Classification</t>
  </si>
  <si>
    <t>Hyperspectral imaging; Sparse matrices; Dimensionality reduction; STEM; Euclidean distance; Dimensionality reduction; hypergraph learning; hyperspectral image (HSI); sparse representation</t>
  </si>
  <si>
    <t>Hyperspectral image (HSI) contains complex multiple structures. Therefore, the key problem analyzing the intrinsic properties of an HSI is how to represent the structure relationships of the HSI effectively. Hypergraph is very effective to describe the intrinsic relationships of the HSI. In general, Euclidean distance is adopted to construct the hypergraph. However, this method cannot effectively represent the structure properties of high-dimensional data. To address this problem, we propose a sparse-adaptive hypergraph discriminant analysis (SAHDA) method to obtain the embedding features of the HSI in this letter. SAHDA uses the sparse representation to reveal the structure relationships of the HSI adaptively. Then, an adaptive hypergraph is constructed by using the intraclass sparse coefficients. Finally, we develop an adaptive dimensionality reduction mode to calculate the weights of the hyperedges and the projection matrix. SAHDA can adaptively reveal the intrinsic properties of the HSI and enhance the performance of the embedding features. Some experiments on the Washington DC Mall hyperspectral data set demonstrate the effectiveness of the proposed SAHDA method, and SAHDA achieves better classification accuracies than the traditional graph learning methods.</t>
  </si>
  <si>
    <t>[Luo, Fulin; Zhang, Liangpei] Wuhan Univ, State Key Lab Informat Engn Surveying Mapping &amp; R, Wuhan 430079, Peoples R China; [Luo, Fulin; Zhang, Liangpei] Hubei Univ, Fac Math &amp; Stat, Hubei Key Lab Appl Math, Wuhan 430062, Peoples R China; [Zhou, Xiaocheng] Fuzhou Univ, Minist Educ, Key Lab Spatial Data Min &amp; Informat Sharing, Fuzhou 350116, Peoples R China; [Guo, Tan] Chongqing Univ Posts &amp; Telecommun, Sch Commun &amp; Informat Engn, Chongqing 400065, Peoples R China; [Cheng, Yanxiang] Wuhan Univ, Gynecol Dept, Renmin Hosp, Wuhan 430060, Peoples R China; [Yin, Tailang] Wuhan Univ, Reprod Med Ctr, Renmin Hosp, Wuhan 430060, Peoples R China</t>
  </si>
  <si>
    <t>luoflyn@163.com; zlp62@whu.edu.cn; zhouxc@fzu.edu.cn; guot@cqupt.edu.cn; yanxiangCheng@whu.edu.cn; reproductive@whu.edu.cn</t>
  </si>
  <si>
    <t>10.1109/LGRS.2019.2936652</t>
  </si>
  <si>
    <t>Kimball, Alexa B.; Jemec, Gregor B. E.; Sayed, Christopher J.; Kirby, Joslyn S.; Prens, Errol; Ingram, John R.; Garg, Amit; Gottlieb, Alice B.; Szepietowski, Jacek C.; Bechara, Falk G.; Giamarellos-Bourboulis, Evangelos J.; Fujita, Hideki; Rolleri, Robert; Joshi, Paulatsya; Dokhe, Pratiksha; Muller, Edward; Peterson, Luke; Madden, Cynthia; Bari, Muhammad; Zouboulis, Christos C.</t>
  </si>
  <si>
    <t>Efficacy and safety of bimekizumab in patients with moderate-to-severe hidradenitis suppurativa (BE HEARD I and BE HEARD II): two 48-week, randomised, double-blind, placebo-controlled, multicentre phase 3 trials</t>
  </si>
  <si>
    <t>QUALITY-OF-LIFE; PSORIATIC-ARTHRITIS; IL-17A; CONTRIBUTES</t>
  </si>
  <si>
    <t>Background Patients with hidradenitis suppurativa have substantial unmet clinical needs and scarce therapeutic options. We aimed to assess the efficacy and safety of bimekizumab, a monoclonal IgG1 antibody that selectively inhibits interleukin (IL)-17F and IL-17A, in patients with moderate-to-severe hidradenitis suppurativa. Methods BE HEARD I and II were two identically designed, 48-week randomised, double-blind, placebo-controlled, multicentre phase 3 trials. Patients aged 18 years or older with moderate-to-severe hidradenitis suppurativa were randomly assigned 2:2:2:1 using interactive response technology (stratified by worst Hurley Stage at baseline and baseline systemic antibiotic use) to receive subcutaneous bimekizumab 320 mg every 2 weeks; bimekizumab 320 mg every 2 weeks to week 16, then every 4 weeks to week 48; bimekizumab 320 mg every 4 weeks to week 48; or placebo to week 16, then bimekizumab 320 mg every 2 weeks. The primary outcome was an hidradenitis suppurativa clinical response of at least 50%, defined as a reduction in total abscess and inflammatory nodule count of at least 50% from baseline with no increase from baseline in abscess or draining tunnel count (HiSCR50) at week 16. Efficacy analyses included all randomly assigned study patients (intention-to-treat population). Safety analyses included all patients who received at least one full or partial dose of study treatment in the safety set, and of bimekizumab in the active-medication set. These trials are registered at ClinicalTrials.gov, NCT04242446 and NCT04242498, and both are completed. Findings Patients for BE HEARD I were recruited from Feb 19, 2020, to Oct 27, 2021, and 505 patients were enrolled and randomly assigned. Patients for BE HEARD II were recruited from March 2, 2020, to July 28, 2021, and 509 patients were enrolled and randomly assigned. The primary outcome at week 16 was met in the group who received bimekizumab every 2 weeks using modified non -responder imputation; higher responder rates were observed with bimekizumab versus placebo in both trials: 138 (48%) of 289 patients versus 21 (29%) of 72 patients in BE HEARD I (odds ratio [OR] 223 [975% CI 116-431]; p=00060) and 151 (52%) of 291 patients versus 24 (32%) of 74 patients in BE HEARD II (229 [122-429]; p=00032). In BE HEARD II, HiSCR50 was also met in the group who were administered bimekizumab every 4 weeks (77 [54%] of 144 vs 24 [32%] of 74 with placebo; 242 [122-480]; p=00038). Responses were maintained or increased to week 48. Serious treatment-emergent adverse events were reported in 40 (8%) patients in BE HEARD I and in 24 (5%) patients in BE HEARD II treated with bimekizumab over 48 weeks. The most frequently reported treatment-emergent adverse events to week 48 were hidradenitis in both trials, in addition to coronavirus infection and diarrhoea in BE HEARD I, and oral candidiasis and headache in BE HEARD II. One death was reported across the two trials, and was due to congestive heart failure in a patient with substantial cardiovascular history treated with bimekizumab every 2 weeks in BE HEARD I (considered unrelated to bimekizumab treatment by the investigator). No new safety signals were observed. Interpretation Bimekizumab was well tolerated by patients with hidradenitis suppurativa and produced rapid and deep clinically meaningful responses that were maintained up to 48 weeks. Data from these two trials support the use of bimekizumab for the treatment of patients with moderate-to-severe hidradenitis suppurativa. Funding UCB Pharma. Copyright (c) 2024 Elsevier Ltd. All rights reserved, including those for text and data mining, AI training, and similar technologies.</t>
  </si>
  <si>
    <t>[Kimball, Alexa B.] Harvard Med Sch, Beth Israel Deaconess Med Ctr, Boston, MA 02115 USA; [Jemec, Gregor B. E.] Zealand Univ Hosp, Dept Dermatol, Roskilde, Denmark; [Jemec, Gregor B. E.] Univ Copenhagen, Fac Hlth &amp; Med Sci, Dept Clin Med, Copenhagen, Denmark; [Sayed, Christopher J.] Univ N Carolina, Sch Med, Dept Dermatol, Chapel Hill, NC USA; [Jemec, Gregor B. E.; Sayed, Christopher J.; Prens, Errol; Ingram, John R.; Szepietowski, Jacek C.; Bechara, Falk G.; Zouboulis, Christos C.] European Hidradenitis Suppurat Fdn, Dessau, Germany; [Kirby, Joslyn S.] Penn State Univ, Dept Dermatol, Hershey, PA USA; [Prens, Errol] Erasmus Univ, Dept Dermatol, Med Ctr Rotterdam, Rotterdam, Netherlands; [Ingram, John R.] Cardiff Univ, Dept Dermatol &amp; Acad Wound Healing, Div Infect &amp; Immun, Cardiff, Wales; [Garg, Amit] Northwell Hlth, New Hyde Pk, NY USA; [Gottlieb, Alice B.] Icahn Sch Med Mt Sinai, Dept Dermatol, New York, NY USA; [Szepietowski, Jacek C.] Wroclaw Med Univ, Dept Dermatol Venereol &amp; Allergol, Wroclaw, Poland; [Bechara, Falk G.] Ruhr Univ, St Josef Hosp, Dept Dermatol Venereol &amp; Allergol, Bochum, Germany; [Giamarellos-Bourboulis, Evangelos J.] Natl &amp; Kapodistrian Univ Athens, Med Sch, Dept Internal Med 4, Athens, Greece; [Fujita, Hideki] Nihon Univ, Dept Dermatol, Div Cutaneous Sci, Sch Med, Tokyo, Japan; [Rolleri, Robert; Peterson, Luke; Madden, Cynthia] UCB Pharm, Morrisville, NC USA; [Joshi, Paulatsya; Dokhe, Pratiksha; Muller, Edward; Bari, Muhammad; Zouboulis, Christos C.] Brandenburg Med Sch Theodor Fontane, Dept Dermatol, Staedt Klinikum Dessau, Dessau, Germany; [Zouboulis, Christos C.] Brandenburg Med Sch Theodor Fontane, Dept Venereol, Staedt Klinikum Dessau, Dessau, Germany; [Zouboulis, Christos C.] Brandenburg Med Sch Theodor Fontane, Dept Allergol, Staedt Klinikum Dessau, Dessau, Germany; [Zouboulis, Christos C.] Brandenburg Med Sch Theodor Fontane, Dept Immunol, Staedt Klinikum Dessau, Dessau, Germany; [Zouboulis, Christos C.] Fac Hlth Sci Brandenburg, Dessau, Germany</t>
  </si>
  <si>
    <t>clears@bidmc.harvard.edu</t>
  </si>
  <si>
    <t>JUN 8</t>
  </si>
  <si>
    <t>10.1016/S0140-6736(24)00101-6</t>
  </si>
  <si>
    <t>Kiviruusu, Olli; Ranta, Klaus; Lindgren, Maija; Haravuori, Henna; Silen, Yasmina; Therman, Sebastian; Lehtonen, Jukka; Sares-Jaske, Laura; Aalto-Setala, Terhi; Marttunen, Mauri; Suvisaari, Jaana</t>
  </si>
  <si>
    <t>Mental health after the COVID-19 pandemic among Finnish youth: a repeated, cross-sectional, population-based study</t>
  </si>
  <si>
    <t>DEPRESSION; ANXIETY</t>
  </si>
  <si>
    <t>Background High levels of mental health problems among young people were reported during the COVID-19 pandemic, but studies of the post-pandemic period are scarce. We assessed mental health problems among Finnish youth before, during, and after the COVID-19 pandemic using nationwide population-based samples. Our aim was to examine in which direction the heightened levels of adolescent mental health problems have developed after the pandemic. Methods In this national, repeated cross-sectional, population-based study in Finland, we recruited students at lower and upper secondary level (aged 13-20 years) who were taking part in the Finnish School Health Promotion (SHP) survey in 2015-23 (119 681-158 897 participants per round). The SHP is based on total sampling and conducted biennially between March and May. Self-reports covered the seven-item Generalized Anxiety Disorder Scale; the two-item Patient Health Questionnaire for depression; the Mini Social Phobia Inventory for social anxiety; the Short Warwick-Edinburgh Mental Wellbeing Scale for mental wellbeing; loneliness; the Sick, Control, One Stone, Fat, Food measure for disordered eating; and suicidality (suicidal ideation, deliberate self-harm, and suicide attempts). Scales were dichotomised using validated cutoffs. Presence of any and comorbid mental health problems was assessed. Logistic (for dichotomised outcomes) and linear (for Short Warwick-Edinburgh Mental Wellbeing Scale) mixed effects models were used to analyse the effect of survey year on mental health, controlling for sociodemographic background factors and stratified by gender and school level. Cisgender and transgender youth were compared. Findings Between 2015 and 2023, the SHP study recruited 722 488 students (371 634 [516%] girls and 348 857 [484%] boys) with a mean age of 158 years (SD 13) who were either in the eighth and ninth grades of comprehensive school or the first and second years of general and vocational upper secondary schools in Finland. The proportion of participants with generalised anxiety, depression, and social anxiety symptoms above the cutoff increased from preCOVID-19 levels to 2021 and remained at these higher levels in 2023 among all study groups. Among girls in lower secondary education, prevalence of generalised anxiety, depression, and social anxiety symptoms increased from 2021 to 2023, as did social anxiety among girls in upper secondary education. Among boys, the proportion with social anxiety symptoms decreased between 2021 and 2023. Mental wellbeing scores decreased in all groups between 2021 and 2023, and disordered eating increased in girls, and in boys in lower secondary education. Suicidality increased in girls but not in boys. Loneliness was the only measure to show improvement in all groups from 2021 to 2023. In 2023, 55 895 (726%) of 76 994 girls and 22 718 (328%) of 69 205 boys reported at least one mental health problem, and 37 250 (484%) girls and 9442 (136%) boys reported comorbid mental health problems. Among both transfeminine and transmasculine youth, the prevalence of generalised anxiety and depression symptoms decreased from 2021 to 2023, but compared with cisgender youth, the proportions were significantly higher throughout. Interpretation The effects of the COVID-19 pandemic on youth mental health could be long lasting. In this study, the substantial change for the better among transgender youth was a positive exception. Providing adequate support and treatment for young people with poor mental health is essential, but solutions to the mental health crisis need to address a wider societal perspective and should be developed in partnership with young people. (c) 2024 Elsevier Ltd. All rights reserved, including those for text and data mining, artificial intelligence training, and similar technologies.</t>
  </si>
  <si>
    <t>[Kiviruusu, Olli; Haravuori, Henna; Silen, Yasmina; Lehtonen, Jukka] Finnish Inst Hlth &amp; Welf, Equal Unit, FI-00271 Helsinki, Finland; [Ranta, Klaus] Tampere Univ, Fac Social Sci, Tampere, Finland; [Haravuori, Henna; Silen, Yasmina] Univ Helsinki, Adolescent Psychiat, Helsinki, Finland; [Ranta, Klaus; Silen, Yasmina] Helsinki Univ Hosp, Helsinki, Finland; [Haravuori, Henna] Wellbeing Serv Cty Lapland, Rovaniemi, Finland; [Silen, Yasmina] Univ Helsinki, Dept Publ Hlth, Helsinki, Finland; [Lehtonen, Jukka] Univ Helsinki, Dept Gender Studies, Helsinki, Finland</t>
  </si>
  <si>
    <t>olli.kiviruusu@thl.fi</t>
  </si>
  <si>
    <t>10.1016/S2215-0366(24)00108-1</t>
  </si>
  <si>
    <t>Nybacka, Sanna; Tornblom, Hans; Josefsson, Axel; Hreinsson, Johann P.; Bohn, Lena; Frandemark, Asa; Weznaver, Cecilia; Storsrud, Stine; Simren, Magnus</t>
  </si>
  <si>
    <t>A low FODMAP diet plus traditional dietary advice versus a low-carbohydrate diet versus pharmacological treatment in irritable bowel syndrome (CARIBS): a single-centre, single-blind, randomised controlled trial</t>
  </si>
  <si>
    <t>GUIDELINES; MANAGEMENT; SYMPTOMS; IBS</t>
  </si>
  <si>
    <t>Background Dietary advice and medical treatments are recommended to patients with irritable bowel syndrome (IBS). Studies have not yet compared the efficacy of dietary treatment with pharmacological treatment targeting the predominant IBS symptom. We therefore aimed to compare the effects of two restrictive dietary treatment options versus optimised medical treatment in people with IBS. Methods This single-centre, single-blind, randomised controlled trial was conducted in a specialised outpatient clinic at the Sahlgrenska University Hospital, Gothenburg, Sweden. Participants (aged &gt;= 18 years) with moderate-tosevere IBS (Rome IV; IBS Severity Scoring System [IBS-SSS] &gt;= 175) and no other serious diseases or food allergies were randomly assigned (1:1:1) by web-based randomisation to receive a diet low in fermentable oligosaccharides, disaccharides, monosaccharides, and polyols (FODMAPs) plus traditional IBS dietary advice recommended by the UK National Institute for Health and Care Excellence (hereafter the LFTD diet), a fibre-optimised diet low in total carbohydrates and high in protein and fat (hereafter the low-carbohydrate diet), or optimised medical treatment based on predominant IBS symptom. Participants were masked to the names of the diets, but the pharmacological treatment was open-label. The intervention lasted 4 weeks, after which time participants in the dietary interventions were unmasked to their diets and encouraged to continue during 6 months' follow-up, participants in the LFTD group were instructed on how to reintroduce FODMAPs, and participants receiving pharmacological treatment were offered diet counselling and to continue with their medication. The primary endpoint was the proportion of participants who responded to the 4-week intervention, defined as a reduction of 50 or more in IBS-SSS relative to baseline, and was analysed per modified intention-to-treat (ie, all participants who started the intervention). Safety was analysed in the modified intention-to-treat population. This trial is registered with ClinicalTrials.gov, NCT02970591, and is complete. Findings Between Jan 24, 2017, and Sept 2, 2021, 1104 participants were assessed for eligibility and 304 were randomly assigned. Ten participants did not receive their intervention after randomisation and thus 294 participants were included in the modified intention-to-treat population (96 assigned to the LFTD diet, 97 to the low-carbohydrate diet, and 101 to optimised medical treatment). 241 (82%) of 294 participants were women and 53 (18%) were men and the mean age was 38 (SD 13). After 4 weeks, 73 (76%) of 96 participants in the LFTD diet group, 69 (71%) of 97 participants in the low-carbohydrate diet group, and 59 (58%) of 101 participants in the optimised medical treatment group had a reduction of 50 or more in IBS-SSS compared with baseline, with a significant difference between the groups (p=0023). 91 (95%) of 96 participants completed 4 weeks in the LFTD group, 92 (95%) of 97 completed 4 weeks in the low-carbohydrate group, and 91 (90%) of 101 completed 4 weeks in the optimised medical treatment group. Two individuals in each of the intervention groups stated that adverse events were the reason for discontinuing the 4-week intervention. Five (5%) of 91 participants in the optimised medical treatment group stopped treatment prematurely due to side-effects. No serious adverse events or treatment-related deaths occurred. Interpretation Two 4-week dietary interventions and optimised medical treatment reduced the severity of IBS symptoms, with a larger effect size in the diet groups. Dietary interventions might be considered as an initial treatment for patients with IBS. Research is needed to enable personalised treatment strategies. Funding The Healthcare Board Region V &amp; auml;stra G &amp; ouml;taland, the Swedish Research Council, the Swedish Research Council for Health, Working Life and Welfare, AFA Insurance, grants from the Swedish state, the Wilhelm and Martina Lundgren Science Foundation, Skandia, the Dietary Science Foundation, and the Nanna Swartz Foundation. Copyright (c) 2024 Elsevier Ltd. All rights reserved, including those for text and data mining, AI training, and similar technologies.</t>
  </si>
  <si>
    <t>[Nybacka, Sanna; Tornblom, Hans; Josefsson, Axel; Hreinsson, Johann P.; Bohn, Lena; Frandemark, Asa; Weznaver, Cecilia; Storsrud, Stine; Simren, Magnus] Univ Gothenburg, Inst Med, Sahlgrenska Acad, Dept Mol &amp; Clin Med, S-40530 Gothenburg, Sweden; [Simren, Magnus] Univ North Carolina Chapel Hill, Ctr Funct GI &amp; Motil Disorders, Chapel Hill, NC USA</t>
  </si>
  <si>
    <t>sanna.nybacka@gu.se</t>
  </si>
  <si>
    <t>10.1016/S2468-1253(24)00045-1</t>
  </si>
  <si>
    <t>Gastroenterology &amp; Hepatology</t>
  </si>
  <si>
    <t>Fawaz, Hassan Ismail; Lucas, Benjamin; Forestier, Germain; Pelletier, Charlotte; Schmidt, Daniel F.; Weber, Jonathan; Webb, Geoffrey, I; Idoumghar, Lhassane; Muller, Pierre-Alain; Petitjean, Francois</t>
  </si>
  <si>
    <t>InceptionTime: Finding AlexNet for time series classification</t>
  </si>
  <si>
    <t>Time series classification; Deep learning; Scalable model; Inception</t>
  </si>
  <si>
    <t>DISTANCE</t>
  </si>
  <si>
    <t>This paper brings deep learning at the forefront of research into time series classification (TSC). TSC is the area of machine learning tasked with the categorization (or labelling) of time series. The last fewdecades ofwork in this area have led to significant progress in the accuracy of classifiers, with the state of the art now represented by the HIVE-COTE algorithm. While extremely accurate, HIVE-COTE cannot be applied to many real-world datasets because of its high training time complexity in O(N-2 center dot T-4) for a dataset with N time series of length T. For example, it takes HIVE-COTE more than 8 days to learn from a small dataset with N = 1500 time series of short length T = 46. Meanwhile deep learning has received enormous attention because of its high accuracy and scalability. Recent approaches to deep learning for TSC have been scalable, but less accurate than HIVE-COTE. We introduce InceptionTime-an ensemble of deep Convolutional Neural Network models, inspired by the Inception-v4 architecture. Our experiments show that InceptionTime is on par with HIVE-COTE in terms of accuracy while being much more scalable: not only can it learn from 1500 time series in one hour but it can also learn from 8M time series in 13 h, a quantity of data that is fully out of reach of HIVE-COTE.</t>
  </si>
  <si>
    <t>[Fawaz, Hassan Ismail; Forestier, Germain; Weber, Jonathan; Idoumghar, Lhassane; Muller, Pierre-Alain] Univ Haute Alsace, IRIMAS UR 7499, F-68100 Mulhouse, France; [Lucas, Benjamin; Forestier, Germain; Pelletier, Charlotte; Schmidt, Daniel F.; Webb, Geoffrey, I; Petitjean, Francois] Monash Univ, Fac IT, Melbourne, Vic, Australia; [Pelletier, Charlotte] Univ Bretagne Sud, IRISA, UMR CNRS 6074, Vannes, France</t>
  </si>
  <si>
    <t>hassan.ismail-fawaz@uha.fr; benjamin.lucas@monash.edu; germain.forestier@uha.fr; charlotte.pelletier@univ-ubs.fr; daniel.schmidt@monash.edu; jonathan.weber@uha.fr; lhassane.idotunghar@uha.fr; pierre-alain.muller@uha.fr; francois.petitjean@monash.edu</t>
  </si>
  <si>
    <t>10.1007/s10618-020-00710-y</t>
  </si>
  <si>
    <t>Akoglu, Leman; Tong, Hanghang; Koutra, Danai</t>
  </si>
  <si>
    <t>Graph based anomaly detection and description: a survey</t>
  </si>
  <si>
    <t>Anomaly detection; Graph mining; Network anomaly detection; Event detection; Change point detection; Fraud detection; Anomaly description; Visual analytics</t>
  </si>
  <si>
    <t>SIGNATURE-BASED METHODS; OUTLIER DETECTION; FRAUD DETECTION; DETECTION ALGORITHMS; COMMUNITY STRUCTURE; CLASSIFICATION; CENTRALITY; INFERENCE; NETWORKS; EVENTS</t>
  </si>
  <si>
    <t>Detecting anomalies in data is a vital task, with numerous high-impact applications in areas such as security, finance, health care, and law enforcement. While numerous techniques have been developed in past years for spotting outliers and anomalies in unstructured collections of multi-dimensional points, with graph data becoming ubiquitous, techniques for structured graph data have been of focus recently. As objects in graphs have long-range correlations, a suite of novel technology has been developed for anomaly detection in graph data. This survey aims to provide a general, comprehensive, and structured overview of the state-of-the-art methods for anomaly detection in data represented as graphs. As a key contribution, we give a general framework for the algorithms categorized under various settings: unsupervised versus (semi-)supervised approaches, for static versus dynamic graphs, for attributed versus plain graphs. We highlight the effectiveness, scalability, generality, and robustness aspects of the methods. What is more, we stress the importance of anomaly attribution and highlight the major techniques that facilitate digging out the root cause, or the 'why', of the detected anomalies for further analysis and sense-making. Finally, we present several real-world applications of graph-based anomaly detection in diverse domains, including financial, auction, computer traffic, and social networks. We conclude our survey with a discussion on open theoretical and practical challenges in the field.</t>
  </si>
  <si>
    <t>[Akoglu, Leman] SUNY Stony Brook, Dept Comp Sci, Stony Brook, NY 11794 USA; [Tong, Hanghang] CUNY City Coll, Dept Comp Sci, New York, NY 10031 USA; [Koutra, Danai] Carnegie Mellon Univ, Dept Comp Sci, Pittsburgh, PA 15217 USA</t>
  </si>
  <si>
    <t>leman@cs.stonybrook.edu; tong@cs.ccny.cuny.edu; danai@cs.cmu.edu</t>
  </si>
  <si>
    <t>10.1007/s10618-014-0365-y</t>
  </si>
  <si>
    <t>Hills, Jon; Lines, Jason; Baranauskas, Edgaras; Mapp, James; Bagnall, Anthony</t>
  </si>
  <si>
    <t>Classification of time series by shapelet transformation</t>
  </si>
  <si>
    <t>STOCKS</t>
  </si>
  <si>
    <t>Time-series classification (TSC) problems present a specific challenge for classification algorithms: how to measure similarity between series. A shapelet is a time-series subsequence that allows for TSC based on local, phase-independent similarity in shape. Shapelet-based classification uses the similarity between a shapelet and a series as a discriminatory feature. One benefit of the shapelet approach is that shapelets are comprehensible, and can offer insight into the problem domain. The original shapelet-based classifier embeds the shapelet-discovery algorithm in a decision tree, and uses information gain to assess the quality of candidates, finding a new shapelet at each node of the tree through an enumerative search. Subsequent research has focused mainly on techniques to speed up the search. We examine how best to use the shapelet primitive to construct classifiers. We propose a single-scan shapelet algorithm that finds the best shapelets, which are used to produce a transformed dataset, where each of the features represent the distance between a time series and a shapelet. The primary advantages over the embedded approach are that the transformed data can be used in conjunction with any classifier, and that there is no recursive search for shapelets. We demonstrate that the transformed data, in conjunction with more complex classifiers, gives greater accuracy than the embedded shapelet tree. We also evaluate three similarity measures that produce equivalent results to information gain in less time. Finally, we show that by conducting post-transform clustering of shapelets, we can enhance the interpretability of the transformed data. We conduct our experiments on 29 datasets: 17 from the UCR repository, and 12 we provide ourselves.</t>
  </si>
  <si>
    <t>[Hills, Jon; Lines, Jason; Baranauskas, Edgaras; Mapp, James; Bagnall, Anthony] Univ E Anglia, Norwich NR4 7TJ, Norfolk, England</t>
  </si>
  <si>
    <t>j.hills@uea.ac.uk; j.lines@uea.ac.uk; e.baranauskas@uea.ac.uk; j.mapp@uea.ac.uk; anthony.bagnall@uea.ac.uk</t>
  </si>
  <si>
    <t>10.1007/s10618-013-0322-1</t>
  </si>
  <si>
    <t>Dempster, Angus; Petitjean, Francois; Webb, Geoffrey, I</t>
  </si>
  <si>
    <t>ROCKET: exceptionally fast and accurate time series classification using random convolutional kernels</t>
  </si>
  <si>
    <t>Scalable; Time series classification; Random; Convolution</t>
  </si>
  <si>
    <t>STATISTICAL COMPARISONS; CLASSIFIERS</t>
  </si>
  <si>
    <t>Most methods for time series classification that attain state-of-the-art accuracy have high computational complexity, requiring significant training time even for smaller datasets, and are intractable for larger datasets. Additionally, many existing methods focus on a single type of feature such as shape or frequency. Building on the recent success of convolutional neural networks for time series classification, we show that simple linear classifiers using random convolutional kernels achieve state-of-the-art accuracy with a fraction of the computational expense of existing methods. Using this method, it is possible to train and test a classifier on all 85 'bake off' datasets in the UCR archive in &lt; 2 h, and it is possible to train a classifier on a large dataset of more than one million time series in approximately 1 h.</t>
  </si>
  <si>
    <t>[Dempster, Angus; Petitjean, Francois; Webb, Geoffrey, I] Monash Univ, Fac Informat Technol, Melbourne, Vic, Australia</t>
  </si>
  <si>
    <t>angus.dempster1@monash.edu; francois.petitjean@monash.edu</t>
  </si>
  <si>
    <t>10.1007/s10618-020-00701-z</t>
  </si>
  <si>
    <t>Foumani, Navid Mohammadi; Tan, Chang Wei; Webb, Geoffrey I.; Salehi, Mahsa</t>
  </si>
  <si>
    <t>Improving position encoding of transformers for multivariate time series classification</t>
  </si>
  <si>
    <t>Multivariate time series classification; Transformers; Position encoding</t>
  </si>
  <si>
    <t>Transformers have demonstrated outstanding performance in many applications of deep learning. When applied to time series data, transformers require effective posi-tion encoding to capture the ordering of the time series data. The efficacy of position encoding in time series analysis is not well-studied and remains controversial, e.g., whether it is better to inject absolute position encoding or relative position encoding, or a combination of them. In order to clarify this, we first review existing absolute and relative position encoding methods when applied in time series classification. We then proposed a new absolute position encoding method dedicated to time series data called time Absolute Position Encoding (tAPE). Our new method incorporates the series length and input embedding dimension in absolute position encoding. Additionally, we propose computationally Efficient implementation of Relative Posi-tion Encoding (eRPE) to improve generalisability for time series. We then propose a novel multivariate time series classification model combining tAPE/eRPE and con-volution-based input encoding named ConvTran to improve the position and data embedding of time series data. The proposed absolute and relative position encod-ing methods are simple and efficient. They can be easily integrated into transformer blocks and used for downstream tasks such as forecasting, extrinsic regression, and anomaly detection. Extensive experiments on 32 multivariate time-series datasets show that our model is significantly more accurate than state-of-the-art convolution and transformer-based models.</t>
  </si>
  <si>
    <t>[Foumani, Navid Mohammadi; Tan, Chang Wei; Webb, Geoffrey I.; Salehi, Mahsa] Monash Univ, Dept Data Sci &amp; Artificial Intelligence, Melbourne, Vic, Australia</t>
  </si>
  <si>
    <t>navid.foumani@monash.edu.com; chang.tan@monash.edu; geoff.webb@monash.edu; mahsa.salehi@monash.edu</t>
  </si>
  <si>
    <t>10.1007/s10618-023-00948-2</t>
  </si>
  <si>
    <t>Menardi, Giovanna; Torelli, Nicola</t>
  </si>
  <si>
    <t>Training and assessing classification rules with imbalanced data</t>
  </si>
  <si>
    <t>Accuracy; Binary classification; Bootstrap; Kernel density estimation; Imbalanced learning</t>
  </si>
  <si>
    <t>SUPPORT VECTOR MACHINES; CLASSIFIERS; TREES</t>
  </si>
  <si>
    <t>The problem of modeling binary responses by using cross-sectional data has been addressed with a number of satisfying solutions that draw on both parametric and nonparametric methods. However, there exist many real situations where one of the two responses (usually the most interesting for the analysis) is rare. It has been largely reported that this class imbalance heavily compromises the process of learning, because the model tends to focus on the prevalent class and to ignore the rare events. However, not only the estimation of the classification model is affected by a skewed distribution of the classes, but also the evaluation of its accuracy is jeopardized, because the scarcity of data leads to poor estimates of the model's accuracy. In this work, the effects of class imbalance on model training and model assessing are discussed. Moreover, a unified and systematic framework for dealing with the problem of imbalanced classification is proposed, based on a smoothed bootstrap re-sampling technique. The proposed technique is founded on a sound theoretical basis and an extensive empirical study shows that it outperforms the main other remedies to face imbalanced learning problems.</t>
  </si>
  <si>
    <t>[Menardi, Giovanna] Univ Padua, Dipartimento Sci Stat, Padua, Italy; [Torelli, Nicola] Univ Trieste, Dipartimento Sci Econ Aziendali Matemat &amp; Stat Br, Trieste, Italy</t>
  </si>
  <si>
    <t>menardi@stat.unipd.it</t>
  </si>
  <si>
    <t>10.1007/s10618-012-0295-5</t>
  </si>
  <si>
    <t>Schwalbe, Gesina; Finzel, Bettina</t>
  </si>
  <si>
    <t>A comprehensive taxonomy for explainable artificial intelligence: a systematic survey of surveys on methods and concepts</t>
  </si>
  <si>
    <t>Explainable artificial intelligence; Interpretability; Taxonomy; Meta-analysis; Survey-of-surveys; Review</t>
  </si>
  <si>
    <t>DECISION-MAKING; BLACK-BOX; EXPLANATIONS; INTERPRETABILITY</t>
  </si>
  <si>
    <t>In the meantime, a wide variety of terminologies, motivations, approaches, and evaluation criteria have been developed within the research field of explainable artificial intelligence (XAI). With the amount of XAI methods vastly growing, a taxonomy of methods is needed by researchers as well as practitioners: To grasp the breadth of the topic, compare methods, and to select the right XAI method based on traits required by a specific use-case context. Many taxonomies for XAI methods of varying level of detail and depth can be found in the literature. While they often have a different focus, they also exhibit many points of overlap. This paper unifies these efforts and provides a complete taxonomy of XAI methods with respect to notions present in the current state of research. In a structured literature analysis and meta-study, we identified and reviewed more than 50 of the most cited and current surveys on XAI methods, metrics, and method traits. After summarizing them in a survey of surveys, we merge terminologies and concepts of the articles into a unified structured taxonomy. Single concepts therein are illustrated by more than 50 diverse selected example methods in total, which we categorize accordingly. The taxonomy may serve both beginners, researchers, and practitioners as a reference and wide-ranging overview of XAI method traits and aspects. Hence, it provides foundations for targeted, use-case-oriented, and context-sensitive future research.</t>
  </si>
  <si>
    <t>[Schwalbe, Gesina] Continental AG, Regensburg, Germany; [Schwalbe, Gesina; Finzel, Bettina] Univ Bamberg, Cognit Syst Grp, Bamberg, Germany</t>
  </si>
  <si>
    <t>gesina.schwalbe@continental-corporation.com; bettina.finzel@uni-bamberg.de</t>
  </si>
  <si>
    <t>10.1007/s10618-022-00867-8</t>
  </si>
  <si>
    <t>Choubin, Bahram; Moradi, Ehsan; Golshan, Mohammad; Adamowski, Jan; Sajedi-Hosseini, Farzaneh; Mosavi, Amir</t>
  </si>
  <si>
    <t>An ensemble prediction of flood susceptibility using multivariate discriminant analysis, classification and regression trees, and support vector machines</t>
  </si>
  <si>
    <t>Ensemble approach; Flood susceptibility; Support vector regression; Multivariate discriminant analysis; Classification and regression trees</t>
  </si>
  <si>
    <t>DATA-MINING TECHNIQUES; WEIGHTS-OF-EVIDENCE; SPATIAL PREDICTION; FREQUENCY RATIO; STATISTICAL-MODELS; RANDOM-FOREST; AREAS; HAZARD; RIVER; RISK</t>
  </si>
  <si>
    <t>Floods, as a catastrophic phenomenon, have a profound impact on ecosystems and human life. Modeling flood susceptibility in watersheds and reducing the damages caused by flooding is an important component of environmental and water management. The current study employs two new algorithms for the first time in flood susceptibility analysis, namely multivariate discriminant analysis (MDA), and classification and regression trees (CART), incorporated with a widely used algorithm, the support vector machine (SVM), to create a flood susceptibility map using an ensemble modeling approach. A flood susceptibility map was developed using these models along with a flood inventory map and flood conditioning factors (including altitude, slope, aspect, curvature, distance from river, topographic wetness index, drainage density, soil depth, soil hydrological groups, land use, and lithology). The case study area was the Khiyav-Chai watershed in Iran. To ensure a more accurate ensemble model, this study proposed a framework for flood susceptibility assessment where only those models with an accuracy of &gt;80% were permissible for use in ensemble modeling. The relative importance of factors was determined using the Jackknife test. Results indicated that the MDA model had the highest predictive accuracy (89%), followed by the SVM (88%) and CART (0.83%) models. Sensitivity analysis showed that slope percent, drainage density, and distance from river were the most important factors in flood susceptibility mapping. The ensemble modeling approach indicated that residential areas at the outlet of the watershed were very susceptible to flooding, and that these areas should, therefore, be prioritized for the prevention and remediation of floods. (C) 2018 Elsevier B.V. All rights reserved.</t>
  </si>
  <si>
    <t>[Choubin, Bahram; Golshan, Mohammad] Sari Agr Sci &amp; Nat Resources Univ, Dept Watershed Management, Sari, Iran; [Choubin, Bahram; Moradi, Ehsan; Sajedi-Hosseini, Farzaneh] Univ Tehran, Dept Reclamat Arid &amp; Mountainous Reg, Karaj, Iran; [Adamowski, Jan] McGill Univ, Dept Bioresource Engn, Fac Agr &amp; Environm Sci, Macdonald Campus, Ste Anne De Bellevue, PQ, Canada; [Mosavi, Amir] Obuda Univ, Inst Automat, Kalman Kando Fac Elect Engn, Budapest, Hungary; [Mosavi, Amir] IASK, Inst Adv Studies Koszeg, Koszeg, Hungary</t>
  </si>
  <si>
    <t>bahram.choubin@ut.ac.ir</t>
  </si>
  <si>
    <t>10.1016/j.scitotenv.2018.10.064</t>
  </si>
  <si>
    <t>Colombo, Nicoletta; Biagioli, Elena; Harano, Kenichi; Galli, Francesca; Hudson, Emma; Antill, Yoland; Choi, Chel Hun; Rabaglio, Manuela; Marme, Frederic; Marth, Christian; Parma, Gabriella; Farinas-Madrid, Lorena; Nishio, Shin; Allan, Karen; Lee, Yeh Chen; Piovano, Elisa; Pardo, Beatriz; Nakagawa, Satoshi; Mcqueen, John; Zamagni, Claudio; Manso, Luis; Takehara, Kazuhiro; Tasca, Giulia; Ferrero, Annamaria; Tognon, Germana; Lissoni, Andrea Alberto; Petrella, Mariacristina; Laudani, Maria Elena; Rulli, Eliana; Uggeri, Sara; Ginesta, M. Pilar Barretina</t>
  </si>
  <si>
    <t>Atezolizumab and chemotherapy for advanced or recurrent endometrial cancer (AtTEnd): a randomised, double-blind, placebo-controlled, phase 3 trial</t>
  </si>
  <si>
    <t>GUIDELINES</t>
  </si>
  <si>
    <t>Background At the time of AtTEnd trial design, standard treatment for advanced or recurrent endometrial cancer included carboplatin and paclitaxel chemotherapy. This trial assessed whether combining atezolizumab with chemotherapy might improve outcomes in this population. Methods AtTEnd was a multicentre, double-blind, randomised, placebo-controlled, phase 3 trial done in 89 hospitals in 11 countries across Europe, Australia, New Zealand, and Asia. Enrolled patients were aged 18 years or older, and had advanced or recurrent endometrial carcinoma or carcinosarcoma, an Eastern Cooperative Oncology Group performance status of 0-2, and received no previous systemic chemotherapy for recurrence. Patients were randomly assigned (2:1) using an interactive web response system (block size of six) to either atezolizumab 1200 mg or placebo given intravenously with chemotherapy (carboplatin at area under the curve of 5 or 6 and paclitaxel 175 mg/m2 2 intravenously on day 1 every 21 days) for 6-8 cycles, then continued until progression. Stratification factors were country, histological subtype, advanced or recurrent status, and mismatch repair (MMR) status. Participants and treating clinicians were masked to group allocation. The hierarchically tested co-primary endpoints were progression- free survival (in patients with MMR-deficient [dMMR] tumours, and in the overall population) and overall survival (in the overall population). Primary analyses were done in the intention-to-treat population, defined as all randomly assigned patients who gave their full consent to participation in the study and data processing. Safety was assessed in all patients included in the intention-to-treat population who received at least one dose of study treatment. Here, we report the primary progression-free survival and the interim overall survival results. This study is ongoing and is registered with ClinicalTrials.gov, NCT03603184. Findings Between Oct 3, 2018, and Jan 7, 2022, 551 patients were randomly assigned to atezolizumab (n=362) or placebo (n=189). Two patients in the atezolizumab group were excluded from all analyses due to lack of consent. Median follow-up was 283 months (IQR 212-376). 81 (23%) patients in the atezolizumab group and 44 (23%) patients in the placebo group had dMMR disease by central assessment. In the dMMR population, median progression-free survival was not estimable (95% CI 124 months-not estimable [NE]) in the atezolizumab group and 69 months (63-101) in the placebo group (hazard ratio [HR] 036, 95% CI 023-057; p=00005). In the overall population, median progression-free survival was 101 months (95% CI 95-123) in the atezolizumab group and 89 months (81-96) in the placebo group (HR 074, 95% CI 061-091; p=0022). Median overall survival was 387 months (95% CI 306-NE) in the atezolizumab group and 302 months (250-372) in the placebo group (HR 082, 95% CI 063-107; log-rank p=0048). The p value for the interim analysis of overall survival did not cross the stopping boundary; therefore, the trial will continue until the required number of events are recorded. The most common grade 3-4 adverse events were neutropenia (97 [27%] of 356 patients in the atezolizumab group vs 51 [28%] of 185 in the placebo group) and anaemia (49 [14%] vs 24 [13%]). Treatment-related serious adverse events occurred in 46 (13%) patients in the atezolizumab group and six (3%) patients in the placebo group. Treatment-related deaths occurred in two patients (pneumonia in one patient in each group). Interpretation Atezolizumab plus chemotherapy increased progression-free survival in patients with advanced or recurrent endometrial carcinoma, particularly in those with dMMR carcinomas, suggesting the addition of atezolizumab to standard chemotherapy as first-line treatment in this specific subgroup. Funding F Hoffmann-La Roche. Copyright (c) 2024 Elsevier Ltd. All rights reserved, including those for text and data mining, AI training, and similar technologies.</t>
  </si>
  <si>
    <t>[Colombo, Nicoletta] IRCCS, European Inst Oncol, Milan, Italy; [Colombo, Nicoletta] Univ Milano Bicocca, Milan, Italy; [Biagioli, Elena; Galli, Francesca; Rulli, Eliana; Uggeri, Sara] Ist Ric Farmacolog Mario Negri, IRCCS, Milan, Italy; [Harano, Kenichi] Natl Canc Ctr Hosp East, Dept Med Oncol, Kashiwa, Japan; [Hudson, Emma] Velindre Canc Ctr, Cardiff, Wales; [Antill, Yoland] Monash Univ, Peninsula Hlth, Melbourne, Vic, Australia; [Choi, Chel Hun] Sungkyunkwan Univ, Samsung Seoul Hosp, Dept Obstet &amp; Gynecol, Sch Med, Seoul, South Korea; [Rabaglio, Manuela] Univ Hosp Bern, Dept Med Oncol, Inselspital, Bern, Switzerland; [Marme, Frederic] Univ Klinikum Mannheim, Sect Gynecol Oncol, Obstet &amp; Gynecol, Med Fak, Mannheim, Germany; [Marth, Christian] Med Univ Innsbruck, Dept Obstet &amp; Gynecol, Innsbruck, Austria; [Farinas-Madrid, Lorena] Vall Hebron Inst Oncol VHIO, Barcelona, Spain; [Nishio, Shin] Kurume Univ, Sch Med, Dept Obstet &amp; Gynecol, Kurume, Japan; [Allan, Karen; Mcqueen, John] Univ Glasgow, Glasgow Oncol Clin Trials Unit, Glasgow, Scotland; [Lee, Yeh Chen] Univ Sydney, NHMRC Clin Trials Ctr, Sydney, NSW, Australia; [Parma, Gabriella; Piovano, Elisa; Laudani, Maria Elena] AOU Citta Salute &amp; Sci Torino Presidio Sant Anna, Turin, Italy; [Pardo, Beatriz] Hosp Duran &amp; Reynals, Catalan Inst Oncol, Inst Invest Biomed Bellvitge IDIBELL, Dept Med Oncol, L?Hospitalet De Llobregat, Barcelona, Spain; [Nakagawa, Satoshi] Osaka Univ, Dept Obstet &amp; Gynecol, Grad Sch Med, Osaka, Japan; [Zamagni, Claudio] Univ Bologna, IRCCS Azienda Ospedaliero, Bologna, Italy; [Manso, Luis] Hosp 12 Octubre, Madrid, Spain; [Takehara, Kazuhiro] NHO, Dept Gynecol, Shikoku Canc Ctr, Matsuyama, Japan; [Tasca, Giulia] UOC Oncol 2 IRCCS Ist Oncol Veneto, Padua, Italy; [Ferrero, Annamaria] Mauriziano Hosp, Univ Dept Surg Sci, Acad Div Obstet &amp; Gynaecol, Turin, Italy; [Tognon, Germana] Univ Studi Brescia, UO Ostetricia Ginecol ASST Spedali Civili, Brescia, Italy; [Lissoni, Andrea Alberto] Univ Milano Bicocca, UOS Oncol Ginecolog Med, IRCCS San Gerardo Tintori Monza, Monza, Italy; [Petrella, Mariacristina] Azienda Ospedaliera Univ Careggi, SOD Oncol Med Ginecolog, Florence, Italy; [Ginesta, M. Pilar Barretina] Inst Catala Oncol, Med Oncol, Girona, Spain; [Ginesta, M. Pilar Barretina] IDIBGI, Girona, Spain</t>
  </si>
  <si>
    <t>elena.biagioli@marionegri.it</t>
  </si>
  <si>
    <t>10.1016/S1470-2045(24)00334-6</t>
  </si>
  <si>
    <t>Saggi, Mandeep Kaur; Jain, Sushma</t>
  </si>
  <si>
    <t>A survey towards an integration of big data analytics to big insights for value-creation</t>
  </si>
  <si>
    <t>Big data; Data analytics; Machine learning; Big data visualization; Decision-making; Smart agriculture; Smart city application; Value-creation; Value-discover; Value-realization</t>
  </si>
  <si>
    <t>EXTREME LEARNING MACHINES; DATA MINING TECHNIQUES; HEALTH-CARE; BUSINESS INTELLIGENCE; PREDICTIVE ANALYTICS; NEURAL-NETWORKS; DATA CHALLENGES; MANAGEMENT; FRAMEWORK; KNOWLEDGE</t>
  </si>
  <si>
    <t>Big Data Analytics (BDA) is increasingly becoming a trending practice that generates an enormous amount of data and provides a new opportunity that is helpful in relevant decision making. The developments in Big Data Analytics provide a new paradigm and solutions for big data sources, storage, and advanced analytics. The BDA provide a nuanced view of big data development, and insights on how it can truly create value for firm and customer. This article presents a comprehensive, well-informed examination, and realistic analysis of deploying big data analytics successfully in companies. It provides an overview of the architecture of BDA including six components, namely: (i) data generation, (ii) data acquisition, (iii) data storage, (iv) advanced data analytics, (v) data visualization, and (vi) decision-making for value-creation. In this paper, seven V's characteristics of BDA namely Volume, Velocity, Variety, Valence, Veracity, Variability, and Value are explored. The various big data analytics tools, techniques and technologies have been described. Furthermore, it presents a methodical analysis for the usage of Big Data Analytics in various applications such as agriculture, healthcare, cyber security, and smart city. This paper also highlights the previous research, challenges, current status, and future directions of big data analytics for various application platforms. This overview highlights three issues, namely (i) concepts, characteristics and processing paradigms of Big Data Analytics; (ii) the state-of-the-art framework for decision-making in BDA for companies to insight value-creation; and (iii) the current challenges of Big Data Analytics as well as possible future directions.</t>
  </si>
  <si>
    <t>[Saggi, Mandeep Kaur; Jain, Sushma] Thapar Univ, Dept Comp Sci, Patiala, Punjab, India</t>
  </si>
  <si>
    <t>mandeepsaggi90@gmail.com; sjain@thapar.edu</t>
  </si>
  <si>
    <t>10.1016/j.ipm.2018.01.010</t>
  </si>
  <si>
    <t>Computer Science; Information Science &amp; Library Science</t>
  </si>
  <si>
    <t>Tang, Fei; Ishwaran, Hemant</t>
  </si>
  <si>
    <t>Random forest missing data algorithms</t>
  </si>
  <si>
    <t>correlation; imputation; machine learning; missingness; splitting (random, univariate, multivariate, unsupervised)</t>
  </si>
  <si>
    <t>MULTIPLE IMPUTATION; MODELS</t>
  </si>
  <si>
    <t>Random forest (RF) missing data algorithms are an attractive approach for imputing missing data. They have the desirable properties of being able to handle mixed types of missing data, they are adaptive to interactions and nonlinearity, and they have the potential to scale to big data settings. Currently there are many different RF imputation algorithms, but relatively little guidance about their efficacy. Using a large, diverse collection of data sets, imputation performance of various RF algorithms was assessed under different missing data mechanisms. Algorithms included proximity imputation, on the fly imputation, and imputation utilizing multivariate unsupervised and supervised splittingthe latter class representing a generalization of a new promising imputation algorithm called missForest. Our findings reveal RF imputation to be generally robust with performance improving with increasing correlation. Performance was good under moderate to high missingness, and even (in certain cases) when data was missing not at random.</t>
  </si>
  <si>
    <t>[Tang, Fei; Ishwaran, Hemant] Univ Miami, Div Biostat, 1320 S Dixie Hwy, Coral Gables, FL 33146 USA</t>
  </si>
  <si>
    <t>hemant.ishwaran@gmail.com</t>
  </si>
  <si>
    <t>10.1002/sam.11348</t>
  </si>
  <si>
    <t>Khosravi, Khabat; Shahabi, Himan; Binh Thai Pham; Adamowski, Jan; Shirzadi, Ataollah; Pradhan, Biswajeet; Dou, Jie; Ly, Hai-Bang; Grof, Gyula; Huu Loc Ho; Hong, Haoyuan; Chapi, Kamran; Prakash, Indra</t>
  </si>
  <si>
    <t>A comparative assessment of flood susceptibility modeling using Multi-Criteria Decision-Making Analysis and Machine Learning Methods</t>
  </si>
  <si>
    <t>Flood susceptibility; Machine Learning; Multi-Criteria Decision-Making; GIS; China</t>
  </si>
  <si>
    <t>ARTIFICIAL-INTELLIGENCE APPROACH; DATA MINING TECHNIQUES; WEIGHTS-OF-EVIDENCE; NAIVE BAYES TREE; FREQUENCY RATIO; RIVER-BASIN; ENSEMBLE; FOREST; COUNTY; VIKOR</t>
  </si>
  <si>
    <t>Floods around the world are having devastating effects on human life and property. In this paper, three Multi-Criteria Decision-Making (MCDM) analysis techniques (VIKOR, TOPSIS and SAW), along with two machine learning methods (NBT and NB), were tested for their ability to model flood susceptibility in one of China's most flood-prone areas, the Ningdu Catchment. Twelve flood conditioning factors were used as input parameters: Normalized Difference Vegetation Index (NDVI), lithology, land use, distance from river, curvature, altitude, Stream Transport Index (STI), Topographic Wetness Index (TWI), Stream Power Index (SPI), soil type, slope and rainfall. The predictive capacity of the models was evaluated and validated using the Area Under the Receiver Operating Characteristic curve (AUC). While all models showed a strong flood prediction capability (AUC &gt; 0.95), the NBT model performed best (AUC = 0.98), suggesting that, among the models studied, the NBT model is a promising tool for the assessment of flood-prone areas and can allow for proper planning and management of flood hazards.</t>
  </si>
  <si>
    <t>[Khosravi, Khabat] Sari Agr Sci &amp; Nat Resources Univ, Dept Watershed Management Engn, Sari, Iran; [Shahabi, Himan] Univ Kurdistan, Fac Nat Resources, Dept Geomorphol, Sanandaj, Iran; [Binh Thai Pham] Duy Tan Univ, Inst Res &amp; Dev, Da Nang 550000, Vietnam; [Adamowski, Jan] McGill Univ, Dept Bioresource Engn, Ste Anne De Bellevue, PQ, Canada; [Shirzadi, Ataollah; Chapi, Kamran] Univ Kurdistan, Dept Rangeland &amp; Watershed Management, Fac Nat Res, Sanandaj, Iran; [Pradhan, Biswajeet] Univ Technol Sydney, Fac Engn &amp; IT, CAMGIS, Sydney, NSW 2007, Australia; [Pradhan, Biswajeet] Sejong Univ, Dept Energy &amp; Mineral Resources Engn, 209 NeungdongroGwangjin Gu, Seoul 05006, South Korea; [Dou, Jie] PWRI, Tsukuba, Ibaraki, Japan; [Ly, Hai-Bang] Univ Transport Technol, Hanoi 100000, Vietnam; [Grof, Gyula] Budapest Univ Technol &amp; Econ, Dept Energy Engn, Budapest, Hungary; [Huu Loc Ho] Nguyen Tat Thanh Univ, NTT Hitech Inst, Ho Chi Minh City, Vietnam; [Hong, Haoyuan] Nanjing Normal Univ, Minist Educ, Key Lab Virtual Geog Environm, Nanjing 210023, Jiangsu, Peoples R China; [Prakash, Indra] Govt Gujarat, Dept Sci &amp; Technol, BISAG, Gandhinagar, India</t>
  </si>
  <si>
    <t>phambinhgtvt@gmail.com; douj888@gmail.com; huuloc20686@gmail.com; 171301013@stu.njnu.edu.cn</t>
  </si>
  <si>
    <t>10.1016/j.jhydrol.2019.03.073</t>
  </si>
  <si>
    <t>Chen, Wei; Peng, Jianbing; Hong, Haoyuan; Shahabi, Himan; Pradhan, Biswajeet; Liu, Junzhi; Zhu, A-Xing; Pei, Xiangjun; Duan, Zhao</t>
  </si>
  <si>
    <t>Landslide susceptibility modelling using GIS-based machine learning techniques for Chongren County, Jiangxi Province, China</t>
  </si>
  <si>
    <t>Landslide susceptibility; Bayes' net; Radical basis function classifier; Logistic model tree; Random forest; China</t>
  </si>
  <si>
    <t>SUPPORT VECTOR MACHINES; INFERENCE SYSTEM ANFIS; DATA MINING TECHNIQUES; LOGISTIC-REGRESSION; SPATIAL PREDICTION; RANDOM FOREST; NETWORK APPROACH; FREQUENCY RATIO; BIVARIATE; FUZZY</t>
  </si>
  <si>
    <t>The preparation of a landslide susceptibility map is considered to be the first step for landslide hazard mitigation and risk assessment. However, these maps are accepted as end products that can be used for land use planning. The main goal of this study is to assess and compare four advanced machine learning techniques, namely the Bayes' net (BN), radical basis function (RBF) classifier, logisticmodel tree (LMT), and randomforest (RF) models, for landslide susceptibility modelling in Chongren County, China. A total of 222 landslide locations were identified in the study area using historical reports, interpretation of aerial photographs, and extensive field surveys. The landslide inventory data was randomly split into two groups with a ratio of 70/30 for training and validation purposes. Fifteen landslide conditioning factors were prepared for landslide susceptibility modelling. The spatial correlation between landslides and conditioning factors was analyzed using the information gain (IG) method. The BN, RBF classifier, LMT, and RF models were constructed using the training dataset. Finally, the receiver operating characteristic (ROC) and statistical measures, including sensitivity, specificity, and accuracy, were employed to validate and compare the predictive capabilities of the models. Out of the tested models, the RF model had the highest sensitivity, specificity, and accuracy values of 0.787, 0.716, and 0.752, respectively, for the training dataset. Overall, the RF model produced an optimized balance for the training and validation datasets in terms of AUC values and statistical measures. The results of this study also demonstrate the benefit of selecting optimal machine learning techniques with proper conditioning selection methods for landslide susceptibility modelling. (C) 2018 Elsevier B.V. All rights reserved.</t>
  </si>
  <si>
    <t>[Chen, Wei; Duan, Zhao] Xian Univ Sci &amp; Technol, Coll Geol &amp; Environm, Xian 710054, Shaanxi, Peoples R China; [Peng, Jianbing] Changan Univ, Dept Geol Engn, Xian 710054, Shaanxi, Peoples R China; [Hong, Haoyuan; Liu, Junzhi; Zhu, A-Xing] Nanjing Normal Univ, Key Lab Virtual Geog Environm, Nanjing 210023, Jiangsu, Peoples R China; [Hong, Haoyuan; Liu, Junzhi; Zhu, A-Xing] State Key Lab Cultivat Base Geog Environm Evolut, Nanjing 210023, Jiangsu, Peoples R China; [Hong, Haoyuan; Liu, Junzhi; Zhu, A-Xing] Jiangsu Ctr Collaborat Innovat Geog Informat Reso, Nanjing 210023, Jiangsu, Peoples R China; [Shahabi, Himan] Univ Kurdistan, Fac Nat Resources, Dept Geomorphol, Sanandaj, Iran; [Pradhan, Biswajeet] Univ Technol Sydney, Sch Syst Management &amp; Leadership, Fac Engn &amp; IT, CB11-06-217,Bldg 11,81 Broadway,POB 123, Ultimo, NSW 2007, Australia; [Pradhan, Biswajeet] Sejong Univ, Dept Energy &amp; Mineral Resources Engn, 209 Neungdong Ro, Seoul 05006, South Korea; [Pei, Xiangjun] Chengdu Univ Technol, State Key Lab Geohazard Prevent &amp; Geoenvironm Pro, Chengdu 610059, Sichuan, Peoples R China</t>
  </si>
  <si>
    <t>hong_haoyuan@outlook.com; azhu@wisc.edu; peixj0119@tom.com</t>
  </si>
  <si>
    <t>10.1016/j.scitotenv.2018.01.124</t>
  </si>
  <si>
    <t>Shorten, Connor; Khoshgoftaar, Taghi M.; Furht, Borko</t>
  </si>
  <si>
    <t>Text Data Augmentation for Deep Learning</t>
  </si>
  <si>
    <t>Data Augmentation; Natural Language Processing; Overfitting; Big Data; NLP; Text Data</t>
  </si>
  <si>
    <t>Natural Language Processing (NLP) is one of the most captivating applications of Deep Learning. In this survey, we consider how the Data Augmentation training strategy can aid in its development. We begin with the major motifs of Data Augmentation summarized into strengthening local decision boundaries, brute force training, causality and counterfactual examples, and the distinction between meaning and form. We follow these motifs with a concrete list of augmentation frameworks that have been developed for text data. Deep Learning generally struggles with the measurement of generalization and characterization of overfitting. We highlight studies that cover how augmentations can construct test sets for generalization. NLP is at an early stage in applying Data Augmentation compared to Computer Vision. We highlight the key differences and promising ideas that have yet to be tested in NLP. For the sake of practical implementation, we describe tools that facilitate Data Augmentation such as the use of consistency regularization, controllers, and offline and online augmentation pipelines, to preview a few. Finally, we discuss interesting topics around Data Augmentation in NLP such as task-specific augmentations, the use of prior knowledge in self-supervised learning versus Data Augmentation, intersections with transfer and multi-task learning, and ideas for AI-GAs (AI-Generating Algorithms). We hope this paper inspires further research interest in Text Data Augmentation.</t>
  </si>
  <si>
    <t>[Shorten, Connor; Khoshgoftaar, Taghi M.; Furht, Borko] Florida Atlantic Univ, 777 Glades Rd, Boca Raton, FL 33431 USA</t>
  </si>
  <si>
    <t>cshorten2015@fau.edu</t>
  </si>
  <si>
    <t>JUL 19</t>
  </si>
  <si>
    <t>10.1186/s40537-021-00492-0</t>
  </si>
  <si>
    <t>Shorten, Connor; Khoshgoftaar, Taghi M.</t>
  </si>
  <si>
    <t>A survey on Image Data Augmentation for Deep Learning</t>
  </si>
  <si>
    <t>Data Augmentation; Big data; Image data; Deep Learning; GANs</t>
  </si>
  <si>
    <t>Deep convolutional neural networks have performed remarkably well on many Computer Vision tasks. However, these networks are heavily reliant on big data to avoid overfitting. Overfitting refers to the phenomenon when a network learns a function with very high variance such as to perfectly model the training data. Unfortunately, many application domains do not have access to big data, such as medical image analysis. This survey focuses on Data Augmentation, a data-space solution to the problem of limited data. Data Augmentation encompasses a suite of techniques that enhance the size and quality of training datasets such that better Deep Learning models can be built using them. The image augmentation algorithms discussed in this survey include geometric transformations, color space augmentations, kernel filters, mixing images, random erasing, feature space augmentation, adversarial training, generative adversarial networks, neural style transfer, and meta-learning. The application of augmentation methods based on GANs are heavily covered in this survey. In addition to augmentation techniques, this paper will briefly discuss other characteristics of Data Augmentation such as test-time augmentation, resolution impact, final dataset size, and curriculum learning. This survey will present existing methods for Data Augmentation, promising developments, and meta-level decisions for implementing Data Augmentation. Readers will understand how Data Augmentation can improve the performance of their models and expand limited datasets to take advantage of the capabilities of big data.</t>
  </si>
  <si>
    <t>[Shorten, Connor; Khoshgoftaar, Taghi M.] Florida Atlantic Univ, Dept Comp &amp; Elect Engn &amp; Comp Sci, Boca Raton, FL 33431 USA</t>
  </si>
  <si>
    <t>JUL 6</t>
  </si>
  <si>
    <t>10.1186/s40537-019-0197-0</t>
  </si>
  <si>
    <t>Termeh, Seyed Vahid Razavi; Kornejady, Aiding; Pourghasemi, Hamid Reza; Keesstra, Saskia</t>
  </si>
  <si>
    <t>Flood susceptibility mapping using novel ensembles of adaptive neuro fuzzy inference system and metaheuristic algorithms</t>
  </si>
  <si>
    <t>Flood susceptibility mapping; ANFIS; Genetic algorithm; Particle swarm optimization; Ant colony</t>
  </si>
  <si>
    <t>ANALYTICAL HIERARCHY PROCESS; PARTICLE SWARM OPTIMIZATION; SUPPORT VECTOR MACHINE; DATA-MINING TECHNIQUES; LANDSLIDE SUSCEPTIBILITY; FREQUENCY RATIO; LOGISTIC-REGRESSION; DECISION-TREE; CONDITIONAL-PROBABILITY; STATISTICAL-MODELS</t>
  </si>
  <si>
    <t>Flood is one of the most destructive natural disasters which cause great financial and life losses per year. Therefore, producing susceptibility maps for flood management are necessary in order to reduce its harmful effects. The aim of the present study is to map flood hazard over the Jahrom Township in Fars Province using a combination of adaptive neuro-fuzzy inference systems (ANFIS) with different metaheuristics algorithms such as ant colony optimization (ACO), genetic algorithm (GA), and particle swarm optimization (PSO) and comparing their accuracy. A total number of 53 flood locations areas were identified, 35 locations of which were randomly selected in order to model flood susceptibility and the remaining 16 locations were used to validate the models. Learning vector quantization (LVQ), as one of the supervised neural network methods, was employed in order to estimate factors' importance. Nine flood conditioning factors namely: slope degree, plan curvature, altitude, topographic wetness index (TWI), stream power index (SPI), distance from river, land use/land cover, rainfall, and lithology were selected and the corresponding maps were prepared in ArcGIS. The frequency ratio (FR) model was used to assign weights to each class within particular controlling factor, then the weights was transferred into MATLAB software for further analyses and to combine with metaheuristic models. The ANFIS-PSO was found to be the most practical model in term of producing the highly focused flood susceptibility map with lesser spatial distribution related to highly susceptible classes. The chi-square result attests the same, where the ANFIS-PSO had the highest spatial differentiation within flood susceptibility classes over the study area. The area under the curve (AUC) obtained from ROC curve indicated the accuracy of 91.4%, 91.8%, 92.6% and 94.5% for the respective models of FR, ANFIS-ACO, ANFIS-GA, and ANFIS-PSO ensembles. So, the ensemble of ANFIS-PSO was introduced as the premier model in the study area. Furthermore, LVQ results revealed that slope degree, rainfall, and altitude were the most effective factors. As regards the premier model, a total area of 44.74% was recognized as highly susceptible to flooding. The results of this study can be used as a platform for better land use planning in order to manage the highly susceptible zones to flooding and reduce the anticipated losses. (c) 2017 Elsevier B.V. All rights reserved.</t>
  </si>
  <si>
    <t>[Termeh, Seyed Vahid Razavi] KN Toosi Univ Technol, Fac Geodesy &amp; Geomat Engn, Tehran, Iran; [Kornejady, Aiding] Gorgan Univ Agr Sci &amp; Nat Resources, Dept Watershed Sci &amp; Engn, Gorgan, Iran; [Pourghasemi, Hamid Reza] Shiraz Univ, Dept Nat Resources &amp; Environm Engn, Coll Agr, Shiraz, Iran; [Keesstra, Saskia] Wageningen Univ, Soil Phys &amp; Land Management Grp, Droevendaalsesteeg 4, NL-6708 PB Wageningen, Netherlands; [Keesstra, Saskia] Univ Newcastle, Civil Surveying &amp; Environm Engn, Callaghan, NSW, Australia</t>
  </si>
  <si>
    <t>hr.pourghasemi@shirazu.ac.ir; saskia.keesstra@wur.nl</t>
  </si>
  <si>
    <t>10.1016/j.scitotenv.2017.09.262</t>
  </si>
  <si>
    <t>Jaafari, Abolfazl; Zenner, Eric K.; Panahi, Mandi; Shahabi, Himan</t>
  </si>
  <si>
    <t>Hybrid artificial intelligence models based on a neuro-fuzzy system and metaheuristic optimization algorithms for spatial prediction of wildfire probability</t>
  </si>
  <si>
    <t>Genetic algorithm (GA); Particle swarm optimization (PSO); Shuffled frog leaping algorithm (SFLA); Imperialist competitive algorithm (ICA); Wildfire prediction; Hyrcanian ecoregion</t>
  </si>
  <si>
    <t>PARTICLE SWARM OPTIMIZATION; FROG-LEAPING ALGORITHM; DATA-MINING TECHNIQUES; FOREST-FIRE RISK; GENETIC ALGORITHM; INFERENCE SYSTEM; DECISION TREE; LOGISTIC-REGRESSION; ZAGROS MOUNTAINS; SLOPE FAILURES</t>
  </si>
  <si>
    <t>This study provides a new comparative analysis of four hybrid artificial intelligence models for the spatially explicit prediction of wildfire probabilities. Each model consists of an adaptive neuro-fuzzy inference system (ANFIS) combined with a metaheuristic optimization algorithm, i.e., genetic algorithm (GA), particle swarm optimization (PSO), shuffled frog leaping algorithm (SFLA), and imperialist competitive algorithm (ICA). A spatial database was constructed based on 159 fire events from the Hyrcanian ecoregion (Iran) for which a suite of predictor variables was derived. Each predictor variable was discretized into classes. The step-wise weight assessment ratio analysis (SWARA) procedure was used to assign weights to each class of each predictor variable. Weights indicate the strength of the spatial relationship between each class and fire occurrence and were used for training the hybrid models. The hybrid models were validated using several performance metrics and compared to the single ANFIS model. Although the single ANFIS model outperformed the hybrid models in the training phase, its accuracy decreased considerably in the validation phase. All hybrid models performed well for both training and validation datasets, but the ANFIS-ICA hybrid showed superior predictive performance of spatially explicit wildfire prediction and mapping for the dataset. The results clearly demonstrate the ability of the optimization algorithms to overcome the over-fitting problem of the single ANFIS model at the learning stage of the fire pattern. This study contributes to the suite of research that seeks to obtain reliable estimates of relative likelihoods of natural hazards.</t>
  </si>
  <si>
    <t>[Jaafari, Abolfazl] AREEO, Res Inst Forests &amp; Rangelands, Tehran, Iran; [Zenner, Eric K.] Penn State Univ, Dept Ecosyst Sci &amp; Management, Forest Resources Bldg, University Pk, PA 16802 USA; [Panahi, Mandi] Islamic Azad Univ, Young Researchers &amp; Elites Club, North Tehran Branch, Tehran, Iran; [Shahabi, Himan] Univ Kurdistan, Dept Geomorphol, Fac Nat Resources, Sanandaj, Iran</t>
  </si>
  <si>
    <t>jaafari@rifr-ac.ir</t>
  </si>
  <si>
    <t>10.1016/j.agrformet.2018.12.015</t>
  </si>
  <si>
    <t>Agriculture; Forestry; Meteorology &amp; Atmospheric Sciences</t>
  </si>
  <si>
    <t>Ali, Sk Ajim; Parvin, Farhana; Vojtekova, Jana; Costache, Romulus; Nguyen Thi Thuy Linh; Quoc Bao Pham; Vojtek, Matej; Gigovic, Ljubomir; Ahmad, Ateeque; Ghorbani, Mohammad Ali</t>
  </si>
  <si>
    <t>GIS-based landslide susceptibility modeling: A comparison between fuzzy multi-criteria and machine learning algorithms</t>
  </si>
  <si>
    <t>Landslide susceptibility modeling; Geographic information system; Fuzzy DEMATEL; Analytic network process; Naive Bayes classifier; Random forest classifier</t>
  </si>
  <si>
    <t>BIVARIATE STATISTICAL-MODELS; INFERENCE SYSTEM ANFIS; DATA MINING TECHNIQUES; HIERARCHY PROCESS AHP; SPATIAL PREDICTION; LOGISTIC-REGRESSION; DECISION-MAKING; ROTATION FOREST; PERFORMANCE EVALUATION; HYBRID INTEGRATION</t>
  </si>
  <si>
    <t>Hazards and disasters have always negative impacts on the way of life. Landslide is an overwhelming natural as well as man-made disaster that causes loss of natural resources and human properties throughout the world. The present study aimed to assess and compare the prediction efficiency of different models in landslide susceptibility in the Kysuca river basin, Slovakia. In this regard, the fuzzy decision-making trial and evaluation laboratory combining with the analytic network process (FDEMATEL-ANP), Naive Bayes (NB) classifier, and random forest (RF) classifier were considered. Initially, a landslide inventory map was produced with 2000 landslide and non-landslide points by randomly divided with a ratio of 70%:30% for training and testing, respectively. The geospatial database for assessing the landslide susceptibility was generated with the help of 16 landslide conditioning factors by allowing for topographical, hydrological, lithological, and land cover factors. The ReliefF method was considered for determining the significance of selected conditioning factors and inclusion in the model building. Consequently, the landslide susceptibility maps (ISMS) were generated using the FDEMATEL-ANP, Naive Bayes (NB) classifier, and random forest (RF) classifier models. Finally, the area under curve (AUC) and different arithmetic evaluation were used for validating and comparing the results and models. The results revealed that random forest (RF) classifier is a promising and optimum model for landslide susceptibility in the study area with a very high value of area under curve (AUC = 0.954), lower value of mean absolute error (MAE = 0.1238) and root mean square error (RMSE = 0.2555), and higher value of Kappa index (K = 0.8435) and overall accuracy (OAC = 922%). (C) 2020 Elsevier B.V.</t>
  </si>
  <si>
    <t>[Ali, Sk Ajim; Parvin, Farhana; Ahmad, Ateeque] Aligarh Muslim Univ AMU, Fac Sci, Dept Geog, Aligarh 202002, Uttar Pradesh, India; [Vojtekova, Jana; Vojtek, Matej] Constantine Philosopher Univ Nitra, Fac Nat Sci, Dept Geog &amp; Reg Dev, Trieda A Hlinku 1, Nitra 94901, Slovakia; [Costache, Romulus] Univ Bucharest, Res Inst, 90-92 Sos Panduri,5th Dist, Bucharest 050663, Romania; [Costache, Romulus] Natl Inst Hydrol &amp; Water Management, Bucuresti Ploiesti Rd 97E,1st Dist, Bucharest 013686, Romania; [Nguyen Thi Thuy Linh] Thuyloi Univ, 175 Tay Son, Hanoi, Vietnam; [Quoc Bao Pham] Duy Tan Univ, Inst Res &amp; Dev, Danang 550000, Vietnam; [Quoc Bao Pham] Duy Tan Univ, Fac Environm &amp; Chem Engn, Danang 550000, Vietnam; [Gigovic, Ljubomir] Univ Def, Dept Geog, Belgrade 11000, Serbia; [Ghorbani, Mohammad Ali] Ton Duc Mang Univ, Fac Environm &amp; Labour Safety, Sustainable Management Nat Resources &amp; Environm R, Ho Chi Minh City, Vietnam</t>
  </si>
  <si>
    <t>phambaoquoc@duytan.edu.vn</t>
  </si>
  <si>
    <t>10.1016/j.gsf.2020.09.004</t>
  </si>
  <si>
    <t>Mohajane, Meriame; Costache, Romulus; Karimi, Firoozeh; Quoc Bao Pham; Essahlaoui, Ali; Hoang Nguyen; Laneve, Giovanni; Oudija, Fatiha</t>
  </si>
  <si>
    <t>Application of remote sensing and machine learning algorithms for forest fire mapping in a Mediterranean area</t>
  </si>
  <si>
    <t>Forest fire; Hybrid machine learning algorithm; Remote sensing; Mediterranean area</t>
  </si>
  <si>
    <t>FLOOD SUSCEPTIBILITY ASSESSMENT; SUPPORT VECTOR MACHINES; FUZZY INFERENCE SYSTEM; DATA-MINING TECHNIQUES; LANDSLIDE SUSCEPTIBILITY; SPATIAL PREDICTION; DECISION TREE; LAND-COVER; ARTIFICIAL-INTELLIGENCE; BIVARIATE STATISTICS</t>
  </si>
  <si>
    <t>Forest fire disaster is currently the subject of intense research worldwide. The development of accurate strategies to prevent potential impacts and minimize the occurrence of disastrous events as much as possible requires modeling and forecasting severe conditions. In this study, we developed five new hybrid machine learning algorithms namely, Frequency Ratio-Multilayer Perceptron (FR-MLP), Frequency Ratio-Logistic Regression (FRLR), Frequency Ratio-Classification and Regression Tree (FR-CART), Frequency Ratio-Support Vector Machine (FR-SVM), and Frequency Ratio-Random Forest (FR-RF), for mapping forest fire susceptibility in the north of Morocco. To this end, a total of 510 points of historic forest fires as the forest fire inventory map and 10 independent causal factors including elevation, slope, aspect, distance to roads, distance to residential areas, land use, normalized difference vegetation index (NDVI), rainfall, temperature, and wind speed were used. The area under the receiver operating characteristics (ROC) curves (AUC) was computed to assess the effectiveness of the models. The results of conducting proposed models indicated that RF-FR achieved the highest performance (AUC = 0.989), followed by SVM-FR (AUC = 0.959), MLP-FR (AUC = 0.858), CART-FR (AUC = 0.847), LR-FR (AUC = 0.809) in the forecasting of the forest fire. The outcome of this research as a prediction map of forest fire risk areas can provide crucial support for the management of Mediterranean forest ecosystems. Moreover, the results demonstrate that these novel developed hybrid models can increase the accuracy and performance of forest fire susceptibility studies and the approach can be applied to other areas.</t>
  </si>
  <si>
    <t>[Mohajane, Meriame; Oudija, Fatiha] Moulay Ismail Univ, Fac Sci, Dept Biol, Soil &amp; Environm Microbiol Team, BP 11201, Zitoune, Meknes, Morocco; [Mohajane, Meriame; Essahlaoui, Ali] Moulay Ismail Univ, Fac Sci, Dept Geol, Geoengn &amp; Environm Lab,Water Sci &amp; Environm Engn, BP 11201, Zitoune, Meknes, Morocco; [Costache, Romulus] Transilvania Univ Brasov, Dept Civil Engn, 5 Turnului Str, Brasov 500152, Romania; [Karimi, Firoozeh] Univ North Carolina Greensboro, Dept Geog Environm &amp; Sustainabil, Greensboro, NC 27402 USA; [Quoc Bao Pham] Thu Dau Mot Univ, Inst Appl Technol, Thu Dau, Binh Duong Prov, Vietnam; [Hoang Nguyen] Hanoi Univ Min &amp; Geol, Min Fac, Dept Surface Min, 18 Pho Vien, Hanoi 100000, Vietnam; [Hoang Nguyen] Hanoi Univ Min &amp; Geol, Ctr Min Electromech Res, 18 Pho Vien, Hanoi 100000, Vietnam; [Laneve, Giovanni] Univ Roma La Sapienza, Scuola Ingn Aerosp, Via Salaria 851, I-00138 Rome, Italy</t>
  </si>
  <si>
    <t>phambaoquoc@tdmu.edu.vn</t>
  </si>
  <si>
    <t>10.1016/j.ecolind.2021.107869</t>
  </si>
  <si>
    <t>Chen, Wei; Xie, Xiaoshen; Peng, Jianbing; Shahabi, Himan; Hong, Haoyuan; Dieu Tien Bui; Duan, Zhao; Li, Shaojun; Zhu, A-Xing</t>
  </si>
  <si>
    <t>GIS-based landslide susceptibility evaluation using a novel hybrid integration approach of bivariate statistical based random forest method</t>
  </si>
  <si>
    <t>Landslide; Statistical Index; Certainty Factor; Index of Entropy; Random Forest</t>
  </si>
  <si>
    <t>LOGISTIC-REGRESSION MODELS; SUPPORT VECTOR MACHINES; INFERENCE SYSTEM ANFIS; DATA MINING TECHNIQUES; HOA BINH PROVINCE; SPATIAL PREDICTION; FREQUENCY RATIO; CERTAINTY FACTOR; DIFFERENTIAL EVOLUTION; HIERARCHY PROCESS</t>
  </si>
  <si>
    <t>Taibai County is a mountainous area in China, where rainfall-induced landslides occur frequently. The purpose of this study is to assess landslide susceptibility using the integrated Random Forest (RF) with bivariate Statistical Index (SI), the Certainty Factor (CF), and Index of Entropy (IDE). For this purpose, a total of 212 landslides for the study area were identified and collected. Of these landslides, 70% (148) were selected randomly for building the models and the other landslides (64) were used for validating the models. Accordingly, 12 landslide conditioning factors were considered that involve altitude, slope angle, plan curvature, profile curvature, slope aspect, distance to roads, distance to faults, distance to rivers, rainfall, NDVI, land use, and lithology. Then, the spatial correlation between conditioning factors and landslides was analysed using the RF method to quantify the predictive ability of these factors. In the next step, three landslide models, the RF-SI, RF-CF and RF-IOE, were constructed using the training dataset. Finally, the receiver operating characteristic (ROC) and statistical measures such as the kappa index, positive predictive rates, negative predictive rates, sensitivity, specificity, and accuracy were employed to validate and compare the predictive capability of the three models. Of the models, the RF-CF model has the highest positive predictive rate, specificity, accuracy, kappa index and AUC values of 0.838, 0.824, 0.865, 0.730 and 0.925 for the training data, and the highest positive predictive rate, negative predictive rate, sensitivity, specificity, accuracy, kappa index and AUC values of 0.896, 0.934, 0.938, 0.891, 0.914, 0.828, and 0.946 for the validation data, respectively. In general, the RF-CF model produced an optimized balance in terms of AUC values and statistical measures.</t>
  </si>
  <si>
    <t>[Chen, Wei; Xie, Xiaoshen; Duan, Zhao] Xian Univ Sci &amp; Technol, Coll Geol &amp; Environm, Xian 710054, Shaanxi, Peoples R China; [Peng, Jianbing] Changan Univ, Dept Geol Engn, Xian 710054, Shaanxi, Peoples R China; [Shahabi, Himan] Univ Kurdistan, Fac Nat Resources, Dept Geomorphol, Sanandaj, Iran; [Hong, Haoyuan; Zhu, A-Xing] Nanjing Normal Univ, Key Lab Virtual Geog Environm, Nanjing 210023, Jiangsu, Peoples R China; [Hong, Haoyuan; Zhu, A-Xing] State Key Lab Cultivat Base Geog Environm Evolut, Nanjing 210023, Jiangsu, Peoples R China; [Hong, Haoyuan; Zhu, A-Xing] Jiangsu Ctr Collaborat Innovat Geog Informat Reso, Nanjing 210023, Jiangsu, Peoples R China; [Dieu Tien Bui] Univ Coll Southeast Norway, Dept Business &amp; IT, Geog Informat Syst Grp, Gullringvegen 36, N-3800 Bo I Telemark, Norway; [Duan, Zhao] Chengdu Univ Technol, State Key Lab Geohazard Prevent &amp; Geoenvironm Pro, Chengdu, Sichuan, Peoples R China; [Li, Shaojun] Chinese Acad Sci, Inst Rock &amp; Soil Mech, State Key Lab Geomech &amp; Geotech Engn, Wuhan 430071, Hubei, Peoples R China</t>
  </si>
  <si>
    <t>chenwei0930@xust.edu.cn; hong_haoyuan@outlook.com</t>
  </si>
  <si>
    <t>10.1016/j.catena.2018.01.012</t>
  </si>
  <si>
    <t>Vu Viet Nguyen; Binh Thai Pham; Ba Thao Vu; Prakash, Indra; Jha, Sudan; Shahabi, Himan; Shirzadi, Ataollah; Dong Nguyen Ba; Kumar, Raghvendra; Chatterjee, Jyotir Moy; Dieu Tien Bui</t>
  </si>
  <si>
    <t>Hybrid Machine Learning Approaches for Landslide Susceptibility Modeling</t>
  </si>
  <si>
    <t>GIS; hybrid models; machine learning; adaptive neuro fuzzy inference system; landslide; Vietnam</t>
  </si>
  <si>
    <t>ARTIFICIAL NEURAL-NETWORKS; SUPPORT VECTOR MACHINE; FUZZY INFERENCE SYSTEM; DATA MINING TECHNIQUES; BLACK-SEA REGION; NAIVE BAYES TREE; LOGISTIC-REGRESSION; ROTATION FOREST; PERFORMANCE EVALUATION; FREQUENCY RATIO</t>
  </si>
  <si>
    <t>This paper presents novel hybrid machine learning models, namely Adaptive Neuro Fuzzy Inference System optimized by Particle Swarm Optimization (PSOANFIS), Artificial Neural Networks optimized by Particle Swarm Optimization (PSOANN), and Best First Decision Trees based Rotation Forest (RFBFDT), for landslide spatial prediction. Landslide modeling of the study area of Van Chan district, Yen Bai province (Vietnam) was carried out with the help of a spatial database of the area, considering past landslides and 12 landslide conditioning factors. The proposed models were validated using different methods such as Area under the Receiver Operating Characteristics (ROC) curve (AUC), Mean Square Error (MSE), Root Mean Square Error (RMSE). Results indicate that the RFBFDT (AUC = 0.826, MSE = 0.189, and RMSE = 0.434) is the best method in comparison to other hybrid models, namely PSOANFIS (AUC = 0.76, MSE = 0.225, and RMSE = 0.474) and PSOANN (AUC = 0.72, MSE = 0.312, and RMSE = 0.558). Thus, it is reasonably concluded that the RFBFDT is a promising hybrid machine learning approach for landslide susceptibility modeling.</t>
  </si>
  <si>
    <t>[Vu Viet Nguyen] Vietnam Acad Water Resources, 171 Tay Son St, Hanoi 100000, Vietnam; [Binh Thai Pham] Duy Tan Univ, Inst Res &amp; Dev, Da Nang 550000, Vietnam; [Ba Thao Vu] Vietnam Acad Water Resources, Dept Geotechn Engn, Hydraul Construct Inst, 3-95 Chua Boc St, Hanoi 100000, Vietnam; [Prakash, Indra] Govt Gujarat, BISAG, Dept Sci &amp; Technol, Gandhinagar 382007, India; [Jha, Sudan] KIIT Deemed Univ, Sch Comp Engn, Bhubaneswar 751024, Odisha, India; [Shahabi, Himan] Univ Kurdistan, Fac Nat Resources, Dept Geomorphol, Sanandaj 6617715175, Iran; [Shirzadi, Ataollah] Univ Kurdistan, Fac Nat Resources, Dept Rangeland &amp; Watershed Management, Sanandaj 6617715175, Iran; [Dong Nguyen Ba] Univ Transport &amp; Commun, Dept Geotech Engn, Hanoi 100000, Vietnam; [Kumar, Raghvendra] LNCT Coll, Comp Sci &amp; Engn Dept, Jabalpur 482053, India; [Chatterjee, Jyotir Moy] LBEF APUTI, Dept IT, Kathmandu 44600, Nepal; [Dieu Tien Bui] Univ South Eastern Norway, Dept Business &amp; IT, Geog Informat Syst Grp, N-3800 Bo I Telemark, Norway</t>
  </si>
  <si>
    <t>vietvuvn@yahoo.com; binhpt@utt.edu.vn; vubathao@gmail.com; indra52prakash@gmail.com; jhasudan@hotmail.com; h.shahabi@uok.ac.ir; atashirzadi@gmail.com; badong304@gmail.com; raghvendraagrawal7@gmail.com; jyotirm4@gmail.com; Dieu.T.Bui@usn.no</t>
  </si>
  <si>
    <t>10.3390/f10020157</t>
  </si>
  <si>
    <t>Forestry</t>
  </si>
  <si>
    <t>Su, Jinqi; Su, Ke; Wang, Shubin</t>
  </si>
  <si>
    <t>Does the Digital Economy Promote Industrial Structural Upgrading?-A Test of Mediating Effects Based on Heterogeneous Technological Innovation</t>
  </si>
  <si>
    <t>digital economy; industrial structure upgrading; technological innovation; mediating effect</t>
  </si>
  <si>
    <t>INFORMATION TECHNOLOGY; GROWTH</t>
  </si>
  <si>
    <t>This paper proves that the development of the digital economy has become a new vector to promote the upgrading of China's industrial structure. In addition, heterogeneous technological innovation plays an intermediary role in the promotion of the industrial structure by the digital economy. This study aims to solve the following: whether the development level of the digital economy is positively promoting the upgrading of the industrial structure; whether technological innovation can promote the upgrading of the industrial structure; the path of the digital economy through which to promote the upgrading of the industrial structure and the heterogeneity of this path. The purpose of this study was to verify the digital economy and scientific and technological innovation to promote the upgrading of the industrial structure and the reality of the realization path; and to solve the problem of insufficient power for upgrading China's regional industrial structure against the background of the impact of the new generation of information technology. This study mainly adopted comprehensive evaluation and multivariate statistical analysis methods. The statistical basis for the study was data from 30 Chinese provinces from 2013 to 2018. The results confirm the hypothesis that the development of the digital economy and scientific and technological innovation have a positive role in promoting the upgrading of the industrial structure, and also prove that the intermediary role of heterogeneous technological innovation is crucial in the process of the digital economy promoting industrial upgrading. This conclusion can further give play to the role of the digital economy in promoting industrial structure upgrading, build a clean and intelligent industrial chain, solve the root cause of the lack of new drivers for China's industrial upgrading, and help to form a new development pattern of domestic and international double circulation, so as to achieve the high-quality and sustainable development of China's economy.</t>
  </si>
  <si>
    <t>[Su, Jinqi; Su, Ke; Wang, Shubin] Xian Univ Posts &amp; Telecommun, Sch Econ &amp; Management, Xian 710061, Peoples R China; [Wang, Shubin] Xi An Jiao Tong Univ, Res Ctr Chinese Management, Xian 710049, Peoples R China</t>
  </si>
  <si>
    <t>sujinqi@xupt.edu.cn; sukeke0525@163.com; wangshubin@xupt.edu.cn</t>
  </si>
  <si>
    <t>10.3390/su131810105</t>
  </si>
  <si>
    <t>Science &amp; Technology - Other Topics; Environmental Sciences &amp; Ecology</t>
  </si>
  <si>
    <t>Paulsen, Jens; Koerner, Christian</t>
  </si>
  <si>
    <t>A climate-based model to predict potential treeline position around the globe</t>
  </si>
  <si>
    <t>Alpine; Altitude; Arctic; Bioclimatology; Elevation; Forest; Mountains; Season; Temperature</t>
  </si>
  <si>
    <t>LOW-TEMPERATURE; GROWTH; ECOSYSTEMS; CONIFERS; LIMITS; WORLD</t>
  </si>
  <si>
    <t>In situ temperature measurements revealed that the position of the high-elevation treeline is associated with a minimum seasonal mean air temperature within a temperature-defined minimum season length across latitudes. Here, we build upon this experience and present the results of a global statistical analysis and a predictive model for low temperature treeline positions. We identified 376 natural treelines from satellite images across the globe, and searched for their closest climatic proxies using a climate database. The analysis included a snow and a water balance submodel to account for season length constraints by snow pack and drought. We arrive at thermal treeline criteria almost identical to those that emerged from the earlier in situ measurements: tree growth requires a minimum length of the growing season of 94 days. The model yields best fit when the season is defined as all days with a daily mean temperature &gt; 0.9 A degrees C, and a mean of 6.4 A degrees C across all these days. The resultant treeline model 'TREELIM' offers a robust estimation of potential treeline elevation based on climate data only. Error terms include imprecise treeline position in satellite images and climate approximations in mountainous terrain. The algorithm permits constraining low temperature limits of forest growth worldwide (including polar treelines) and also permits a bioclimatic stratification of mountain biota, for instance, for biodiversity assessments. As a side product, the model yields the global potentially forested area. The results support the isotherm theory for natural treeline formation. This completely independent statistical assessment of the climatic drivers of the global treeline phenomenon confirmed the results of a multi-year measurement campaign.</t>
  </si>
  <si>
    <t>[Paulsen, Jens; Koerner, Christian] Univ Basel, Inst Bot, CH-4056 Basel, Switzerland</t>
  </si>
  <si>
    <t>jens.paulsen@unibas.ch; ch.koerner@unibas.ch</t>
  </si>
  <si>
    <t>10.1007/s00035-014-0124-0</t>
  </si>
  <si>
    <t>Touret, Franck; Gilles, Magali; Barral, Karine; Nougairede, Antoine; van Helden, Jacques; Decroly, Etienne; de Lamballerie, Xavier; Coutard, Bruno</t>
  </si>
  <si>
    <t>In vitro screening of a FDA approved chemical library reveals potential inhibitors of SARS-CoV-2 replication</t>
  </si>
  <si>
    <t>THERAPY</t>
  </si>
  <si>
    <t>A novel coronavirus, named SARS-CoV-2, emerged in 2019 in China and rapidly spread worldwide. As no approved therapeutics exists to treat COVID-19, the disease associated to SARS-Cov-2, there is an urgent need to propose molecules that could quickly enter into clinics. Repurposing of approved drugs is a strategy that can bypass the time-consuming stages of drug development. In this study, we screened the PRESTWICK CHEMICAL LIBRARY composed of 1,520 approved drugs in an infected cell-based assay. The robustness of the screen was assessed by the identification of drugs that already demonstrated in vitro antiviral effect against SARS-CoV-2. Thereby, 90 compounds were identified as positive hits from the screen and were grouped according to their chemical composition and their known therapeutic effect. Then EC50 and CC50 were determined for a subset of 15 compounds from a panel of 23 selected drugs covering the different groups. Eleven compounds such as macrolides antibiotics, proton pump inhibitors, antiarrhythmic agents or CNS drugs emerged showing antiviral potency with 220 mu M. By providing new information on molecules inhibiting SARS-CoV-2 replication in vitro, this study provides information for the selection of drugs to be further validated in vivo. Disclaimer: This study corresponds to the early stages of antiviral development and the results do not support by themselves the use of the selected drugs to treat SARS-CoV-2 infection.</t>
  </si>
  <si>
    <t>[Touret, Franck; Gilles, Magali; Nougairede, Antoine; de Lamballerie, Xavier; Coutard, Bruno] Aix Marseille Univ, IRD 190, INSERM 1207, IHU Mediterranee Infect,Unite Virus Emergents UVE, F-13005 Marseille, France; [Barral, Karine] Aix Marseille Univ, INSERM U1068, CNRS UMR7258, Inst Paoli Calmettes,CRCM, Marseille, France; [van Helden, Jacques] Univ Paris Saclay, CNRS, UMS 3601, Inst Francais Bioinformat IFB, Orsay, France; [van Helden, Jacques] Aix Marseille Univ, INSERM, Lab Theory &amp; Approaches Genome Complex TAGC, Marseille, France; [Decroly, Etienne] Aix Marseille Univ, CNRS, AFMB UMR 7257, Marseille, France</t>
  </si>
  <si>
    <t>franck.touret@univ-amu.fr; bruno.coutard@univ-amu.fr</t>
  </si>
  <si>
    <t>AUG 4</t>
  </si>
  <si>
    <t>10.1038/s41598-020-70143-6</t>
  </si>
  <si>
    <t>Makarov, Dmitry; Prugniel, Philippe; Terekhova, Nataliya; Courtois, Helene; Vauglin, Isabelle</t>
  </si>
  <si>
    <t>HyperLEDA. III. The catalogue of extragalactic distances</t>
  </si>
  <si>
    <t>astronomical databases: miscellaneous; catalogs; galaxies: distances and redshifts</t>
  </si>
  <si>
    <t>RED GIANT BRANCH; PERIOD-LUMINOSITY RELATIONS; HUBBLE-SPACE-TELESCOPE; EARLY-TYPE GALAXIES; EXTRA-GALACTIC NEBULAE; LARGE-MAGELLANIC-CLOUD; TULLY-FISHER RELATION; GLOBULAR-CLUSTERS; ZERO-POINT; STELLAR POPULATIONS</t>
  </si>
  <si>
    <t>We present the compilation catalogue of redshift-independent distances included in the HyperLEDA database. It is actively maintained to be up-to-date, and the current version counts 6640 distance measurements for 2335 galaxies compiled from 430 published articles. Each individual series is recalibrated onto a common distance scale based on a carefully selected set of high-quality measurements. This information together with data on Hi line width, central velocity dispersion, magnitudes, diameters, and redshift is used to derive a homogeneous distance estimate and physical properties of galaxies, such as their absolute magnitudes and intrinsic size.</t>
  </si>
  <si>
    <t>[Makarov, Dmitry; Prugniel, Philippe; Vauglin, Isabelle] Univ Lyon 1, F-69622 Villeurbanne, France; [Makarov, Dmitry; Prugniel, Philippe; Vauglin, Isabelle] Observ Lyon, CRAL, F-69561 St Genis Laval, France; [Makarov, Dmitry; Prugniel, Philippe; Vauglin, Isabelle] CNRS UMR 5574, Lyon, France; [Makarov, Dmitry] Special Astrophys Observ, Nizhniy Arkhyz 369167, Karachai Cherke, Russia; [Terekhova, Nataliya] Moscow MV Lomonosov State Univ, Sternberg Astron Inst, Moscow 119991, Russia; [Courtois, Helene] Univ Lyon 1, Inst Phys Nucl, F-69622 Lyon, France</t>
  </si>
  <si>
    <t>dim@sao.ru</t>
  </si>
  <si>
    <t>10.1051/0004-6361/201423496</t>
  </si>
  <si>
    <t>Astronomy &amp; Astrophysics</t>
  </si>
  <si>
    <t>Dagdelen, John; Dunn, Alexander; Lee, Sanghoon; Walker, Nicholas; Rosen, Andrew S.; Ceder, Gerbrand; Persson, Kristin A.; Jain, Anubhav</t>
  </si>
  <si>
    <t>Structured information extraction from scientific text with large language models</t>
  </si>
  <si>
    <t>CANCER RESISTANCE; CELLULAR SENESCENCE; PHYLOGENETIC ANALYSIS; PREMATURE SENESCENCE; MOLE-RAT; MECHANISMS; TRANSCRIPTION; DISCOVERY; ALIGNMENT; PROVIDES</t>
  </si>
  <si>
    <t>Extracting structured knowledge from scientific text remains a challenging task for machine learning models. Here, we present a simple approach to joint named entity recognition and relation extraction and demonstrate how pretrained large language models (GPT-3, Llama-2) can be fine-tuned to extract useful records of complex scientific knowledge. We test three representative tasks in materials chemistry: linking dopants and host materials, cataloging metal-organic frameworks, and general composition/phase/morphology/application information extraction. Records are extracted from single sentences or entire paragraphs, and the output can be returned as simple English sentences or a more structured format such as a list of JSON objects. This approach represents a simple, accessible, and highly flexible route to obtaining large databases of structured specialized scientific knowledge extracted from research papers. Extracting scientific data from published research is a complex task required specialised tools. Here the authors present a scheme based on large language models to automatise the retrieval of information from text in a flexible and accessible manner.</t>
  </si>
  <si>
    <t>[Dagdelen, John; Dunn, Alexander; Lee, Sanghoon; Walker, Nicholas; Rosen, Andrew S.; Ceder, Gerbrand; Persson, Kristin A.; Jain, Anubhav] Lawrence Berkeley Natl Lab, Berkeley, CA 94720 USA; [Dagdelen, John; Dunn, Alexander; Lee, Sanghoon; Rosen, Andrew S.; Ceder, Gerbrand; Persson, Kristin A.] Univ Calif Berkeley, Mat Sci &amp; Engn Dept, Berkeley, CA USA</t>
  </si>
  <si>
    <t>ajain@lbl.gov</t>
  </si>
  <si>
    <t>10.1038/s41467-024-45563-x</t>
  </si>
  <si>
    <t>Laporte, Chervin F. P.; Minchev, Ivan; Johnston, Kathryn V.; Gomez, Facundo A.</t>
  </si>
  <si>
    <t>Footprints of the Sagittarius dwarf galaxy in the Gaia data set</t>
  </si>
  <si>
    <t>Galaxy: disc; Galaxy: evolution; Galaxy: formation; Galaxy: halo; Galaxy: kinematics and dynamics; Galaxy: structure</t>
  </si>
  <si>
    <t>MILKY-WAY DISC; ALL-SKY SURVEY; LARGE-MAGELLANIC-CLOUD; SPIRAL STRUCTURE; MINOR MERGERS; GALACTIC WARP; HIGH-VELOCITY; STELLAR HALO; SURVEY VIEW; STARS</t>
  </si>
  <si>
    <t>We analyse an N-body simulation of the interaction of the Milky Way (MW) with a Sagittarius-like dSph (Sgr), looking for signatures which may be attributed to its orbital history in the phase space volume around the Sun in light of Gaia DR2 discoveries. The repeated impacts of Sgr excite coupled vertical and radial oscillations in the disc which qualitatively, and to a large degree quantitatively are able to reproduce many features in the 6D Gaia DR2 samples, from the median V-R, V-phi, V-z velocity maps to the local delta rho(v(z), z) phase-space spiral which is a manifestation of the global disc response to coupled oscillations within a given volume. The patterns in the large-scale velocity field are well described by tightly wound spirals and vertical corrugations excited from Sgr's impacts. We show that the last pericentric passage of Sgr resets the formation of the local present-day delta rho(v(z), z) spiral and situate its formation around 500-800 Myr. As expected delta rho(vz, z) grows in size and decreases in woundedness as a function of radius in both the Gaia DR2 data and simulations. This is the first N-body model able to explain so many of the features in the data on different scales. We demonstrate how to use the full extent of the Galactic disc to date perturbations dating from Myr to Gyr, probe the underlying potential and constrain the mass-loss history of Sgr. delta rho(vz, z) looks the same in all stellar populations age bins down to the youngest ages which rules out a bar buckling origin.</t>
  </si>
  <si>
    <t>[Laporte, Chervin F. P.] Univ Victoria, Dept Phys &amp; Astron, 3800 Finnerty Rd, Victoria, BC V8P 5C2, Canada; [Minchev, Ivan] Leibniz Inst Astrophys Potsdam AIP, Sternwarte 16, D-14482 Potsdam, Germany; [Johnston, Kathryn V.] Columbia Univ, Dept Astron, 550 West 120th St, New York, NY 10027 USA; [Gomez, Facundo A.] Univ La Serena, Inst Invest Multidisciplinar Ciencia &amp; Tecnol, Raul Bitran 1305, La Serena, Chile; [Gomez, Facundo A.] Univ La Serena, Dept Fis &amp; Astron, Av Juan Cisternas 1200, La Serena, Chile</t>
  </si>
  <si>
    <t>cfpl@uvic.ca</t>
  </si>
  <si>
    <t>10.1093/mnras/stz583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</si>
</sst>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DEED3-56A4-4E40-8757-611E4F8DC8AE}">
  <dimension ref="A1:M495"/>
  <sheetViews>
    <sheetView tabSelected="1" topLeftCell="F1" workbookViewId="0">
      <pane ySplit="1" topLeftCell="A2" activePane="bottomLeft" state="frozen"/>
      <selection pane="bottomLeft" activeCell="H8" sqref="H8"/>
    </sheetView>
  </sheetViews>
  <sheetFormatPr defaultRowHeight="12.75" x14ac:dyDescent="0.35"/>
  <cols>
    <col min="1" max="1" width="255.59765625" bestFit="1" customWidth="1"/>
    <col min="2" max="2" width="205.796875" bestFit="1" customWidth="1"/>
    <col min="3" max="4" width="255.59765625" bestFit="1" customWidth="1"/>
    <col min="6" max="6" width="255.59765625" bestFit="1" customWidth="1"/>
    <col min="8" max="8" width="22.9296875" bestFit="1" customWidth="1"/>
    <col min="11" max="11" width="34.19921875" bestFit="1" customWidth="1"/>
    <col min="12" max="12" width="47.46484375" bestFit="1" customWidth="1"/>
    <col min="13" max="13" width="128.398437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t="s">
        <v>14</v>
      </c>
      <c r="B2" t="s">
        <v>15</v>
      </c>
      <c r="C2" t="s">
        <v>16</v>
      </c>
      <c r="D2" t="s">
        <v>17</v>
      </c>
      <c r="E2" t="s">
        <v>18</v>
      </c>
      <c r="F2" t="s">
        <v>19</v>
      </c>
      <c r="G2" t="s">
        <v>20</v>
      </c>
      <c r="H2">
        <v>386</v>
      </c>
      <c r="I2" t="s">
        <v>13</v>
      </c>
      <c r="J2">
        <v>2014</v>
      </c>
      <c r="K2" t="s">
        <v>21</v>
      </c>
      <c r="L2" t="str">
        <f>HYPERLINK("http://dx.doi.org/10.1109/ACCESS.2014.2362522","http://dx.doi.org/10.1109/ACCESS.2014.2362522")</f>
        <v>http://dx.doi.org/10.1109/ACCESS.2014.2362522</v>
      </c>
      <c r="M2" t="s">
        <v>22</v>
      </c>
    </row>
    <row r="3" spans="1:13" x14ac:dyDescent="0.35">
      <c r="A3" t="s">
        <v>23</v>
      </c>
      <c r="B3" t="s">
        <v>24</v>
      </c>
      <c r="C3" t="s">
        <v>25</v>
      </c>
      <c r="D3" t="s">
        <v>26</v>
      </c>
      <c r="E3" t="s">
        <v>27</v>
      </c>
      <c r="F3" t="s">
        <v>28</v>
      </c>
      <c r="G3" t="s">
        <v>29</v>
      </c>
      <c r="H3">
        <v>426</v>
      </c>
      <c r="I3" t="s">
        <v>13</v>
      </c>
      <c r="J3">
        <v>2014</v>
      </c>
      <c r="K3" t="s">
        <v>30</v>
      </c>
      <c r="L3" t="str">
        <f>HYPERLINK("http://dx.doi.org/10.1109/SURV.2013.103013.00206","http://dx.doi.org/10.1109/SURV.2013.103013.00206")</f>
        <v>http://dx.doi.org/10.1109/SURV.2013.103013.00206</v>
      </c>
      <c r="M3" t="s">
        <v>31</v>
      </c>
    </row>
    <row r="4" spans="1:13" x14ac:dyDescent="0.35">
      <c r="A4" t="s">
        <v>32</v>
      </c>
      <c r="B4" t="s">
        <v>33</v>
      </c>
      <c r="C4" t="s">
        <v>34</v>
      </c>
      <c r="D4" t="s">
        <v>35</v>
      </c>
      <c r="E4" t="s">
        <v>36</v>
      </c>
      <c r="F4" t="s">
        <v>37</v>
      </c>
      <c r="G4" t="s">
        <v>38</v>
      </c>
      <c r="H4">
        <v>1347</v>
      </c>
      <c r="I4" t="s">
        <v>39</v>
      </c>
      <c r="J4">
        <v>2015</v>
      </c>
      <c r="K4" t="s">
        <v>40</v>
      </c>
      <c r="L4" t="str">
        <f>HYPERLINK("http://dx.doi.org/10.1145/2743025","http://dx.doi.org/10.1145/2743025")</f>
        <v>http://dx.doi.org/10.1145/2743025</v>
      </c>
      <c r="M4" t="s">
        <v>41</v>
      </c>
    </row>
    <row r="5" spans="1:13" x14ac:dyDescent="0.35">
      <c r="A5" t="s">
        <v>42</v>
      </c>
      <c r="B5" t="s">
        <v>43</v>
      </c>
      <c r="C5" t="s">
        <v>44</v>
      </c>
      <c r="D5" t="s">
        <v>45</v>
      </c>
      <c r="E5" t="s">
        <v>46</v>
      </c>
      <c r="F5" t="s">
        <v>47</v>
      </c>
      <c r="G5" t="s">
        <v>13</v>
      </c>
      <c r="H5">
        <v>1962</v>
      </c>
      <c r="I5" t="s">
        <v>48</v>
      </c>
      <c r="J5">
        <v>2014</v>
      </c>
      <c r="K5" t="s">
        <v>49</v>
      </c>
      <c r="L5" t="str">
        <f>HYPERLINK("http://dx.doi.org/10.1109/TKDE.2013.109","http://dx.doi.org/10.1109/TKDE.2013.109")</f>
        <v>http://dx.doi.org/10.1109/TKDE.2013.109</v>
      </c>
      <c r="M5" t="s">
        <v>50</v>
      </c>
    </row>
    <row r="6" spans="1:13" x14ac:dyDescent="0.35">
      <c r="A6" t="s">
        <v>51</v>
      </c>
      <c r="B6" t="s">
        <v>52</v>
      </c>
      <c r="C6" t="s">
        <v>53</v>
      </c>
      <c r="D6" t="s">
        <v>54</v>
      </c>
      <c r="E6" t="s">
        <v>55</v>
      </c>
      <c r="F6" t="s">
        <v>56</v>
      </c>
      <c r="G6" t="s">
        <v>57</v>
      </c>
      <c r="H6">
        <v>342</v>
      </c>
      <c r="I6" t="s">
        <v>58</v>
      </c>
      <c r="J6">
        <v>2018</v>
      </c>
      <c r="K6" t="s">
        <v>59</v>
      </c>
      <c r="L6" t="str">
        <f>HYPERLINK("http://dx.doi.org/10.1145/3161602","http://dx.doi.org/10.1145/3161602")</f>
        <v>http://dx.doi.org/10.1145/3161602</v>
      </c>
      <c r="M6" t="s">
        <v>41</v>
      </c>
    </row>
    <row r="7" spans="1:13" x14ac:dyDescent="0.35">
      <c r="A7" t="s">
        <v>60</v>
      </c>
      <c r="B7" t="s">
        <v>61</v>
      </c>
      <c r="C7" t="s">
        <v>62</v>
      </c>
      <c r="D7" t="s">
        <v>63</v>
      </c>
      <c r="E7" t="s">
        <v>64</v>
      </c>
      <c r="F7" t="s">
        <v>65</v>
      </c>
      <c r="G7" t="s">
        <v>66</v>
      </c>
      <c r="H7">
        <v>662</v>
      </c>
      <c r="I7" t="s">
        <v>13</v>
      </c>
      <c r="J7">
        <v>2017</v>
      </c>
      <c r="K7" t="s">
        <v>67</v>
      </c>
      <c r="L7" t="str">
        <f>HYPERLINK("http://dx.doi.org/10.1109/ACCESS.2017.2756872","http://dx.doi.org/10.1109/ACCESS.2017.2756872")</f>
        <v>http://dx.doi.org/10.1109/ACCESS.2017.2756872</v>
      </c>
      <c r="M7" t="s">
        <v>22</v>
      </c>
    </row>
    <row r="8" spans="1:13" x14ac:dyDescent="0.35">
      <c r="A8" t="s">
        <v>68</v>
      </c>
      <c r="B8" t="s">
        <v>69</v>
      </c>
      <c r="C8" t="s">
        <v>70</v>
      </c>
      <c r="D8" t="s">
        <v>71</v>
      </c>
      <c r="E8" t="s">
        <v>72</v>
      </c>
      <c r="F8" t="s">
        <v>73</v>
      </c>
      <c r="G8" t="s">
        <v>74</v>
      </c>
      <c r="H8">
        <v>673</v>
      </c>
      <c r="I8" t="s">
        <v>58</v>
      </c>
      <c r="J8">
        <v>2018</v>
      </c>
      <c r="K8" t="s">
        <v>75</v>
      </c>
      <c r="L8" t="str">
        <f>HYPERLINK("http://dx.doi.org/10.1016/j.commatsci.2018.05.018","http://dx.doi.org/10.1016/j.commatsci.2018.05.018")</f>
        <v>http://dx.doi.org/10.1016/j.commatsci.2018.05.018</v>
      </c>
      <c r="M8" t="s">
        <v>76</v>
      </c>
    </row>
    <row r="9" spans="1:13" x14ac:dyDescent="0.35">
      <c r="A9" t="s">
        <v>77</v>
      </c>
      <c r="B9" t="s">
        <v>78</v>
      </c>
      <c r="C9" t="s">
        <v>79</v>
      </c>
      <c r="D9" t="s">
        <v>80</v>
      </c>
      <c r="E9" t="s">
        <v>81</v>
      </c>
      <c r="F9" t="s">
        <v>82</v>
      </c>
      <c r="G9" t="s">
        <v>83</v>
      </c>
      <c r="H9">
        <v>389</v>
      </c>
      <c r="I9" t="s">
        <v>84</v>
      </c>
      <c r="J9">
        <v>2017</v>
      </c>
      <c r="K9" t="s">
        <v>85</v>
      </c>
      <c r="L9" t="str">
        <f>HYPERLINK("http://dx.doi.org/10.1145/3073559","http://dx.doi.org/10.1145/3073559")</f>
        <v>http://dx.doi.org/10.1145/3073559</v>
      </c>
      <c r="M9" t="s">
        <v>41</v>
      </c>
    </row>
    <row r="10" spans="1:13" x14ac:dyDescent="0.35">
      <c r="A10" t="s">
        <v>86</v>
      </c>
      <c r="B10" t="s">
        <v>87</v>
      </c>
      <c r="C10" t="s">
        <v>88</v>
      </c>
      <c r="D10" t="s">
        <v>89</v>
      </c>
      <c r="E10" t="s">
        <v>90</v>
      </c>
      <c r="F10" t="s">
        <v>91</v>
      </c>
      <c r="G10" t="s">
        <v>92</v>
      </c>
      <c r="H10">
        <v>52</v>
      </c>
      <c r="I10" t="s">
        <v>93</v>
      </c>
      <c r="J10">
        <v>2023</v>
      </c>
      <c r="K10" t="s">
        <v>94</v>
      </c>
      <c r="L10" t="str">
        <f>HYPERLINK("http://dx.doi.org/10.1016/j.ssresearch.2022.102817","http://dx.doi.org/10.1016/j.ssresearch.2022.102817")</f>
        <v>http://dx.doi.org/10.1016/j.ssresearch.2022.102817</v>
      </c>
      <c r="M10" t="s">
        <v>95</v>
      </c>
    </row>
    <row r="11" spans="1:13" x14ac:dyDescent="0.35">
      <c r="A11" t="s">
        <v>96</v>
      </c>
      <c r="B11" t="s">
        <v>97</v>
      </c>
      <c r="C11" t="s">
        <v>98</v>
      </c>
      <c r="D11" t="s">
        <v>13</v>
      </c>
      <c r="E11" t="s">
        <v>99</v>
      </c>
      <c r="F11" t="s">
        <v>100</v>
      </c>
      <c r="G11" t="s">
        <v>101</v>
      </c>
      <c r="H11">
        <v>205</v>
      </c>
      <c r="I11" t="s">
        <v>102</v>
      </c>
      <c r="J11">
        <v>2019</v>
      </c>
      <c r="K11" t="s">
        <v>103</v>
      </c>
      <c r="L11" t="str">
        <f>HYPERLINK("http://dx.doi.org/10.1016/j.tele.2018.11.007","http://dx.doi.org/10.1016/j.tele.2018.11.007")</f>
        <v>http://dx.doi.org/10.1016/j.tele.2018.11.007</v>
      </c>
      <c r="M11" t="s">
        <v>104</v>
      </c>
    </row>
    <row r="12" spans="1:13" x14ac:dyDescent="0.35">
      <c r="A12" t="s">
        <v>105</v>
      </c>
      <c r="B12" t="s">
        <v>106</v>
      </c>
      <c r="C12" t="s">
        <v>107</v>
      </c>
      <c r="D12" t="s">
        <v>108</v>
      </c>
      <c r="E12" t="s">
        <v>109</v>
      </c>
      <c r="F12" t="s">
        <v>110</v>
      </c>
      <c r="G12" t="s">
        <v>111</v>
      </c>
      <c r="H12">
        <v>365</v>
      </c>
      <c r="I12" t="s">
        <v>112</v>
      </c>
      <c r="J12">
        <v>2022</v>
      </c>
      <c r="K12" t="s">
        <v>113</v>
      </c>
      <c r="L12" t="str">
        <f>HYPERLINK("http://dx.doi.org/10.1109/TKDE.2020.3025580","http://dx.doi.org/10.1109/TKDE.2020.3025580")</f>
        <v>http://dx.doi.org/10.1109/TKDE.2020.3025580</v>
      </c>
      <c r="M12" t="s">
        <v>50</v>
      </c>
    </row>
    <row r="13" spans="1:13" x14ac:dyDescent="0.35">
      <c r="A13" t="s">
        <v>114</v>
      </c>
      <c r="B13" t="s">
        <v>115</v>
      </c>
      <c r="C13" t="s">
        <v>116</v>
      </c>
      <c r="D13" t="s">
        <v>117</v>
      </c>
      <c r="E13" t="s">
        <v>118</v>
      </c>
      <c r="F13" t="s">
        <v>119</v>
      </c>
      <c r="G13" t="s">
        <v>120</v>
      </c>
      <c r="H13">
        <v>665</v>
      </c>
      <c r="I13" t="s">
        <v>13</v>
      </c>
      <c r="J13">
        <v>2017</v>
      </c>
      <c r="K13" t="s">
        <v>121</v>
      </c>
      <c r="L13" t="str">
        <f>HYPERLINK("http://dx.doi.org/10.1016/j.csbj.2016.12.005","http://dx.doi.org/10.1016/j.csbj.2016.12.005")</f>
        <v>http://dx.doi.org/10.1016/j.csbj.2016.12.005</v>
      </c>
      <c r="M13" t="s">
        <v>122</v>
      </c>
    </row>
    <row r="14" spans="1:13" x14ac:dyDescent="0.35">
      <c r="A14" t="s">
        <v>123</v>
      </c>
      <c r="B14" t="s">
        <v>124</v>
      </c>
      <c r="C14" t="s">
        <v>125</v>
      </c>
      <c r="D14" t="s">
        <v>126</v>
      </c>
      <c r="E14" t="s">
        <v>127</v>
      </c>
      <c r="F14" t="s">
        <v>128</v>
      </c>
      <c r="G14" t="s">
        <v>129</v>
      </c>
      <c r="H14">
        <v>1627</v>
      </c>
      <c r="I14" t="s">
        <v>13</v>
      </c>
      <c r="J14">
        <v>2016</v>
      </c>
      <c r="K14" t="s">
        <v>130</v>
      </c>
      <c r="L14" t="str">
        <f>HYPERLINK("http://dx.doi.org/10.1109/COMST.2015.2494502","http://dx.doi.org/10.1109/COMST.2015.2494502")</f>
        <v>http://dx.doi.org/10.1109/COMST.2015.2494502</v>
      </c>
      <c r="M14" t="s">
        <v>31</v>
      </c>
    </row>
    <row r="15" spans="1:13" x14ac:dyDescent="0.35">
      <c r="A15" t="s">
        <v>131</v>
      </c>
      <c r="B15" t="s">
        <v>132</v>
      </c>
      <c r="C15" t="s">
        <v>133</v>
      </c>
      <c r="D15" t="s">
        <v>134</v>
      </c>
      <c r="E15" t="s">
        <v>135</v>
      </c>
      <c r="F15" t="s">
        <v>136</v>
      </c>
      <c r="G15" t="s">
        <v>137</v>
      </c>
      <c r="H15">
        <v>248</v>
      </c>
      <c r="I15" t="s">
        <v>138</v>
      </c>
      <c r="J15">
        <v>2015</v>
      </c>
      <c r="K15" t="s">
        <v>139</v>
      </c>
      <c r="L15" t="str">
        <f>HYPERLINK("http://dx.doi.org/10.1016/j.enbuild.2014.11.065","http://dx.doi.org/10.1016/j.enbuild.2014.11.065")</f>
        <v>http://dx.doi.org/10.1016/j.enbuild.2014.11.065</v>
      </c>
      <c r="M15" t="s">
        <v>140</v>
      </c>
    </row>
    <row r="16" spans="1:13" x14ac:dyDescent="0.35">
      <c r="A16" t="s">
        <v>141</v>
      </c>
      <c r="B16" t="s">
        <v>142</v>
      </c>
      <c r="C16" t="s">
        <v>143</v>
      </c>
      <c r="D16" t="s">
        <v>144</v>
      </c>
      <c r="E16" t="s">
        <v>145</v>
      </c>
      <c r="F16" t="s">
        <v>146</v>
      </c>
      <c r="G16" t="s">
        <v>147</v>
      </c>
      <c r="H16">
        <v>498</v>
      </c>
      <c r="I16" t="s">
        <v>148</v>
      </c>
      <c r="J16">
        <v>2018</v>
      </c>
      <c r="K16" t="s">
        <v>149</v>
      </c>
      <c r="L16" t="str">
        <f>HYPERLINK("http://dx.doi.org/10.15252/embr.201846255","http://dx.doi.org/10.15252/embr.201846255")</f>
        <v>http://dx.doi.org/10.15252/embr.201846255</v>
      </c>
      <c r="M16" t="s">
        <v>150</v>
      </c>
    </row>
    <row r="17" spans="1:13" x14ac:dyDescent="0.35">
      <c r="A17" t="s">
        <v>151</v>
      </c>
      <c r="B17" t="s">
        <v>152</v>
      </c>
      <c r="C17" t="s">
        <v>153</v>
      </c>
      <c r="D17" t="s">
        <v>154</v>
      </c>
      <c r="E17" t="s">
        <v>155</v>
      </c>
      <c r="F17" t="s">
        <v>156</v>
      </c>
      <c r="G17" t="s">
        <v>157</v>
      </c>
      <c r="H17">
        <v>18</v>
      </c>
      <c r="I17" t="s">
        <v>158</v>
      </c>
      <c r="J17">
        <v>2024</v>
      </c>
      <c r="K17" t="s">
        <v>159</v>
      </c>
      <c r="L17" t="str">
        <f>HYPERLINK("http://dx.doi.org/10.1016/j.energy.2023.130043","http://dx.doi.org/10.1016/j.energy.2023.130043")</f>
        <v>http://dx.doi.org/10.1016/j.energy.2023.130043</v>
      </c>
      <c r="M17" t="s">
        <v>160</v>
      </c>
    </row>
    <row r="18" spans="1:13" x14ac:dyDescent="0.35">
      <c r="A18" t="s">
        <v>161</v>
      </c>
      <c r="B18" t="s">
        <v>162</v>
      </c>
      <c r="C18" t="s">
        <v>163</v>
      </c>
      <c r="D18" t="s">
        <v>164</v>
      </c>
      <c r="E18" t="s">
        <v>165</v>
      </c>
      <c r="F18" t="s">
        <v>166</v>
      </c>
      <c r="G18" t="s">
        <v>167</v>
      </c>
      <c r="H18">
        <v>79</v>
      </c>
      <c r="I18" t="s">
        <v>13</v>
      </c>
      <c r="J18">
        <v>2022</v>
      </c>
      <c r="K18" t="s">
        <v>168</v>
      </c>
      <c r="L18" t="str">
        <f>HYPERLINK("http://dx.doi.org/10.2147/CLEP.S365513","http://dx.doi.org/10.2147/CLEP.S365513")</f>
        <v>http://dx.doi.org/10.2147/CLEP.S365513</v>
      </c>
      <c r="M18" t="s">
        <v>169</v>
      </c>
    </row>
    <row r="19" spans="1:13" x14ac:dyDescent="0.35">
      <c r="A19" t="s">
        <v>170</v>
      </c>
      <c r="B19" t="s">
        <v>171</v>
      </c>
      <c r="C19" t="s">
        <v>172</v>
      </c>
      <c r="D19" t="s">
        <v>173</v>
      </c>
      <c r="E19" t="s">
        <v>174</v>
      </c>
      <c r="F19" t="s">
        <v>175</v>
      </c>
      <c r="G19" t="s">
        <v>176</v>
      </c>
      <c r="H19">
        <v>76</v>
      </c>
      <c r="I19" t="s">
        <v>48</v>
      </c>
      <c r="J19">
        <v>2022</v>
      </c>
      <c r="K19" t="s">
        <v>177</v>
      </c>
      <c r="L19" t="str">
        <f>HYPERLINK("http://dx.doi.org/10.1109/MITS.2020.2970185","http://dx.doi.org/10.1109/MITS.2020.2970185")</f>
        <v>http://dx.doi.org/10.1109/MITS.2020.2970185</v>
      </c>
      <c r="M19" t="s">
        <v>178</v>
      </c>
    </row>
    <row r="20" spans="1:13" x14ac:dyDescent="0.35">
      <c r="A20" t="s">
        <v>179</v>
      </c>
      <c r="B20" t="s">
        <v>180</v>
      </c>
      <c r="C20" t="s">
        <v>181</v>
      </c>
      <c r="D20" t="s">
        <v>182</v>
      </c>
      <c r="E20" t="s">
        <v>183</v>
      </c>
      <c r="F20" t="s">
        <v>184</v>
      </c>
      <c r="G20" t="s">
        <v>185</v>
      </c>
      <c r="H20">
        <v>165</v>
      </c>
      <c r="I20" t="s">
        <v>13</v>
      </c>
      <c r="J20">
        <v>2021</v>
      </c>
      <c r="K20" t="s">
        <v>186</v>
      </c>
      <c r="L20" t="str">
        <f>HYPERLINK("http://dx.doi.org/10.1109/ACCESS.2021.3064084","http://dx.doi.org/10.1109/ACCESS.2021.3064084")</f>
        <v>http://dx.doi.org/10.1109/ACCESS.2021.3064084</v>
      </c>
      <c r="M20" t="s">
        <v>22</v>
      </c>
    </row>
    <row r="21" spans="1:13" x14ac:dyDescent="0.35">
      <c r="A21" t="s">
        <v>187</v>
      </c>
      <c r="B21" t="s">
        <v>188</v>
      </c>
      <c r="C21" t="s">
        <v>189</v>
      </c>
      <c r="D21" t="s">
        <v>190</v>
      </c>
      <c r="E21" t="s">
        <v>191</v>
      </c>
      <c r="F21" t="s">
        <v>192</v>
      </c>
      <c r="G21" t="s">
        <v>193</v>
      </c>
      <c r="H21">
        <v>294</v>
      </c>
      <c r="I21" t="s">
        <v>194</v>
      </c>
      <c r="J21">
        <v>2018</v>
      </c>
      <c r="K21" t="s">
        <v>195</v>
      </c>
      <c r="L21" t="str">
        <f>HYPERLINK("http://dx.doi.org/10.1016/j.scitotenv.2017.12.256","http://dx.doi.org/10.1016/j.scitotenv.2017.12.256")</f>
        <v>http://dx.doi.org/10.1016/j.scitotenv.2017.12.256</v>
      </c>
      <c r="M21" t="s">
        <v>196</v>
      </c>
    </row>
    <row r="22" spans="1:13" x14ac:dyDescent="0.35">
      <c r="A22" t="s">
        <v>197</v>
      </c>
      <c r="B22" t="s">
        <v>198</v>
      </c>
      <c r="C22" t="s">
        <v>199</v>
      </c>
      <c r="D22" t="s">
        <v>200</v>
      </c>
      <c r="E22" t="s">
        <v>201</v>
      </c>
      <c r="F22" t="s">
        <v>202</v>
      </c>
      <c r="G22" t="s">
        <v>203</v>
      </c>
      <c r="H22">
        <v>50</v>
      </c>
      <c r="I22" t="s">
        <v>204</v>
      </c>
      <c r="J22">
        <v>2024</v>
      </c>
      <c r="K22" t="s">
        <v>205</v>
      </c>
      <c r="L22" t="str">
        <f>HYPERLINK("http://dx.doi.org/10.1109/TPWRS.2023.3288043","http://dx.doi.org/10.1109/TPWRS.2023.3288043")</f>
        <v>http://dx.doi.org/10.1109/TPWRS.2023.3288043</v>
      </c>
      <c r="M22" t="s">
        <v>206</v>
      </c>
    </row>
    <row r="23" spans="1:13" x14ac:dyDescent="0.35">
      <c r="A23" t="s">
        <v>207</v>
      </c>
      <c r="B23" t="s">
        <v>208</v>
      </c>
      <c r="C23" t="s">
        <v>209</v>
      </c>
      <c r="D23" t="s">
        <v>210</v>
      </c>
      <c r="E23" t="s">
        <v>211</v>
      </c>
      <c r="F23" t="s">
        <v>212</v>
      </c>
      <c r="G23" t="s">
        <v>213</v>
      </c>
      <c r="H23">
        <v>257</v>
      </c>
      <c r="I23" t="s">
        <v>84</v>
      </c>
      <c r="J23">
        <v>2014</v>
      </c>
      <c r="K23" t="s">
        <v>214</v>
      </c>
      <c r="L23" t="str">
        <f>HYPERLINK("http://dx.doi.org/10.1016/j.enbuild.2014.07.033","http://dx.doi.org/10.1016/j.enbuild.2014.07.033")</f>
        <v>http://dx.doi.org/10.1016/j.enbuild.2014.07.033</v>
      </c>
      <c r="M23" t="s">
        <v>140</v>
      </c>
    </row>
    <row r="24" spans="1:13" x14ac:dyDescent="0.35">
      <c r="A24" t="s">
        <v>215</v>
      </c>
      <c r="B24" t="s">
        <v>216</v>
      </c>
      <c r="C24" t="s">
        <v>217</v>
      </c>
      <c r="D24" t="s">
        <v>218</v>
      </c>
      <c r="E24" t="s">
        <v>219</v>
      </c>
      <c r="F24" t="s">
        <v>220</v>
      </c>
      <c r="G24" t="s">
        <v>221</v>
      </c>
      <c r="H24">
        <v>208</v>
      </c>
      <c r="I24" t="s">
        <v>222</v>
      </c>
      <c r="J24">
        <v>2020</v>
      </c>
      <c r="K24" t="s">
        <v>223</v>
      </c>
      <c r="L24" t="str">
        <f>HYPERLINK("http://dx.doi.org/10.1109/TETC.2017.2699169","http://dx.doi.org/10.1109/TETC.2017.2699169")</f>
        <v>http://dx.doi.org/10.1109/TETC.2017.2699169</v>
      </c>
      <c r="M24" t="s">
        <v>31</v>
      </c>
    </row>
    <row r="25" spans="1:13" x14ac:dyDescent="0.35">
      <c r="A25" t="s">
        <v>224</v>
      </c>
      <c r="B25" t="s">
        <v>225</v>
      </c>
      <c r="C25" t="s">
        <v>226</v>
      </c>
      <c r="D25" t="s">
        <v>227</v>
      </c>
      <c r="E25" t="s">
        <v>228</v>
      </c>
      <c r="F25" t="s">
        <v>229</v>
      </c>
      <c r="G25" t="s">
        <v>230</v>
      </c>
      <c r="H25">
        <v>418</v>
      </c>
      <c r="I25" t="s">
        <v>231</v>
      </c>
      <c r="J25">
        <v>2014</v>
      </c>
      <c r="K25" t="s">
        <v>232</v>
      </c>
      <c r="L25" t="str">
        <f>HYPERLINK("http://dx.doi.org/10.1016/j.apenergy.2014.04.016","http://dx.doi.org/10.1016/j.apenergy.2014.04.016")</f>
        <v>http://dx.doi.org/10.1016/j.apenergy.2014.04.016</v>
      </c>
      <c r="M25" t="s">
        <v>233</v>
      </c>
    </row>
    <row r="26" spans="1:13" x14ac:dyDescent="0.35">
      <c r="A26" t="s">
        <v>234</v>
      </c>
      <c r="B26" t="s">
        <v>235</v>
      </c>
      <c r="C26" t="s">
        <v>236</v>
      </c>
      <c r="D26" t="s">
        <v>237</v>
      </c>
      <c r="E26" t="s">
        <v>238</v>
      </c>
      <c r="F26" t="s">
        <v>239</v>
      </c>
      <c r="G26" t="s">
        <v>240</v>
      </c>
      <c r="H26">
        <v>275</v>
      </c>
      <c r="I26" t="s">
        <v>241</v>
      </c>
      <c r="J26">
        <v>2021</v>
      </c>
      <c r="K26" t="s">
        <v>242</v>
      </c>
      <c r="L26" t="str">
        <f>HYPERLINK("http://dx.doi.org/10.1016/j.autcon.2021.103564","http://dx.doi.org/10.1016/j.autcon.2021.103564")</f>
        <v>http://dx.doi.org/10.1016/j.autcon.2021.103564</v>
      </c>
      <c r="M26" t="s">
        <v>243</v>
      </c>
    </row>
    <row r="27" spans="1:13" x14ac:dyDescent="0.35">
      <c r="A27" t="s">
        <v>244</v>
      </c>
      <c r="B27" t="s">
        <v>245</v>
      </c>
      <c r="C27" t="s">
        <v>13</v>
      </c>
      <c r="D27" t="s">
        <v>246</v>
      </c>
      <c r="E27" t="s">
        <v>247</v>
      </c>
      <c r="F27" t="s">
        <v>248</v>
      </c>
      <c r="G27" t="s">
        <v>249</v>
      </c>
      <c r="H27">
        <v>56</v>
      </c>
      <c r="I27" t="s">
        <v>250</v>
      </c>
      <c r="J27">
        <v>2023</v>
      </c>
      <c r="K27" t="s">
        <v>251</v>
      </c>
      <c r="L27" t="str">
        <f>HYPERLINK("http://dx.doi.org/10.1038/s41467-023-36173-0","http://dx.doi.org/10.1038/s41467-023-36173-0")</f>
        <v>http://dx.doi.org/10.1038/s41467-023-36173-0</v>
      </c>
      <c r="M27" t="s">
        <v>252</v>
      </c>
    </row>
    <row r="28" spans="1:13" x14ac:dyDescent="0.35">
      <c r="A28" t="s">
        <v>253</v>
      </c>
      <c r="B28" t="s">
        <v>254</v>
      </c>
      <c r="C28" t="s">
        <v>255</v>
      </c>
      <c r="D28" t="s">
        <v>256</v>
      </c>
      <c r="E28" t="s">
        <v>257</v>
      </c>
      <c r="F28" t="s">
        <v>258</v>
      </c>
      <c r="G28" t="s">
        <v>259</v>
      </c>
      <c r="H28">
        <v>275</v>
      </c>
      <c r="I28" t="s">
        <v>58</v>
      </c>
      <c r="J28">
        <v>2016</v>
      </c>
      <c r="K28" t="s">
        <v>260</v>
      </c>
      <c r="L28" t="str">
        <f>HYPERLINK("http://dx.doi.org/10.1109/TSG.2015.2487501","http://dx.doi.org/10.1109/TSG.2015.2487501")</f>
        <v>http://dx.doi.org/10.1109/TSG.2015.2487501</v>
      </c>
      <c r="M28" t="s">
        <v>206</v>
      </c>
    </row>
    <row r="29" spans="1:13" x14ac:dyDescent="0.35">
      <c r="A29" t="s">
        <v>261</v>
      </c>
      <c r="B29" t="s">
        <v>262</v>
      </c>
      <c r="C29" t="s">
        <v>263</v>
      </c>
      <c r="D29" t="s">
        <v>13</v>
      </c>
      <c r="E29" t="s">
        <v>264</v>
      </c>
      <c r="F29" t="s">
        <v>265</v>
      </c>
      <c r="G29" t="s">
        <v>266</v>
      </c>
      <c r="H29">
        <v>759</v>
      </c>
      <c r="I29" t="s">
        <v>93</v>
      </c>
      <c r="J29">
        <v>2021</v>
      </c>
      <c r="K29" t="s">
        <v>267</v>
      </c>
      <c r="L29" t="str">
        <f>HYPERLINK("http://dx.doi.org/10.1093/femsec/fiaa255","http://dx.doi.org/10.1093/femsec/fiaa255")</f>
        <v>http://dx.doi.org/10.1093/femsec/fiaa255</v>
      </c>
      <c r="M29" t="s">
        <v>268</v>
      </c>
    </row>
    <row r="30" spans="1:13" x14ac:dyDescent="0.35">
      <c r="A30" t="s">
        <v>269</v>
      </c>
      <c r="B30" t="s">
        <v>270</v>
      </c>
      <c r="C30" t="s">
        <v>271</v>
      </c>
      <c r="D30" t="s">
        <v>272</v>
      </c>
      <c r="E30" t="s">
        <v>273</v>
      </c>
      <c r="F30" t="s">
        <v>274</v>
      </c>
      <c r="G30" t="s">
        <v>275</v>
      </c>
      <c r="H30">
        <v>162</v>
      </c>
      <c r="I30" t="s">
        <v>58</v>
      </c>
      <c r="J30">
        <v>2020</v>
      </c>
      <c r="K30" t="s">
        <v>276</v>
      </c>
      <c r="L30" t="str">
        <f>HYPERLINK("http://dx.doi.org/10.1016/j.scs.2020.102177","http://dx.doi.org/10.1016/j.scs.2020.102177")</f>
        <v>http://dx.doi.org/10.1016/j.scs.2020.102177</v>
      </c>
      <c r="M30" t="s">
        <v>277</v>
      </c>
    </row>
    <row r="31" spans="1:13" x14ac:dyDescent="0.35">
      <c r="A31" t="s">
        <v>278</v>
      </c>
      <c r="B31" t="s">
        <v>279</v>
      </c>
      <c r="C31" t="s">
        <v>280</v>
      </c>
      <c r="D31" t="s">
        <v>281</v>
      </c>
      <c r="E31" t="s">
        <v>282</v>
      </c>
      <c r="F31" t="s">
        <v>283</v>
      </c>
      <c r="G31" t="s">
        <v>284</v>
      </c>
      <c r="H31">
        <v>441</v>
      </c>
      <c r="I31" t="s">
        <v>285</v>
      </c>
      <c r="J31">
        <v>2019</v>
      </c>
      <c r="K31" t="s">
        <v>286</v>
      </c>
      <c r="L31" t="str">
        <f>HYPERLINK("http://dx.doi.org/10.1007/s10462-018-09679-z","http://dx.doi.org/10.1007/s10462-018-09679-z")</f>
        <v>http://dx.doi.org/10.1007/s10462-018-09679-z</v>
      </c>
      <c r="M31" t="s">
        <v>41</v>
      </c>
    </row>
    <row r="32" spans="1:13" x14ac:dyDescent="0.35">
      <c r="A32" t="s">
        <v>287</v>
      </c>
      <c r="B32" t="s">
        <v>288</v>
      </c>
      <c r="C32" t="s">
        <v>289</v>
      </c>
      <c r="D32" t="s">
        <v>290</v>
      </c>
      <c r="E32" t="s">
        <v>291</v>
      </c>
      <c r="F32" t="s">
        <v>292</v>
      </c>
      <c r="G32" t="s">
        <v>293</v>
      </c>
      <c r="H32">
        <v>213</v>
      </c>
      <c r="I32" t="s">
        <v>158</v>
      </c>
      <c r="J32">
        <v>2016</v>
      </c>
      <c r="K32" t="s">
        <v>294</v>
      </c>
      <c r="L32" t="str">
        <f>HYPERLINK("http://dx.doi.org/10.1016/j.geoderma.2015.12.003","http://dx.doi.org/10.1016/j.geoderma.2015.12.003")</f>
        <v>http://dx.doi.org/10.1016/j.geoderma.2015.12.003</v>
      </c>
      <c r="M32" t="s">
        <v>295</v>
      </c>
    </row>
    <row r="33" spans="1:13" x14ac:dyDescent="0.35">
      <c r="A33" t="s">
        <v>296</v>
      </c>
      <c r="B33" t="s">
        <v>297</v>
      </c>
      <c r="C33" t="s">
        <v>298</v>
      </c>
      <c r="D33" t="s">
        <v>299</v>
      </c>
      <c r="E33" t="s">
        <v>300</v>
      </c>
      <c r="F33" t="s">
        <v>301</v>
      </c>
      <c r="G33" t="s">
        <v>302</v>
      </c>
      <c r="H33">
        <v>313</v>
      </c>
      <c r="I33" t="s">
        <v>303</v>
      </c>
      <c r="J33">
        <v>2015</v>
      </c>
      <c r="K33" t="s">
        <v>304</v>
      </c>
      <c r="L33" t="str">
        <f>HYPERLINK("http://dx.doi.org/10.1016/j.ejor.2014.08.016","http://dx.doi.org/10.1016/j.ejor.2014.08.016")</f>
        <v>http://dx.doi.org/10.1016/j.ejor.2014.08.016</v>
      </c>
      <c r="M33" t="s">
        <v>305</v>
      </c>
    </row>
    <row r="34" spans="1:13" x14ac:dyDescent="0.35">
      <c r="A34" t="s">
        <v>306</v>
      </c>
      <c r="B34" t="s">
        <v>307</v>
      </c>
      <c r="C34" t="s">
        <v>308</v>
      </c>
      <c r="D34" t="s">
        <v>13</v>
      </c>
      <c r="E34" t="s">
        <v>309</v>
      </c>
      <c r="F34" t="s">
        <v>310</v>
      </c>
      <c r="G34" t="s">
        <v>311</v>
      </c>
      <c r="H34">
        <v>217</v>
      </c>
      <c r="I34" t="s">
        <v>312</v>
      </c>
      <c r="J34">
        <v>2020</v>
      </c>
      <c r="K34" t="s">
        <v>313</v>
      </c>
      <c r="L34" t="str">
        <f>HYPERLINK("http://dx.doi.org/10.2196/18828","http://dx.doi.org/10.2196/18828")</f>
        <v>http://dx.doi.org/10.2196/18828</v>
      </c>
      <c r="M34" t="s">
        <v>169</v>
      </c>
    </row>
    <row r="35" spans="1:13" x14ac:dyDescent="0.35">
      <c r="A35" t="s">
        <v>314</v>
      </c>
      <c r="B35" t="s">
        <v>315</v>
      </c>
      <c r="C35" t="s">
        <v>316</v>
      </c>
      <c r="D35" t="s">
        <v>317</v>
      </c>
      <c r="E35" t="s">
        <v>318</v>
      </c>
      <c r="F35" t="s">
        <v>319</v>
      </c>
      <c r="G35" t="s">
        <v>320</v>
      </c>
      <c r="H35">
        <v>66</v>
      </c>
      <c r="I35" t="s">
        <v>321</v>
      </c>
      <c r="J35">
        <v>2024</v>
      </c>
      <c r="K35" t="s">
        <v>322</v>
      </c>
      <c r="L35" t="str">
        <f>HYPERLINK("http://dx.doi.org/10.1080/14740338.2023.2288143","http://dx.doi.org/10.1080/14740338.2023.2288143")</f>
        <v>http://dx.doi.org/10.1080/14740338.2023.2288143</v>
      </c>
      <c r="M35" t="s">
        <v>323</v>
      </c>
    </row>
    <row r="36" spans="1:13" x14ac:dyDescent="0.35">
      <c r="A36" t="s">
        <v>324</v>
      </c>
      <c r="B36" t="s">
        <v>325</v>
      </c>
      <c r="C36" t="s">
        <v>13</v>
      </c>
      <c r="D36" t="s">
        <v>326</v>
      </c>
      <c r="E36" t="s">
        <v>327</v>
      </c>
      <c r="F36" t="s">
        <v>328</v>
      </c>
      <c r="G36" t="s">
        <v>329</v>
      </c>
      <c r="H36">
        <v>15</v>
      </c>
      <c r="I36" t="s">
        <v>330</v>
      </c>
      <c r="J36">
        <v>2024</v>
      </c>
      <c r="K36" t="s">
        <v>331</v>
      </c>
      <c r="L36" t="str">
        <f>HYPERLINK("http://dx.doi.org/10.1093/nar/gkae358","http://dx.doi.org/10.1093/nar/gkae358")</f>
        <v>http://dx.doi.org/10.1093/nar/gkae358</v>
      </c>
      <c r="M36" t="s">
        <v>332</v>
      </c>
    </row>
    <row r="37" spans="1:13" x14ac:dyDescent="0.35">
      <c r="A37" t="s">
        <v>333</v>
      </c>
      <c r="B37" t="s">
        <v>334</v>
      </c>
      <c r="C37" t="s">
        <v>13</v>
      </c>
      <c r="D37" t="s">
        <v>335</v>
      </c>
      <c r="E37" t="s">
        <v>336</v>
      </c>
      <c r="F37" t="s">
        <v>337</v>
      </c>
      <c r="G37" t="s">
        <v>338</v>
      </c>
      <c r="H37">
        <v>286</v>
      </c>
      <c r="I37" t="s">
        <v>285</v>
      </c>
      <c r="J37">
        <v>2015</v>
      </c>
      <c r="K37" t="s">
        <v>13</v>
      </c>
      <c r="L37" t="s">
        <v>13</v>
      </c>
      <c r="M37" t="s">
        <v>339</v>
      </c>
    </row>
    <row r="38" spans="1:13" x14ac:dyDescent="0.35">
      <c r="A38" t="s">
        <v>340</v>
      </c>
      <c r="B38" t="s">
        <v>341</v>
      </c>
      <c r="C38" t="s">
        <v>13</v>
      </c>
      <c r="D38" t="s">
        <v>13</v>
      </c>
      <c r="E38" t="s">
        <v>342</v>
      </c>
      <c r="F38" t="s">
        <v>343</v>
      </c>
      <c r="G38" t="s">
        <v>344</v>
      </c>
      <c r="H38">
        <v>96</v>
      </c>
      <c r="I38" t="s">
        <v>58</v>
      </c>
      <c r="J38">
        <v>2023</v>
      </c>
      <c r="K38" t="s">
        <v>345</v>
      </c>
      <c r="L38" t="str">
        <f>HYPERLINK("http://dx.doi.org/10.1148/radiol.231362","http://dx.doi.org/10.1148/radiol.231362")</f>
        <v>http://dx.doi.org/10.1148/radiol.231362</v>
      </c>
      <c r="M38" t="s">
        <v>346</v>
      </c>
    </row>
    <row r="39" spans="1:13" x14ac:dyDescent="0.35">
      <c r="A39" t="s">
        <v>347</v>
      </c>
      <c r="B39" t="s">
        <v>348</v>
      </c>
      <c r="C39" t="s">
        <v>349</v>
      </c>
      <c r="D39" t="s">
        <v>350</v>
      </c>
      <c r="E39" t="s">
        <v>351</v>
      </c>
      <c r="F39" t="s">
        <v>352</v>
      </c>
      <c r="G39" t="s">
        <v>353</v>
      </c>
      <c r="H39">
        <v>38</v>
      </c>
      <c r="I39" t="s">
        <v>102</v>
      </c>
      <c r="J39">
        <v>2023</v>
      </c>
      <c r="K39" t="s">
        <v>354</v>
      </c>
      <c r="L39" t="str">
        <f>HYPERLINK("http://dx.doi.org/10.1016/j.gete.2023.100435","http://dx.doi.org/10.1016/j.gete.2023.100435")</f>
        <v>http://dx.doi.org/10.1016/j.gete.2023.100435</v>
      </c>
      <c r="M39" t="s">
        <v>355</v>
      </c>
    </row>
    <row r="40" spans="1:13" x14ac:dyDescent="0.35">
      <c r="A40" t="s">
        <v>356</v>
      </c>
      <c r="B40" t="s">
        <v>357</v>
      </c>
      <c r="C40" t="s">
        <v>13</v>
      </c>
      <c r="D40" t="s">
        <v>358</v>
      </c>
      <c r="E40" t="s">
        <v>359</v>
      </c>
      <c r="F40" t="s">
        <v>360</v>
      </c>
      <c r="G40" t="s">
        <v>361</v>
      </c>
      <c r="H40">
        <v>198</v>
      </c>
      <c r="I40" t="s">
        <v>362</v>
      </c>
      <c r="J40">
        <v>2022</v>
      </c>
      <c r="K40" t="s">
        <v>363</v>
      </c>
      <c r="L40" t="str">
        <f>HYPERLINK("http://dx.doi.org/10.1093/nar/gkac199","http://dx.doi.org/10.1093/nar/gkac199")</f>
        <v>http://dx.doi.org/10.1093/nar/gkac199</v>
      </c>
      <c r="M40" t="s">
        <v>332</v>
      </c>
    </row>
    <row r="41" spans="1:13" x14ac:dyDescent="0.35">
      <c r="A41" t="s">
        <v>364</v>
      </c>
      <c r="B41" t="s">
        <v>365</v>
      </c>
      <c r="C41" t="s">
        <v>366</v>
      </c>
      <c r="D41" t="s">
        <v>367</v>
      </c>
      <c r="E41" t="s">
        <v>368</v>
      </c>
      <c r="F41" t="s">
        <v>369</v>
      </c>
      <c r="G41" t="s">
        <v>370</v>
      </c>
      <c r="H41">
        <v>364</v>
      </c>
      <c r="I41" t="s">
        <v>371</v>
      </c>
      <c r="J41">
        <v>2018</v>
      </c>
      <c r="K41" t="s">
        <v>372</v>
      </c>
      <c r="L41" t="str">
        <f>HYPERLINK("http://dx.doi.org/10.1016/j.scitotenv.2018.06.389","http://dx.doi.org/10.1016/j.scitotenv.2018.06.389")</f>
        <v>http://dx.doi.org/10.1016/j.scitotenv.2018.06.389</v>
      </c>
      <c r="M41" t="s">
        <v>196</v>
      </c>
    </row>
    <row r="42" spans="1:13" x14ac:dyDescent="0.35">
      <c r="A42" t="s">
        <v>373</v>
      </c>
      <c r="B42" t="s">
        <v>374</v>
      </c>
      <c r="C42" t="s">
        <v>375</v>
      </c>
      <c r="D42" t="s">
        <v>376</v>
      </c>
      <c r="E42" t="s">
        <v>377</v>
      </c>
      <c r="F42" t="s">
        <v>378</v>
      </c>
      <c r="G42" t="s">
        <v>379</v>
      </c>
      <c r="H42">
        <v>273</v>
      </c>
      <c r="I42" t="s">
        <v>84</v>
      </c>
      <c r="J42">
        <v>2017</v>
      </c>
      <c r="K42" t="s">
        <v>380</v>
      </c>
      <c r="L42" t="str">
        <f>HYPERLINK("http://dx.doi.org/10.1016/j.catena.2017.05.034","http://dx.doi.org/10.1016/j.catena.2017.05.034")</f>
        <v>http://dx.doi.org/10.1016/j.catena.2017.05.034</v>
      </c>
      <c r="M42" t="s">
        <v>381</v>
      </c>
    </row>
    <row r="43" spans="1:13" x14ac:dyDescent="0.35">
      <c r="A43" t="s">
        <v>382</v>
      </c>
      <c r="B43" t="s">
        <v>383</v>
      </c>
      <c r="C43" t="s">
        <v>384</v>
      </c>
      <c r="D43" t="s">
        <v>13</v>
      </c>
      <c r="E43" t="s">
        <v>385</v>
      </c>
      <c r="F43" t="s">
        <v>386</v>
      </c>
      <c r="G43" t="s">
        <v>387</v>
      </c>
      <c r="H43">
        <v>185</v>
      </c>
      <c r="I43" t="s">
        <v>58</v>
      </c>
      <c r="J43">
        <v>2018</v>
      </c>
      <c r="K43" t="s">
        <v>388</v>
      </c>
      <c r="L43" t="str">
        <f>HYPERLINK("http://dx.doi.org/10.1016/j.future.2018.04.040","http://dx.doi.org/10.1016/j.future.2018.04.040")</f>
        <v>http://dx.doi.org/10.1016/j.future.2018.04.040</v>
      </c>
      <c r="M43" t="s">
        <v>41</v>
      </c>
    </row>
    <row r="44" spans="1:13" x14ac:dyDescent="0.35">
      <c r="A44" t="s">
        <v>389</v>
      </c>
      <c r="B44" t="s">
        <v>390</v>
      </c>
      <c r="C44" t="s">
        <v>391</v>
      </c>
      <c r="D44" t="s">
        <v>392</v>
      </c>
      <c r="E44" t="s">
        <v>393</v>
      </c>
      <c r="F44" t="s">
        <v>394</v>
      </c>
      <c r="G44" t="s">
        <v>395</v>
      </c>
      <c r="H44">
        <v>268</v>
      </c>
      <c r="I44" t="s">
        <v>39</v>
      </c>
      <c r="J44">
        <v>2020</v>
      </c>
      <c r="K44" t="s">
        <v>396</v>
      </c>
      <c r="L44" t="str">
        <f>HYPERLINK("http://dx.doi.org/10.1016/j.swevo.2020.100663","http://dx.doi.org/10.1016/j.swevo.2020.100663")</f>
        <v>http://dx.doi.org/10.1016/j.swevo.2020.100663</v>
      </c>
      <c r="M44" t="s">
        <v>41</v>
      </c>
    </row>
    <row r="45" spans="1:13" x14ac:dyDescent="0.35">
      <c r="A45" t="s">
        <v>397</v>
      </c>
      <c r="B45" t="s">
        <v>398</v>
      </c>
      <c r="C45" t="s">
        <v>399</v>
      </c>
      <c r="D45" t="s">
        <v>400</v>
      </c>
      <c r="E45" t="s">
        <v>401</v>
      </c>
      <c r="F45" t="s">
        <v>402</v>
      </c>
      <c r="G45" t="s">
        <v>379</v>
      </c>
      <c r="H45">
        <v>369</v>
      </c>
      <c r="I45" t="s">
        <v>403</v>
      </c>
      <c r="J45">
        <v>2016</v>
      </c>
      <c r="K45" t="s">
        <v>404</v>
      </c>
      <c r="L45" t="str">
        <f>HYPERLINK("http://dx.doi.org/10.1016/j.geomorph.2016.02.012","http://dx.doi.org/10.1016/j.geomorph.2016.02.012")</f>
        <v>http://dx.doi.org/10.1016/j.geomorph.2016.02.012</v>
      </c>
      <c r="M45" t="s">
        <v>405</v>
      </c>
    </row>
    <row r="46" spans="1:13" x14ac:dyDescent="0.35">
      <c r="A46" t="s">
        <v>406</v>
      </c>
      <c r="B46" t="s">
        <v>407</v>
      </c>
      <c r="C46" t="s">
        <v>408</v>
      </c>
      <c r="D46" t="s">
        <v>409</v>
      </c>
      <c r="E46" t="s">
        <v>410</v>
      </c>
      <c r="F46" t="s">
        <v>411</v>
      </c>
      <c r="G46" t="s">
        <v>412</v>
      </c>
      <c r="H46">
        <v>817</v>
      </c>
      <c r="I46" t="s">
        <v>413</v>
      </c>
      <c r="J46">
        <v>2017</v>
      </c>
      <c r="K46" t="s">
        <v>414</v>
      </c>
      <c r="L46" t="str">
        <f>HYPERLINK("http://dx.doi.org/10.1109/TKDE.2016.2598561","http://dx.doi.org/10.1109/TKDE.2016.2598561")</f>
        <v>http://dx.doi.org/10.1109/TKDE.2016.2598561</v>
      </c>
      <c r="M46" t="s">
        <v>50</v>
      </c>
    </row>
    <row r="47" spans="1:13" x14ac:dyDescent="0.35">
      <c r="A47" t="s">
        <v>415</v>
      </c>
      <c r="B47" t="s">
        <v>416</v>
      </c>
      <c r="C47" t="s">
        <v>417</v>
      </c>
      <c r="D47" t="s">
        <v>418</v>
      </c>
      <c r="E47" t="s">
        <v>419</v>
      </c>
      <c r="F47" t="s">
        <v>420</v>
      </c>
      <c r="G47" t="s">
        <v>421</v>
      </c>
      <c r="H47">
        <v>1313</v>
      </c>
      <c r="I47" t="s">
        <v>422</v>
      </c>
      <c r="J47">
        <v>2018</v>
      </c>
      <c r="K47" t="s">
        <v>423</v>
      </c>
      <c r="L47" t="str">
        <f>HYPERLINK("http://dx.doi.org/10.1016/j.neucom.2017.11.077","http://dx.doi.org/10.1016/j.neucom.2017.11.077")</f>
        <v>http://dx.doi.org/10.1016/j.neucom.2017.11.077</v>
      </c>
      <c r="M47" t="s">
        <v>41</v>
      </c>
    </row>
    <row r="48" spans="1:13" x14ac:dyDescent="0.35">
      <c r="A48" t="s">
        <v>424</v>
      </c>
      <c r="B48" t="s">
        <v>425</v>
      </c>
      <c r="C48" t="s">
        <v>426</v>
      </c>
      <c r="D48" t="s">
        <v>427</v>
      </c>
      <c r="E48" t="s">
        <v>428</v>
      </c>
      <c r="F48" t="s">
        <v>429</v>
      </c>
      <c r="G48" t="s">
        <v>430</v>
      </c>
      <c r="H48">
        <v>545</v>
      </c>
      <c r="I48" t="s">
        <v>102</v>
      </c>
      <c r="J48">
        <v>2016</v>
      </c>
      <c r="K48" t="s">
        <v>431</v>
      </c>
      <c r="L48" t="str">
        <f>HYPERLINK("http://dx.doi.org/10.1016/j.inffus.2015.08.005","http://dx.doi.org/10.1016/j.inffus.2015.08.005")</f>
        <v>http://dx.doi.org/10.1016/j.inffus.2015.08.005</v>
      </c>
      <c r="M48" t="s">
        <v>41</v>
      </c>
    </row>
    <row r="49" spans="1:13" x14ac:dyDescent="0.35">
      <c r="A49" t="s">
        <v>432</v>
      </c>
      <c r="B49" t="s">
        <v>433</v>
      </c>
      <c r="C49" t="s">
        <v>13</v>
      </c>
      <c r="D49" t="s">
        <v>434</v>
      </c>
      <c r="E49" t="s">
        <v>435</v>
      </c>
      <c r="F49" t="s">
        <v>436</v>
      </c>
      <c r="G49" t="s">
        <v>437</v>
      </c>
      <c r="H49">
        <v>128</v>
      </c>
      <c r="I49" t="s">
        <v>438</v>
      </c>
      <c r="J49">
        <v>2021</v>
      </c>
      <c r="K49" t="s">
        <v>439</v>
      </c>
      <c r="L49" t="str">
        <f>HYPERLINK("http://dx.doi.org/10.1016/j.inffus.2021.02.015","http://dx.doi.org/10.1016/j.inffus.2021.02.015")</f>
        <v>http://dx.doi.org/10.1016/j.inffus.2021.02.015</v>
      </c>
      <c r="M49" t="s">
        <v>41</v>
      </c>
    </row>
    <row r="50" spans="1:13" x14ac:dyDescent="0.35">
      <c r="A50" t="s">
        <v>440</v>
      </c>
      <c r="B50" t="s">
        <v>441</v>
      </c>
      <c r="C50" t="s">
        <v>442</v>
      </c>
      <c r="D50" t="s">
        <v>443</v>
      </c>
      <c r="E50" t="s">
        <v>444</v>
      </c>
      <c r="F50" t="s">
        <v>445</v>
      </c>
      <c r="G50" t="s">
        <v>446</v>
      </c>
      <c r="H50">
        <v>195</v>
      </c>
      <c r="I50" t="s">
        <v>312</v>
      </c>
      <c r="J50">
        <v>2021</v>
      </c>
      <c r="K50" t="s">
        <v>447</v>
      </c>
      <c r="L50" t="str">
        <f>HYPERLINK("http://dx.doi.org/10.1016/j.jik.2020.08.001","http://dx.doi.org/10.1016/j.jik.2020.08.001")</f>
        <v>http://dx.doi.org/10.1016/j.jik.2020.08.001</v>
      </c>
      <c r="M50" t="s">
        <v>448</v>
      </c>
    </row>
    <row r="51" spans="1:13" x14ac:dyDescent="0.35">
      <c r="A51" t="s">
        <v>449</v>
      </c>
      <c r="B51" t="s">
        <v>450</v>
      </c>
      <c r="C51" t="s">
        <v>451</v>
      </c>
      <c r="D51" t="s">
        <v>452</v>
      </c>
      <c r="E51" t="s">
        <v>453</v>
      </c>
      <c r="F51" t="s">
        <v>454</v>
      </c>
      <c r="G51" t="s">
        <v>455</v>
      </c>
      <c r="H51">
        <v>13</v>
      </c>
      <c r="I51" t="s">
        <v>456</v>
      </c>
      <c r="J51">
        <v>2024</v>
      </c>
      <c r="K51" t="s">
        <v>457</v>
      </c>
      <c r="L51" t="str">
        <f>HYPERLINK("http://dx.doi.org/10.1016/j.scib.2023.12.049","http://dx.doi.org/10.1016/j.scib.2023.12.049")</f>
        <v>http://dx.doi.org/10.1016/j.scib.2023.12.049</v>
      </c>
      <c r="M51" t="s">
        <v>252</v>
      </c>
    </row>
    <row r="52" spans="1:13" x14ac:dyDescent="0.35">
      <c r="A52" t="s">
        <v>458</v>
      </c>
      <c r="B52" t="s">
        <v>459</v>
      </c>
      <c r="C52" t="s">
        <v>460</v>
      </c>
      <c r="D52" t="s">
        <v>461</v>
      </c>
      <c r="E52" t="s">
        <v>462</v>
      </c>
      <c r="F52" t="s">
        <v>463</v>
      </c>
      <c r="G52" t="s">
        <v>455</v>
      </c>
      <c r="H52">
        <v>1049</v>
      </c>
      <c r="I52" t="s">
        <v>464</v>
      </c>
      <c r="J52">
        <v>2023</v>
      </c>
      <c r="K52" t="s">
        <v>465</v>
      </c>
      <c r="L52" t="str">
        <f>HYPERLINK("http://dx.doi.org/10.1016/j.molp.2023.09.010","http://dx.doi.org/10.1016/j.molp.2023.09.010")</f>
        <v>http://dx.doi.org/10.1016/j.molp.2023.09.010</v>
      </c>
      <c r="M52" t="s">
        <v>466</v>
      </c>
    </row>
    <row r="53" spans="1:13" x14ac:dyDescent="0.35">
      <c r="A53" t="s">
        <v>467</v>
      </c>
      <c r="B53" t="s">
        <v>468</v>
      </c>
      <c r="C53" t="s">
        <v>469</v>
      </c>
      <c r="D53" t="s">
        <v>470</v>
      </c>
      <c r="E53" t="s">
        <v>471</v>
      </c>
      <c r="F53" t="s">
        <v>472</v>
      </c>
      <c r="G53" t="s">
        <v>473</v>
      </c>
      <c r="H53">
        <v>1210</v>
      </c>
      <c r="I53" t="s">
        <v>474</v>
      </c>
      <c r="J53">
        <v>2016</v>
      </c>
      <c r="K53" t="s">
        <v>475</v>
      </c>
      <c r="L53" t="str">
        <f>HYPERLINK("http://dx.doi.org/10.1109/TEVC.2015.2504420","http://dx.doi.org/10.1109/TEVC.2015.2504420")</f>
        <v>http://dx.doi.org/10.1109/TEVC.2015.2504420</v>
      </c>
      <c r="M53" t="s">
        <v>41</v>
      </c>
    </row>
    <row r="54" spans="1:13" x14ac:dyDescent="0.35">
      <c r="A54" t="s">
        <v>476</v>
      </c>
      <c r="B54" t="s">
        <v>477</v>
      </c>
      <c r="C54" t="s">
        <v>478</v>
      </c>
      <c r="D54" t="s">
        <v>479</v>
      </c>
      <c r="E54" t="s">
        <v>480</v>
      </c>
      <c r="F54" t="s">
        <v>481</v>
      </c>
      <c r="G54" t="s">
        <v>482</v>
      </c>
      <c r="H54">
        <v>683</v>
      </c>
      <c r="I54" t="s">
        <v>438</v>
      </c>
      <c r="J54">
        <v>2019</v>
      </c>
      <c r="K54" t="s">
        <v>483</v>
      </c>
      <c r="L54" t="str">
        <f>HYPERLINK("http://dx.doi.org/10.1109/JAS.2019.1911747","http://dx.doi.org/10.1109/JAS.2019.1911747")</f>
        <v>http://dx.doi.org/10.1109/JAS.2019.1911747</v>
      </c>
      <c r="M54" t="s">
        <v>484</v>
      </c>
    </row>
    <row r="55" spans="1:13" x14ac:dyDescent="0.35">
      <c r="A55" t="s">
        <v>485</v>
      </c>
      <c r="B55" t="s">
        <v>486</v>
      </c>
      <c r="C55" t="s">
        <v>13</v>
      </c>
      <c r="D55" t="s">
        <v>487</v>
      </c>
      <c r="E55" t="s">
        <v>488</v>
      </c>
      <c r="F55" t="s">
        <v>489</v>
      </c>
      <c r="G55" t="s">
        <v>490</v>
      </c>
      <c r="H55">
        <v>1281</v>
      </c>
      <c r="I55" t="s">
        <v>491</v>
      </c>
      <c r="J55">
        <v>2014</v>
      </c>
      <c r="K55" t="s">
        <v>492</v>
      </c>
      <c r="L55" t="str">
        <f>HYPERLINK("http://dx.doi.org/10.1021/jm401375q","http://dx.doi.org/10.1021/jm401375q")</f>
        <v>http://dx.doi.org/10.1021/jm401375q</v>
      </c>
      <c r="M55" t="s">
        <v>323</v>
      </c>
    </row>
    <row r="56" spans="1:13" x14ac:dyDescent="0.35">
      <c r="A56" t="s">
        <v>493</v>
      </c>
      <c r="B56" t="s">
        <v>494</v>
      </c>
      <c r="C56" t="s">
        <v>495</v>
      </c>
      <c r="D56" t="s">
        <v>496</v>
      </c>
      <c r="E56" t="s">
        <v>497</v>
      </c>
      <c r="F56" t="s">
        <v>498</v>
      </c>
      <c r="G56" t="s">
        <v>167</v>
      </c>
      <c r="H56">
        <v>64</v>
      </c>
      <c r="I56" t="s">
        <v>499</v>
      </c>
      <c r="J56">
        <v>2022</v>
      </c>
      <c r="K56" t="s">
        <v>500</v>
      </c>
      <c r="L56" t="str">
        <f>HYPERLINK("http://dx.doi.org/10.3389/fpubh.2022.996179","http://dx.doi.org/10.3389/fpubh.2022.996179")</f>
        <v>http://dx.doi.org/10.3389/fpubh.2022.996179</v>
      </c>
      <c r="M56" t="s">
        <v>169</v>
      </c>
    </row>
    <row r="57" spans="1:13" x14ac:dyDescent="0.35">
      <c r="A57" t="s">
        <v>501</v>
      </c>
      <c r="B57" t="s">
        <v>502</v>
      </c>
      <c r="C57" t="s">
        <v>503</v>
      </c>
      <c r="D57" t="s">
        <v>504</v>
      </c>
      <c r="E57" t="s">
        <v>505</v>
      </c>
      <c r="F57" t="s">
        <v>506</v>
      </c>
      <c r="G57" t="s">
        <v>507</v>
      </c>
      <c r="H57">
        <v>345</v>
      </c>
      <c r="I57" t="s">
        <v>102</v>
      </c>
      <c r="J57">
        <v>2014</v>
      </c>
      <c r="K57" t="s">
        <v>508</v>
      </c>
      <c r="L57" t="str">
        <f>HYPERLINK("http://dx.doi.org/10.1016/j.eswa.2013.08.044","http://dx.doi.org/10.1016/j.eswa.2013.08.044")</f>
        <v>http://dx.doi.org/10.1016/j.eswa.2013.08.044</v>
      </c>
      <c r="M57" t="s">
        <v>509</v>
      </c>
    </row>
    <row r="58" spans="1:13" x14ac:dyDescent="0.35">
      <c r="A58" t="s">
        <v>510</v>
      </c>
      <c r="B58" t="s">
        <v>511</v>
      </c>
      <c r="C58" t="s">
        <v>512</v>
      </c>
      <c r="D58" t="s">
        <v>513</v>
      </c>
      <c r="E58" t="s">
        <v>514</v>
      </c>
      <c r="F58" t="s">
        <v>515</v>
      </c>
      <c r="G58" t="s">
        <v>516</v>
      </c>
      <c r="H58">
        <v>580</v>
      </c>
      <c r="I58" t="s">
        <v>93</v>
      </c>
      <c r="J58">
        <v>2017</v>
      </c>
      <c r="K58" t="s">
        <v>517</v>
      </c>
      <c r="L58" t="str">
        <f>HYPERLINK("http://dx.doi.org/10.21629/JSEE.2017.01.18","http://dx.doi.org/10.21629/JSEE.2017.01.18")</f>
        <v>http://dx.doi.org/10.21629/JSEE.2017.01.18</v>
      </c>
      <c r="M58" t="s">
        <v>518</v>
      </c>
    </row>
    <row r="59" spans="1:13" x14ac:dyDescent="0.35">
      <c r="A59" t="s">
        <v>519</v>
      </c>
      <c r="B59" t="s">
        <v>520</v>
      </c>
      <c r="C59" t="s">
        <v>521</v>
      </c>
      <c r="D59" t="s">
        <v>522</v>
      </c>
      <c r="E59" t="s">
        <v>523</v>
      </c>
      <c r="F59" t="s">
        <v>524</v>
      </c>
      <c r="G59" t="s">
        <v>525</v>
      </c>
      <c r="H59">
        <v>264</v>
      </c>
      <c r="I59" t="s">
        <v>526</v>
      </c>
      <c r="J59">
        <v>2020</v>
      </c>
      <c r="K59" t="s">
        <v>527</v>
      </c>
      <c r="L59" t="str">
        <f>HYPERLINK("http://dx.doi.org/10.1016/j.scitotenv.2020.137612","http://dx.doi.org/10.1016/j.scitotenv.2020.137612")</f>
        <v>http://dx.doi.org/10.1016/j.scitotenv.2020.137612</v>
      </c>
      <c r="M59" t="s">
        <v>196</v>
      </c>
    </row>
    <row r="60" spans="1:13" x14ac:dyDescent="0.35">
      <c r="A60" t="s">
        <v>528</v>
      </c>
      <c r="B60" t="s">
        <v>529</v>
      </c>
      <c r="C60" t="s">
        <v>530</v>
      </c>
      <c r="D60" t="s">
        <v>531</v>
      </c>
      <c r="E60" t="s">
        <v>532</v>
      </c>
      <c r="F60" t="s">
        <v>533</v>
      </c>
      <c r="G60" t="s">
        <v>534</v>
      </c>
      <c r="H60">
        <v>50</v>
      </c>
      <c r="I60" t="s">
        <v>535</v>
      </c>
      <c r="J60">
        <v>2024</v>
      </c>
      <c r="K60" t="s">
        <v>536</v>
      </c>
      <c r="L60" t="str">
        <f>HYPERLINK("http://dx.doi.org/10.1088/2632-2153/ad2492","http://dx.doi.org/10.1088/2632-2153/ad2492")</f>
        <v>http://dx.doi.org/10.1088/2632-2153/ad2492</v>
      </c>
      <c r="M60" t="s">
        <v>537</v>
      </c>
    </row>
    <row r="61" spans="1:13" x14ac:dyDescent="0.35">
      <c r="A61" t="s">
        <v>538</v>
      </c>
      <c r="B61" t="s">
        <v>539</v>
      </c>
      <c r="C61" t="s">
        <v>540</v>
      </c>
      <c r="D61" t="s">
        <v>541</v>
      </c>
      <c r="E61" t="s">
        <v>542</v>
      </c>
      <c r="F61" t="s">
        <v>543</v>
      </c>
      <c r="G61" t="s">
        <v>544</v>
      </c>
      <c r="H61">
        <v>229</v>
      </c>
      <c r="I61" t="s">
        <v>545</v>
      </c>
      <c r="J61">
        <v>2017</v>
      </c>
      <c r="K61" t="s">
        <v>546</v>
      </c>
      <c r="L61" t="str">
        <f>HYPERLINK("http://dx.doi.org/10.1002/sim.7064","http://dx.doi.org/10.1002/sim.7064")</f>
        <v>http://dx.doi.org/10.1002/sim.7064</v>
      </c>
      <c r="M61" t="s">
        <v>547</v>
      </c>
    </row>
    <row r="62" spans="1:13" x14ac:dyDescent="0.35">
      <c r="A62" t="s">
        <v>548</v>
      </c>
      <c r="B62" t="s">
        <v>549</v>
      </c>
      <c r="C62" t="s">
        <v>550</v>
      </c>
      <c r="D62" t="s">
        <v>551</v>
      </c>
      <c r="E62" t="s">
        <v>552</v>
      </c>
      <c r="F62" t="s">
        <v>553</v>
      </c>
      <c r="G62" t="s">
        <v>554</v>
      </c>
      <c r="H62">
        <v>328</v>
      </c>
      <c r="I62" t="s">
        <v>84</v>
      </c>
      <c r="J62">
        <v>2014</v>
      </c>
      <c r="K62" t="s">
        <v>555</v>
      </c>
      <c r="L62" t="str">
        <f>HYPERLINK("http://dx.doi.org/10.1016/j.enbuild.2014.07.036","http://dx.doi.org/10.1016/j.enbuild.2014.07.036")</f>
        <v>http://dx.doi.org/10.1016/j.enbuild.2014.07.036</v>
      </c>
      <c r="M62" t="s">
        <v>140</v>
      </c>
    </row>
    <row r="63" spans="1:13" x14ac:dyDescent="0.35">
      <c r="A63" t="s">
        <v>556</v>
      </c>
      <c r="B63" t="s">
        <v>557</v>
      </c>
      <c r="C63" t="s">
        <v>558</v>
      </c>
      <c r="D63" t="s">
        <v>559</v>
      </c>
      <c r="E63" t="s">
        <v>560</v>
      </c>
      <c r="F63" t="s">
        <v>561</v>
      </c>
      <c r="G63" t="s">
        <v>562</v>
      </c>
      <c r="H63">
        <v>289</v>
      </c>
      <c r="I63" t="s">
        <v>285</v>
      </c>
      <c r="J63">
        <v>2017</v>
      </c>
      <c r="K63" t="s">
        <v>563</v>
      </c>
      <c r="L63" t="str">
        <f>HYPERLINK("http://dx.doi.org/10.1109/TII.2016.2607179","http://dx.doi.org/10.1109/TII.2016.2607179")</f>
        <v>http://dx.doi.org/10.1109/TII.2016.2607179</v>
      </c>
      <c r="M63" t="s">
        <v>564</v>
      </c>
    </row>
    <row r="64" spans="1:13" x14ac:dyDescent="0.35">
      <c r="A64" t="s">
        <v>565</v>
      </c>
      <c r="B64" t="s">
        <v>566</v>
      </c>
      <c r="C64" t="s">
        <v>567</v>
      </c>
      <c r="D64" t="s">
        <v>568</v>
      </c>
      <c r="E64" t="s">
        <v>569</v>
      </c>
      <c r="F64" t="s">
        <v>570</v>
      </c>
      <c r="G64" t="s">
        <v>571</v>
      </c>
      <c r="H64">
        <v>150</v>
      </c>
      <c r="I64" t="s">
        <v>572</v>
      </c>
      <c r="J64">
        <v>2022</v>
      </c>
      <c r="K64" t="s">
        <v>573</v>
      </c>
      <c r="L64" t="str">
        <f>HYPERLINK("http://dx.doi.org/10.1093/bib/bbac261","http://dx.doi.org/10.1093/bib/bbac261")</f>
        <v>http://dx.doi.org/10.1093/bib/bbac261</v>
      </c>
      <c r="M64" t="s">
        <v>574</v>
      </c>
    </row>
    <row r="65" spans="1:13" x14ac:dyDescent="0.35">
      <c r="A65" t="s">
        <v>575</v>
      </c>
      <c r="B65" t="s">
        <v>576</v>
      </c>
      <c r="C65" t="s">
        <v>577</v>
      </c>
      <c r="D65" t="s">
        <v>578</v>
      </c>
      <c r="E65" t="s">
        <v>579</v>
      </c>
      <c r="F65" t="s">
        <v>580</v>
      </c>
      <c r="G65" t="s">
        <v>581</v>
      </c>
      <c r="H65">
        <v>276</v>
      </c>
      <c r="I65" t="s">
        <v>582</v>
      </c>
      <c r="J65">
        <v>2020</v>
      </c>
      <c r="K65" t="s">
        <v>583</v>
      </c>
      <c r="L65" t="str">
        <f>HYPERLINK("http://dx.doi.org/10.1109/MNET.011.2000195","http://dx.doi.org/10.1109/MNET.011.2000195")</f>
        <v>http://dx.doi.org/10.1109/MNET.011.2000195</v>
      </c>
      <c r="M65" t="s">
        <v>22</v>
      </c>
    </row>
    <row r="66" spans="1:13" x14ac:dyDescent="0.35">
      <c r="A66" t="s">
        <v>584</v>
      </c>
      <c r="B66" t="s">
        <v>585</v>
      </c>
      <c r="C66" t="s">
        <v>586</v>
      </c>
      <c r="D66" t="s">
        <v>587</v>
      </c>
      <c r="E66" t="s">
        <v>588</v>
      </c>
      <c r="F66" t="s">
        <v>589</v>
      </c>
      <c r="G66" t="s">
        <v>590</v>
      </c>
      <c r="H66">
        <v>59</v>
      </c>
      <c r="I66" t="s">
        <v>58</v>
      </c>
      <c r="J66">
        <v>2021</v>
      </c>
      <c r="K66" t="s">
        <v>591</v>
      </c>
      <c r="L66" t="str">
        <f>HYPERLINK("http://dx.doi.org/10.3390/math9182321","http://dx.doi.org/10.3390/math9182321")</f>
        <v>http://dx.doi.org/10.3390/math9182321</v>
      </c>
      <c r="M66" t="s">
        <v>592</v>
      </c>
    </row>
    <row r="67" spans="1:13" x14ac:dyDescent="0.35">
      <c r="A67" t="s">
        <v>593</v>
      </c>
      <c r="B67" t="s">
        <v>594</v>
      </c>
      <c r="C67" t="s">
        <v>595</v>
      </c>
      <c r="D67" t="s">
        <v>596</v>
      </c>
      <c r="E67" t="s">
        <v>597</v>
      </c>
      <c r="F67" t="s">
        <v>598</v>
      </c>
      <c r="G67" t="s">
        <v>599</v>
      </c>
      <c r="H67">
        <v>53</v>
      </c>
      <c r="I67" t="s">
        <v>58</v>
      </c>
      <c r="J67">
        <v>2023</v>
      </c>
      <c r="K67" t="s">
        <v>600</v>
      </c>
      <c r="L67" t="str">
        <f>HYPERLINK("http://dx.doi.org/10.1016/j.uclim.2023.101655","http://dx.doi.org/10.1016/j.uclim.2023.101655")</f>
        <v>http://dx.doi.org/10.1016/j.uclim.2023.101655</v>
      </c>
      <c r="M67" t="s">
        <v>601</v>
      </c>
    </row>
    <row r="68" spans="1:13" x14ac:dyDescent="0.35">
      <c r="A68" t="s">
        <v>602</v>
      </c>
      <c r="B68" t="s">
        <v>603</v>
      </c>
      <c r="C68" t="s">
        <v>604</v>
      </c>
      <c r="D68" t="s">
        <v>605</v>
      </c>
      <c r="E68" t="s">
        <v>606</v>
      </c>
      <c r="F68" t="s">
        <v>607</v>
      </c>
      <c r="G68" t="s">
        <v>608</v>
      </c>
      <c r="H68">
        <v>358</v>
      </c>
      <c r="I68" t="s">
        <v>48</v>
      </c>
      <c r="J68">
        <v>2019</v>
      </c>
      <c r="K68" t="s">
        <v>609</v>
      </c>
      <c r="L68" t="str">
        <f>HYPERLINK("http://dx.doi.org/10.1016/j.compag.2018.12.011","http://dx.doi.org/10.1016/j.compag.2018.12.011")</f>
        <v>http://dx.doi.org/10.1016/j.compag.2018.12.011</v>
      </c>
      <c r="M68" t="s">
        <v>610</v>
      </c>
    </row>
    <row r="69" spans="1:13" x14ac:dyDescent="0.35">
      <c r="A69" t="s">
        <v>611</v>
      </c>
      <c r="B69" t="s">
        <v>612</v>
      </c>
      <c r="C69" t="s">
        <v>613</v>
      </c>
      <c r="D69" t="s">
        <v>614</v>
      </c>
      <c r="E69" t="s">
        <v>615</v>
      </c>
      <c r="F69" t="s">
        <v>616</v>
      </c>
      <c r="G69" t="s">
        <v>617</v>
      </c>
      <c r="H69">
        <v>675</v>
      </c>
      <c r="I69" t="s">
        <v>618</v>
      </c>
      <c r="J69">
        <v>2015</v>
      </c>
      <c r="K69" t="s">
        <v>619</v>
      </c>
      <c r="L69" t="str">
        <f>HYPERLINK("http://dx.doi.org/10.1016/j.ejor.2015.05.030","http://dx.doi.org/10.1016/j.ejor.2015.05.030")</f>
        <v>http://dx.doi.org/10.1016/j.ejor.2015.05.030</v>
      </c>
      <c r="M69" t="s">
        <v>305</v>
      </c>
    </row>
    <row r="70" spans="1:13" x14ac:dyDescent="0.35">
      <c r="A70" t="s">
        <v>620</v>
      </c>
      <c r="B70" t="s">
        <v>621</v>
      </c>
      <c r="C70" t="s">
        <v>622</v>
      </c>
      <c r="D70" t="s">
        <v>623</v>
      </c>
      <c r="E70" t="s">
        <v>624</v>
      </c>
      <c r="F70" t="s">
        <v>625</v>
      </c>
      <c r="G70" t="s">
        <v>626</v>
      </c>
      <c r="H70">
        <v>322</v>
      </c>
      <c r="I70" t="s">
        <v>627</v>
      </c>
      <c r="J70">
        <v>2017</v>
      </c>
      <c r="K70" t="s">
        <v>628</v>
      </c>
      <c r="L70" t="str">
        <f>HYPERLINK("http://dx.doi.org/10.1016/j.neucom.2017.01.078","http://dx.doi.org/10.1016/j.neucom.2017.01.078")</f>
        <v>http://dx.doi.org/10.1016/j.neucom.2017.01.078</v>
      </c>
      <c r="M70" t="s">
        <v>41</v>
      </c>
    </row>
    <row r="71" spans="1:13" x14ac:dyDescent="0.35">
      <c r="A71" t="s">
        <v>629</v>
      </c>
      <c r="B71" t="s">
        <v>630</v>
      </c>
      <c r="C71" t="s">
        <v>631</v>
      </c>
      <c r="D71" t="s">
        <v>632</v>
      </c>
      <c r="E71" t="s">
        <v>633</v>
      </c>
      <c r="F71" t="s">
        <v>634</v>
      </c>
      <c r="G71" t="s">
        <v>635</v>
      </c>
      <c r="H71">
        <v>175</v>
      </c>
      <c r="I71" t="s">
        <v>636</v>
      </c>
      <c r="J71">
        <v>2021</v>
      </c>
      <c r="K71" t="s">
        <v>637</v>
      </c>
      <c r="L71" t="str">
        <f>HYPERLINK("http://dx.doi.org/10.1109/TKDE.2019.2942594","http://dx.doi.org/10.1109/TKDE.2019.2942594")</f>
        <v>http://dx.doi.org/10.1109/TKDE.2019.2942594</v>
      </c>
      <c r="M71" t="s">
        <v>50</v>
      </c>
    </row>
    <row r="72" spans="1:13" x14ac:dyDescent="0.35">
      <c r="A72" t="s">
        <v>638</v>
      </c>
      <c r="B72" t="s">
        <v>639</v>
      </c>
      <c r="C72" t="s">
        <v>640</v>
      </c>
      <c r="D72" t="s">
        <v>641</v>
      </c>
      <c r="E72" t="s">
        <v>642</v>
      </c>
      <c r="F72" t="s">
        <v>643</v>
      </c>
      <c r="G72" t="s">
        <v>644</v>
      </c>
      <c r="H72">
        <v>28</v>
      </c>
      <c r="I72" t="s">
        <v>39</v>
      </c>
      <c r="J72">
        <v>2024</v>
      </c>
      <c r="K72" t="s">
        <v>645</v>
      </c>
      <c r="L72" t="str">
        <f>HYPERLINK("http://dx.doi.org/10.1109/TKDE.2023.3312108","http://dx.doi.org/10.1109/TKDE.2023.3312108")</f>
        <v>http://dx.doi.org/10.1109/TKDE.2023.3312108</v>
      </c>
      <c r="M72" t="s">
        <v>50</v>
      </c>
    </row>
    <row r="73" spans="1:13" x14ac:dyDescent="0.35">
      <c r="A73" t="s">
        <v>646</v>
      </c>
      <c r="B73" t="s">
        <v>647</v>
      </c>
      <c r="C73" t="s">
        <v>648</v>
      </c>
      <c r="D73" t="s">
        <v>649</v>
      </c>
      <c r="E73" t="s">
        <v>650</v>
      </c>
      <c r="F73" t="s">
        <v>651</v>
      </c>
      <c r="G73" t="s">
        <v>652</v>
      </c>
      <c r="H73">
        <v>401</v>
      </c>
      <c r="I73" t="s">
        <v>241</v>
      </c>
      <c r="J73">
        <v>2022</v>
      </c>
      <c r="K73" t="s">
        <v>653</v>
      </c>
      <c r="L73" t="str">
        <f>HYPERLINK("http://dx.doi.org/10.1016/j.engappai.2022.104743","http://dx.doi.org/10.1016/j.engappai.2022.104743")</f>
        <v>http://dx.doi.org/10.1016/j.engappai.2022.104743</v>
      </c>
      <c r="M73" t="s">
        <v>564</v>
      </c>
    </row>
    <row r="74" spans="1:13" x14ac:dyDescent="0.35">
      <c r="A74" t="s">
        <v>654</v>
      </c>
      <c r="B74" t="s">
        <v>655</v>
      </c>
      <c r="C74" t="s">
        <v>656</v>
      </c>
      <c r="D74" t="s">
        <v>657</v>
      </c>
      <c r="E74" t="s">
        <v>658</v>
      </c>
      <c r="F74" t="s">
        <v>659</v>
      </c>
      <c r="G74" t="s">
        <v>660</v>
      </c>
      <c r="H74">
        <v>6523</v>
      </c>
      <c r="I74" t="s">
        <v>48</v>
      </c>
      <c r="J74">
        <v>2021</v>
      </c>
      <c r="K74" t="s">
        <v>661</v>
      </c>
      <c r="L74" t="str">
        <f>HYPERLINK("http://dx.doi.org/10.1109/TNNLS.2020.2978386","http://dx.doi.org/10.1109/TNNLS.2020.2978386")</f>
        <v>http://dx.doi.org/10.1109/TNNLS.2020.2978386</v>
      </c>
      <c r="M74" t="s">
        <v>50</v>
      </c>
    </row>
    <row r="75" spans="1:13" x14ac:dyDescent="0.35">
      <c r="A75" t="s">
        <v>662</v>
      </c>
      <c r="B75" t="s">
        <v>663</v>
      </c>
      <c r="C75" t="s">
        <v>664</v>
      </c>
      <c r="D75" t="s">
        <v>665</v>
      </c>
      <c r="E75" t="s">
        <v>666</v>
      </c>
      <c r="F75" t="s">
        <v>667</v>
      </c>
      <c r="G75" t="s">
        <v>668</v>
      </c>
      <c r="H75">
        <v>506</v>
      </c>
      <c r="I75" t="s">
        <v>636</v>
      </c>
      <c r="J75">
        <v>2023</v>
      </c>
      <c r="K75" t="s">
        <v>669</v>
      </c>
      <c r="L75" t="str">
        <f>HYPERLINK("http://dx.doi.org/10.1109/TKDE.2021.3124599","http://dx.doi.org/10.1109/TKDE.2021.3124599")</f>
        <v>http://dx.doi.org/10.1109/TKDE.2021.3124599</v>
      </c>
      <c r="M75" t="s">
        <v>50</v>
      </c>
    </row>
    <row r="76" spans="1:13" x14ac:dyDescent="0.35">
      <c r="A76" t="s">
        <v>670</v>
      </c>
      <c r="B76" t="s">
        <v>671</v>
      </c>
      <c r="C76" t="s">
        <v>672</v>
      </c>
      <c r="D76" t="s">
        <v>673</v>
      </c>
      <c r="E76" t="s">
        <v>674</v>
      </c>
      <c r="F76" t="s">
        <v>675</v>
      </c>
      <c r="G76" t="s">
        <v>676</v>
      </c>
      <c r="H76">
        <v>72</v>
      </c>
      <c r="I76" t="s">
        <v>677</v>
      </c>
      <c r="J76">
        <v>2022</v>
      </c>
      <c r="K76" t="s">
        <v>678</v>
      </c>
      <c r="L76" t="str">
        <f>HYPERLINK("http://dx.doi.org/10.3389/fpubh.2022.997713","http://dx.doi.org/10.3389/fpubh.2022.997713")</f>
        <v>http://dx.doi.org/10.3389/fpubh.2022.997713</v>
      </c>
      <c r="M76" t="s">
        <v>169</v>
      </c>
    </row>
    <row r="77" spans="1:13" x14ac:dyDescent="0.35">
      <c r="A77" t="s">
        <v>679</v>
      </c>
      <c r="B77" t="s">
        <v>680</v>
      </c>
      <c r="C77" t="s">
        <v>681</v>
      </c>
      <c r="D77" t="s">
        <v>682</v>
      </c>
      <c r="E77" t="s">
        <v>683</v>
      </c>
      <c r="F77" t="s">
        <v>684</v>
      </c>
      <c r="G77" t="s">
        <v>685</v>
      </c>
      <c r="H77">
        <v>376</v>
      </c>
      <c r="I77" t="s">
        <v>148</v>
      </c>
      <c r="J77">
        <v>2016</v>
      </c>
      <c r="K77" t="s">
        <v>686</v>
      </c>
      <c r="L77" t="str">
        <f>HYPERLINK("http://dx.doi.org/10.1016/j.biosystemseng.2016.04.018","http://dx.doi.org/10.1016/j.biosystemseng.2016.04.018")</f>
        <v>http://dx.doi.org/10.1016/j.biosystemseng.2016.04.018</v>
      </c>
      <c r="M77" t="s">
        <v>295</v>
      </c>
    </row>
    <row r="78" spans="1:13" x14ac:dyDescent="0.35">
      <c r="A78" t="s">
        <v>687</v>
      </c>
      <c r="B78" t="s">
        <v>688</v>
      </c>
      <c r="C78" t="s">
        <v>689</v>
      </c>
      <c r="D78" t="s">
        <v>13</v>
      </c>
      <c r="E78" t="s">
        <v>690</v>
      </c>
      <c r="F78" t="s">
        <v>691</v>
      </c>
      <c r="G78" t="s">
        <v>692</v>
      </c>
      <c r="H78">
        <v>304</v>
      </c>
      <c r="I78" t="s">
        <v>13</v>
      </c>
      <c r="J78">
        <v>2020</v>
      </c>
      <c r="K78" t="s">
        <v>13</v>
      </c>
      <c r="L78" t="s">
        <v>13</v>
      </c>
      <c r="M78" t="s">
        <v>693</v>
      </c>
    </row>
    <row r="79" spans="1:13" x14ac:dyDescent="0.35">
      <c r="A79" t="s">
        <v>694</v>
      </c>
      <c r="B79" t="s">
        <v>695</v>
      </c>
      <c r="C79" t="s">
        <v>696</v>
      </c>
      <c r="D79" t="s">
        <v>697</v>
      </c>
      <c r="E79" t="s">
        <v>698</v>
      </c>
      <c r="F79" t="s">
        <v>699</v>
      </c>
      <c r="G79" t="s">
        <v>700</v>
      </c>
      <c r="H79">
        <v>1270</v>
      </c>
      <c r="I79" t="s">
        <v>148</v>
      </c>
      <c r="J79">
        <v>2014</v>
      </c>
      <c r="K79" t="s">
        <v>701</v>
      </c>
      <c r="L79" t="str">
        <f>HYPERLINK("http://dx.doi.org/10.1007/s10115-013-0679-x","http://dx.doi.org/10.1007/s10115-013-0679-x")</f>
        <v>http://dx.doi.org/10.1007/s10115-013-0679-x</v>
      </c>
      <c r="M79" t="s">
        <v>41</v>
      </c>
    </row>
    <row r="80" spans="1:13" x14ac:dyDescent="0.35">
      <c r="A80" t="s">
        <v>702</v>
      </c>
      <c r="B80" t="s">
        <v>703</v>
      </c>
      <c r="C80" t="s">
        <v>704</v>
      </c>
      <c r="D80" t="s">
        <v>705</v>
      </c>
      <c r="E80" t="s">
        <v>706</v>
      </c>
      <c r="F80" t="s">
        <v>707</v>
      </c>
      <c r="G80" t="s">
        <v>708</v>
      </c>
      <c r="H80">
        <v>760</v>
      </c>
      <c r="I80" t="s">
        <v>403</v>
      </c>
      <c r="J80">
        <v>2014</v>
      </c>
      <c r="K80" t="s">
        <v>709</v>
      </c>
      <c r="L80" t="str">
        <f>HYPERLINK("http://dx.doi.org/10.1186/1471-2164-15-284","http://dx.doi.org/10.1186/1471-2164-15-284")</f>
        <v>http://dx.doi.org/10.1186/1471-2164-15-284</v>
      </c>
      <c r="M80" t="s">
        <v>710</v>
      </c>
    </row>
    <row r="81" spans="1:13" x14ac:dyDescent="0.35">
      <c r="A81" t="s">
        <v>711</v>
      </c>
      <c r="B81" t="s">
        <v>712</v>
      </c>
      <c r="C81" t="s">
        <v>713</v>
      </c>
      <c r="D81" t="s">
        <v>714</v>
      </c>
      <c r="E81" t="s">
        <v>715</v>
      </c>
      <c r="F81" t="s">
        <v>716</v>
      </c>
      <c r="G81" t="s">
        <v>717</v>
      </c>
      <c r="H81">
        <v>297</v>
      </c>
      <c r="I81" t="s">
        <v>93</v>
      </c>
      <c r="J81">
        <v>2019</v>
      </c>
      <c r="K81" t="s">
        <v>718</v>
      </c>
      <c r="L81" t="str">
        <f>HYPERLINK("http://dx.doi.org/10.1016/j.jhydrol.2018.12.002","http://dx.doi.org/10.1016/j.jhydrol.2018.12.002")</f>
        <v>http://dx.doi.org/10.1016/j.jhydrol.2018.12.002</v>
      </c>
      <c r="M81" t="s">
        <v>719</v>
      </c>
    </row>
    <row r="82" spans="1:13" x14ac:dyDescent="0.35">
      <c r="A82" t="s">
        <v>720</v>
      </c>
      <c r="B82" t="s">
        <v>721</v>
      </c>
      <c r="C82" t="s">
        <v>722</v>
      </c>
      <c r="D82" t="s">
        <v>723</v>
      </c>
      <c r="E82" t="s">
        <v>724</v>
      </c>
      <c r="F82" t="s">
        <v>725</v>
      </c>
      <c r="G82" t="s">
        <v>726</v>
      </c>
      <c r="H82">
        <v>569</v>
      </c>
      <c r="I82" t="s">
        <v>84</v>
      </c>
      <c r="J82">
        <v>2016</v>
      </c>
      <c r="K82" t="s">
        <v>727</v>
      </c>
      <c r="L82" t="str">
        <f>HYPERLINK("http://dx.doi.org/10.1145/2898361","http://dx.doi.org/10.1145/2898361")</f>
        <v>http://dx.doi.org/10.1145/2898361</v>
      </c>
      <c r="M82" t="s">
        <v>41</v>
      </c>
    </row>
    <row r="83" spans="1:13" x14ac:dyDescent="0.35">
      <c r="A83" t="s">
        <v>728</v>
      </c>
      <c r="B83" t="s">
        <v>729</v>
      </c>
      <c r="C83" t="s">
        <v>730</v>
      </c>
      <c r="D83" t="s">
        <v>731</v>
      </c>
      <c r="E83" t="s">
        <v>732</v>
      </c>
      <c r="F83" t="s">
        <v>733</v>
      </c>
      <c r="G83" t="s">
        <v>734</v>
      </c>
      <c r="H83">
        <v>394</v>
      </c>
      <c r="I83" t="s">
        <v>39</v>
      </c>
      <c r="J83">
        <v>2014</v>
      </c>
      <c r="K83" t="s">
        <v>735</v>
      </c>
      <c r="L83" t="str">
        <f>HYPERLINK("http://dx.doi.org/10.1109/TII.2014.2299233","http://dx.doi.org/10.1109/TII.2014.2299233")</f>
        <v>http://dx.doi.org/10.1109/TII.2014.2299233</v>
      </c>
      <c r="M83" t="s">
        <v>564</v>
      </c>
    </row>
    <row r="84" spans="1:13" x14ac:dyDescent="0.35">
      <c r="A84" t="s">
        <v>736</v>
      </c>
      <c r="B84" t="s">
        <v>737</v>
      </c>
      <c r="C84" t="s">
        <v>738</v>
      </c>
      <c r="D84" t="s">
        <v>13</v>
      </c>
      <c r="E84" t="s">
        <v>739</v>
      </c>
      <c r="F84" t="s">
        <v>740</v>
      </c>
      <c r="G84" t="s">
        <v>741</v>
      </c>
      <c r="H84">
        <v>52</v>
      </c>
      <c r="I84" t="s">
        <v>84</v>
      </c>
      <c r="J84">
        <v>2023</v>
      </c>
      <c r="K84" t="s">
        <v>742</v>
      </c>
      <c r="L84" t="str">
        <f>HYPERLINK("http://dx.doi.org/10.1016/j.dcan.2021.12.001","http://dx.doi.org/10.1016/j.dcan.2021.12.001")</f>
        <v>http://dx.doi.org/10.1016/j.dcan.2021.12.001</v>
      </c>
      <c r="M84" t="s">
        <v>743</v>
      </c>
    </row>
    <row r="85" spans="1:13" x14ac:dyDescent="0.35">
      <c r="A85" t="s">
        <v>744</v>
      </c>
      <c r="B85" t="s">
        <v>745</v>
      </c>
      <c r="C85" t="s">
        <v>746</v>
      </c>
      <c r="D85" t="s">
        <v>747</v>
      </c>
      <c r="E85" t="s">
        <v>748</v>
      </c>
      <c r="F85" t="s">
        <v>749</v>
      </c>
      <c r="G85" t="s">
        <v>750</v>
      </c>
      <c r="H85">
        <v>303</v>
      </c>
      <c r="I85" t="s">
        <v>93</v>
      </c>
      <c r="J85">
        <v>2015</v>
      </c>
      <c r="K85" t="s">
        <v>751</v>
      </c>
      <c r="L85" t="str">
        <f>HYPERLINK("http://dx.doi.org/10.1016/j.tourman.2014.07.003","http://dx.doi.org/10.1016/j.tourman.2014.07.003")</f>
        <v>http://dx.doi.org/10.1016/j.tourman.2014.07.003</v>
      </c>
      <c r="M85" t="s">
        <v>752</v>
      </c>
    </row>
    <row r="86" spans="1:13" x14ac:dyDescent="0.35">
      <c r="A86" t="s">
        <v>753</v>
      </c>
      <c r="B86" t="s">
        <v>754</v>
      </c>
      <c r="C86" t="s">
        <v>755</v>
      </c>
      <c r="D86" t="s">
        <v>756</v>
      </c>
      <c r="E86" t="s">
        <v>757</v>
      </c>
      <c r="F86" t="s">
        <v>758</v>
      </c>
      <c r="G86" t="s">
        <v>759</v>
      </c>
      <c r="H86">
        <v>10</v>
      </c>
      <c r="I86" t="s">
        <v>760</v>
      </c>
      <c r="J86">
        <v>2024</v>
      </c>
      <c r="K86" t="s">
        <v>761</v>
      </c>
      <c r="L86" t="str">
        <f>HYPERLINK("http://dx.doi.org/10.1080/14740338.2024.2390000","http://dx.doi.org/10.1080/14740338.2024.2390000")</f>
        <v>http://dx.doi.org/10.1080/14740338.2024.2390000</v>
      </c>
      <c r="M86" t="s">
        <v>323</v>
      </c>
    </row>
    <row r="87" spans="1:13" x14ac:dyDescent="0.35">
      <c r="A87" t="s">
        <v>762</v>
      </c>
      <c r="B87" t="s">
        <v>763</v>
      </c>
      <c r="C87" t="s">
        <v>764</v>
      </c>
      <c r="D87" t="s">
        <v>765</v>
      </c>
      <c r="E87" t="s">
        <v>766</v>
      </c>
      <c r="F87" t="s">
        <v>767</v>
      </c>
      <c r="G87" t="s">
        <v>768</v>
      </c>
      <c r="H87">
        <v>429</v>
      </c>
      <c r="I87" t="s">
        <v>58</v>
      </c>
      <c r="J87">
        <v>2019</v>
      </c>
      <c r="K87" t="s">
        <v>769</v>
      </c>
      <c r="L87" t="str">
        <f>HYPERLINK("http://dx.doi.org/10.1016/j.cose.2019.06.005","http://dx.doi.org/10.1016/j.cose.2019.06.005")</f>
        <v>http://dx.doi.org/10.1016/j.cose.2019.06.005</v>
      </c>
      <c r="M87" t="s">
        <v>41</v>
      </c>
    </row>
    <row r="88" spans="1:13" x14ac:dyDescent="0.35">
      <c r="A88" t="s">
        <v>770</v>
      </c>
      <c r="B88" t="s">
        <v>771</v>
      </c>
      <c r="C88" t="s">
        <v>772</v>
      </c>
      <c r="D88" t="s">
        <v>773</v>
      </c>
      <c r="E88" t="s">
        <v>13</v>
      </c>
      <c r="F88" t="s">
        <v>774</v>
      </c>
      <c r="G88" t="s">
        <v>775</v>
      </c>
      <c r="H88">
        <v>313</v>
      </c>
      <c r="I88" t="s">
        <v>204</v>
      </c>
      <c r="J88">
        <v>2018</v>
      </c>
      <c r="K88" t="s">
        <v>776</v>
      </c>
      <c r="L88" t="str">
        <f>HYPERLINK("http://dx.doi.org/10.1002/aic.16198","http://dx.doi.org/10.1002/aic.16198")</f>
        <v>http://dx.doi.org/10.1002/aic.16198</v>
      </c>
      <c r="M88" t="s">
        <v>206</v>
      </c>
    </row>
    <row r="89" spans="1:13" x14ac:dyDescent="0.35">
      <c r="A89" t="s">
        <v>777</v>
      </c>
      <c r="B89" t="s">
        <v>778</v>
      </c>
      <c r="C89" t="s">
        <v>779</v>
      </c>
      <c r="D89" t="s">
        <v>780</v>
      </c>
      <c r="E89" t="s">
        <v>781</v>
      </c>
      <c r="F89" t="s">
        <v>782</v>
      </c>
      <c r="G89" t="s">
        <v>783</v>
      </c>
      <c r="H89">
        <v>436</v>
      </c>
      <c r="I89" t="s">
        <v>148</v>
      </c>
      <c r="J89">
        <v>2020</v>
      </c>
      <c r="K89" t="s">
        <v>784</v>
      </c>
      <c r="L89" t="str">
        <f>HYPERLINK("http://dx.doi.org/10.1109/MGRS.2020.2979764","http://dx.doi.org/10.1109/MGRS.2020.2979764")</f>
        <v>http://dx.doi.org/10.1109/MGRS.2020.2979764</v>
      </c>
      <c r="M89" t="s">
        <v>785</v>
      </c>
    </row>
    <row r="90" spans="1:13" x14ac:dyDescent="0.35">
      <c r="A90" t="s">
        <v>786</v>
      </c>
      <c r="B90" t="s">
        <v>787</v>
      </c>
      <c r="C90" t="s">
        <v>788</v>
      </c>
      <c r="D90" t="s">
        <v>789</v>
      </c>
      <c r="E90" t="s">
        <v>790</v>
      </c>
      <c r="F90" t="s">
        <v>791</v>
      </c>
      <c r="G90" t="s">
        <v>792</v>
      </c>
      <c r="H90">
        <v>65</v>
      </c>
      <c r="I90" t="s">
        <v>13</v>
      </c>
      <c r="J90">
        <v>2023</v>
      </c>
      <c r="K90" t="s">
        <v>793</v>
      </c>
      <c r="L90" t="str">
        <f>HYPERLINK("http://dx.doi.org/10.1109/TGRS.2023.3249748","http://dx.doi.org/10.1109/TGRS.2023.3249748")</f>
        <v>http://dx.doi.org/10.1109/TGRS.2023.3249748</v>
      </c>
      <c r="M90" t="s">
        <v>794</v>
      </c>
    </row>
    <row r="91" spans="1:13" x14ac:dyDescent="0.35">
      <c r="A91" t="s">
        <v>795</v>
      </c>
      <c r="B91" t="s">
        <v>796</v>
      </c>
      <c r="C91" t="s">
        <v>797</v>
      </c>
      <c r="D91" t="s">
        <v>798</v>
      </c>
      <c r="E91" t="s">
        <v>799</v>
      </c>
      <c r="F91" t="s">
        <v>800</v>
      </c>
      <c r="G91" t="s">
        <v>801</v>
      </c>
      <c r="H91">
        <v>453</v>
      </c>
      <c r="I91" t="s">
        <v>241</v>
      </c>
      <c r="J91">
        <v>2015</v>
      </c>
      <c r="K91" t="s">
        <v>802</v>
      </c>
      <c r="L91" t="str">
        <f>HYPERLINK("http://dx.doi.org/10.1145/2716262","http://dx.doi.org/10.1145/2716262")</f>
        <v>http://dx.doi.org/10.1145/2716262</v>
      </c>
      <c r="M91" t="s">
        <v>41</v>
      </c>
    </row>
    <row r="92" spans="1:13" x14ac:dyDescent="0.35">
      <c r="A92" t="s">
        <v>803</v>
      </c>
      <c r="B92" t="s">
        <v>804</v>
      </c>
      <c r="C92" t="s">
        <v>805</v>
      </c>
      <c r="D92" t="s">
        <v>13</v>
      </c>
      <c r="E92" t="s">
        <v>806</v>
      </c>
      <c r="F92" t="s">
        <v>807</v>
      </c>
      <c r="G92" t="s">
        <v>808</v>
      </c>
      <c r="H92">
        <v>401</v>
      </c>
      <c r="I92" t="s">
        <v>438</v>
      </c>
      <c r="J92">
        <v>2015</v>
      </c>
      <c r="K92" t="s">
        <v>809</v>
      </c>
      <c r="L92" t="str">
        <f>HYPERLINK("http://dx.doi.org/10.1007/s10618-014-0377-7","http://dx.doi.org/10.1007/s10618-014-0377-7")</f>
        <v>http://dx.doi.org/10.1007/s10618-014-0377-7</v>
      </c>
      <c r="M92" t="s">
        <v>41</v>
      </c>
    </row>
    <row r="93" spans="1:13" x14ac:dyDescent="0.35">
      <c r="A93" t="s">
        <v>810</v>
      </c>
      <c r="B93" t="s">
        <v>811</v>
      </c>
      <c r="C93" t="s">
        <v>812</v>
      </c>
      <c r="D93" t="s">
        <v>813</v>
      </c>
      <c r="E93" t="s">
        <v>814</v>
      </c>
      <c r="F93" t="s">
        <v>815</v>
      </c>
      <c r="G93" t="s">
        <v>816</v>
      </c>
      <c r="H93">
        <v>316</v>
      </c>
      <c r="I93" t="s">
        <v>636</v>
      </c>
      <c r="J93">
        <v>2015</v>
      </c>
      <c r="K93" t="s">
        <v>817</v>
      </c>
      <c r="L93" t="str">
        <f>HYPERLINK("http://dx.doi.org/10.1016/j.eswa.2014.09.054","http://dx.doi.org/10.1016/j.eswa.2014.09.054")</f>
        <v>http://dx.doi.org/10.1016/j.eswa.2014.09.054</v>
      </c>
      <c r="M93" t="s">
        <v>509</v>
      </c>
    </row>
    <row r="94" spans="1:13" x14ac:dyDescent="0.35">
      <c r="A94" t="s">
        <v>818</v>
      </c>
      <c r="B94" t="s">
        <v>819</v>
      </c>
      <c r="C94" t="s">
        <v>820</v>
      </c>
      <c r="D94" t="s">
        <v>821</v>
      </c>
      <c r="E94" t="s">
        <v>822</v>
      </c>
      <c r="F94" t="s">
        <v>823</v>
      </c>
      <c r="G94" t="s">
        <v>824</v>
      </c>
      <c r="H94">
        <v>95</v>
      </c>
      <c r="I94" t="s">
        <v>438</v>
      </c>
      <c r="J94">
        <v>2022</v>
      </c>
      <c r="K94" t="s">
        <v>825</v>
      </c>
      <c r="L94" t="str">
        <f>HYPERLINK("http://dx.doi.org/10.1002/int.22957","http://dx.doi.org/10.1002/int.22957")</f>
        <v>http://dx.doi.org/10.1002/int.22957</v>
      </c>
      <c r="M94" t="s">
        <v>41</v>
      </c>
    </row>
    <row r="95" spans="1:13" x14ac:dyDescent="0.35">
      <c r="A95" t="s">
        <v>826</v>
      </c>
      <c r="B95" t="s">
        <v>827</v>
      </c>
      <c r="C95" t="s">
        <v>828</v>
      </c>
      <c r="D95" t="s">
        <v>829</v>
      </c>
      <c r="E95" t="s">
        <v>830</v>
      </c>
      <c r="F95" t="s">
        <v>831</v>
      </c>
      <c r="G95" t="s">
        <v>832</v>
      </c>
      <c r="H95">
        <v>22</v>
      </c>
      <c r="I95" t="s">
        <v>58</v>
      </c>
      <c r="J95">
        <v>2024</v>
      </c>
      <c r="K95" t="s">
        <v>833</v>
      </c>
      <c r="L95" t="str">
        <f>HYPERLINK("http://dx.doi.org/10.1016/j.inffus.2024.102426","http://dx.doi.org/10.1016/j.inffus.2024.102426")</f>
        <v>http://dx.doi.org/10.1016/j.inffus.2024.102426</v>
      </c>
      <c r="M95" t="s">
        <v>41</v>
      </c>
    </row>
    <row r="96" spans="1:13" x14ac:dyDescent="0.35">
      <c r="A96" t="s">
        <v>834</v>
      </c>
      <c r="B96" t="s">
        <v>835</v>
      </c>
      <c r="C96" t="s">
        <v>836</v>
      </c>
      <c r="D96" t="s">
        <v>837</v>
      </c>
      <c r="E96" t="s">
        <v>838</v>
      </c>
      <c r="F96" t="s">
        <v>839</v>
      </c>
      <c r="G96" t="s">
        <v>840</v>
      </c>
      <c r="H96">
        <v>315</v>
      </c>
      <c r="I96" t="s">
        <v>841</v>
      </c>
      <c r="J96">
        <v>2020</v>
      </c>
      <c r="K96" t="s">
        <v>842</v>
      </c>
      <c r="L96" t="str">
        <f>HYPERLINK("http://dx.doi.org/10.1016/j.comnet.2020.107247","http://dx.doi.org/10.1016/j.comnet.2020.107247")</f>
        <v>http://dx.doi.org/10.1016/j.comnet.2020.107247</v>
      </c>
      <c r="M96" t="s">
        <v>22</v>
      </c>
    </row>
    <row r="97" spans="1:13" x14ac:dyDescent="0.35">
      <c r="A97" t="s">
        <v>843</v>
      </c>
      <c r="B97" t="s">
        <v>844</v>
      </c>
      <c r="C97" t="s">
        <v>845</v>
      </c>
      <c r="D97" t="s">
        <v>846</v>
      </c>
      <c r="E97" t="s">
        <v>847</v>
      </c>
      <c r="F97" t="s">
        <v>848</v>
      </c>
      <c r="G97" t="s">
        <v>849</v>
      </c>
      <c r="H97">
        <v>182</v>
      </c>
      <c r="I97" t="s">
        <v>438</v>
      </c>
      <c r="J97">
        <v>2017</v>
      </c>
      <c r="K97" t="s">
        <v>850</v>
      </c>
      <c r="L97" t="str">
        <f>HYPERLINK("http://dx.doi.org/10.1016/j.aap.2017.08.026","http://dx.doi.org/10.1016/j.aap.2017.08.026")</f>
        <v>http://dx.doi.org/10.1016/j.aap.2017.08.026</v>
      </c>
      <c r="M97" t="s">
        <v>851</v>
      </c>
    </row>
    <row r="98" spans="1:13" x14ac:dyDescent="0.35">
      <c r="A98" t="s">
        <v>852</v>
      </c>
      <c r="B98" t="s">
        <v>853</v>
      </c>
      <c r="C98" t="s">
        <v>854</v>
      </c>
      <c r="D98" t="s">
        <v>855</v>
      </c>
      <c r="E98" t="s">
        <v>856</v>
      </c>
      <c r="F98" t="s">
        <v>857</v>
      </c>
      <c r="G98" t="s">
        <v>858</v>
      </c>
      <c r="H98">
        <v>138</v>
      </c>
      <c r="I98" t="s">
        <v>58</v>
      </c>
      <c r="J98">
        <v>2021</v>
      </c>
      <c r="K98" t="s">
        <v>859</v>
      </c>
      <c r="L98" t="str">
        <f>HYPERLINK("http://dx.doi.org/10.1016/j.ins.2021.04.053","http://dx.doi.org/10.1016/j.ins.2021.04.053")</f>
        <v>http://dx.doi.org/10.1016/j.ins.2021.04.053</v>
      </c>
      <c r="M98" t="s">
        <v>41</v>
      </c>
    </row>
    <row r="99" spans="1:13" x14ac:dyDescent="0.35">
      <c r="A99" t="s">
        <v>860</v>
      </c>
      <c r="B99" t="s">
        <v>861</v>
      </c>
      <c r="C99" t="s">
        <v>13</v>
      </c>
      <c r="D99" t="s">
        <v>862</v>
      </c>
      <c r="E99" t="s">
        <v>863</v>
      </c>
      <c r="F99" t="s">
        <v>864</v>
      </c>
      <c r="G99" t="s">
        <v>13</v>
      </c>
      <c r="H99">
        <v>1772</v>
      </c>
      <c r="I99" t="s">
        <v>285</v>
      </c>
      <c r="J99">
        <v>2016</v>
      </c>
      <c r="K99" t="s">
        <v>865</v>
      </c>
      <c r="L99" t="str">
        <f>HYPERLINK("http://dx.doi.org/10.15779/Z38BG31","http://dx.doi.org/10.15779/Z38BG31")</f>
        <v>http://dx.doi.org/10.15779/Z38BG31</v>
      </c>
      <c r="M99" t="s">
        <v>866</v>
      </c>
    </row>
    <row r="100" spans="1:13" x14ac:dyDescent="0.35">
      <c r="A100" t="s">
        <v>867</v>
      </c>
      <c r="B100" t="s">
        <v>868</v>
      </c>
      <c r="C100" t="s">
        <v>869</v>
      </c>
      <c r="D100" t="s">
        <v>870</v>
      </c>
      <c r="E100" t="s">
        <v>871</v>
      </c>
      <c r="F100" t="s">
        <v>872</v>
      </c>
      <c r="G100" t="s">
        <v>873</v>
      </c>
      <c r="H100">
        <v>382</v>
      </c>
      <c r="I100" t="s">
        <v>535</v>
      </c>
      <c r="J100">
        <v>2016</v>
      </c>
      <c r="K100" t="s">
        <v>874</v>
      </c>
      <c r="L100" t="str">
        <f>HYPERLINK("http://dx.doi.org/10.1016/j.geoderma.2015.11.014","http://dx.doi.org/10.1016/j.geoderma.2015.11.014")</f>
        <v>http://dx.doi.org/10.1016/j.geoderma.2015.11.014</v>
      </c>
      <c r="M100" t="s">
        <v>295</v>
      </c>
    </row>
    <row r="101" spans="1:13" x14ac:dyDescent="0.35">
      <c r="A101" t="s">
        <v>875</v>
      </c>
      <c r="B101" t="s">
        <v>876</v>
      </c>
      <c r="C101" t="s">
        <v>877</v>
      </c>
      <c r="D101" t="s">
        <v>13</v>
      </c>
      <c r="E101" t="s">
        <v>878</v>
      </c>
      <c r="F101" t="s">
        <v>879</v>
      </c>
      <c r="G101" t="s">
        <v>880</v>
      </c>
      <c r="H101">
        <v>847</v>
      </c>
      <c r="I101" t="s">
        <v>39</v>
      </c>
      <c r="J101">
        <v>2017</v>
      </c>
      <c r="K101" t="s">
        <v>881</v>
      </c>
      <c r="L101" t="str">
        <f>HYPERLINK("http://dx.doi.org/10.1007/s10115-016-0987-z","http://dx.doi.org/10.1007/s10115-016-0987-z")</f>
        <v>http://dx.doi.org/10.1007/s10115-016-0987-z</v>
      </c>
      <c r="M101" t="s">
        <v>41</v>
      </c>
    </row>
    <row r="102" spans="1:13" x14ac:dyDescent="0.35">
      <c r="A102" t="s">
        <v>882</v>
      </c>
      <c r="B102" t="s">
        <v>883</v>
      </c>
      <c r="C102" t="s">
        <v>884</v>
      </c>
      <c r="D102" t="s">
        <v>885</v>
      </c>
      <c r="E102" t="s">
        <v>886</v>
      </c>
      <c r="F102" t="s">
        <v>887</v>
      </c>
      <c r="G102" t="s">
        <v>888</v>
      </c>
      <c r="H102">
        <v>288</v>
      </c>
      <c r="I102" t="s">
        <v>241</v>
      </c>
      <c r="J102">
        <v>2017</v>
      </c>
      <c r="K102" t="s">
        <v>889</v>
      </c>
      <c r="L102" t="str">
        <f>HYPERLINK("http://dx.doi.org/10.1016/j.cmpb.2017.01.004","http://dx.doi.org/10.1016/j.cmpb.2017.01.004")</f>
        <v>http://dx.doi.org/10.1016/j.cmpb.2017.01.004</v>
      </c>
      <c r="M102" t="s">
        <v>890</v>
      </c>
    </row>
    <row r="103" spans="1:13" x14ac:dyDescent="0.35">
      <c r="A103" t="s">
        <v>891</v>
      </c>
      <c r="B103" t="s">
        <v>892</v>
      </c>
      <c r="C103" t="s">
        <v>893</v>
      </c>
      <c r="D103" t="s">
        <v>894</v>
      </c>
      <c r="E103" t="s">
        <v>895</v>
      </c>
      <c r="F103" t="s">
        <v>896</v>
      </c>
      <c r="G103" t="s">
        <v>230</v>
      </c>
      <c r="H103">
        <v>516</v>
      </c>
      <c r="I103" t="s">
        <v>194</v>
      </c>
      <c r="J103">
        <v>2017</v>
      </c>
      <c r="K103" t="s">
        <v>897</v>
      </c>
      <c r="L103" t="str">
        <f>HYPERLINK("http://dx.doi.org/10.1016/j.apenergy.2017.03.064","http://dx.doi.org/10.1016/j.apenergy.2017.03.064")</f>
        <v>http://dx.doi.org/10.1016/j.apenergy.2017.03.064</v>
      </c>
      <c r="M103" t="s">
        <v>233</v>
      </c>
    </row>
    <row r="104" spans="1:13" x14ac:dyDescent="0.35">
      <c r="A104" t="s">
        <v>898</v>
      </c>
      <c r="B104" t="s">
        <v>899</v>
      </c>
      <c r="C104" t="s">
        <v>900</v>
      </c>
      <c r="D104" t="s">
        <v>901</v>
      </c>
      <c r="E104" t="s">
        <v>902</v>
      </c>
      <c r="F104" t="s">
        <v>903</v>
      </c>
      <c r="G104" t="s">
        <v>904</v>
      </c>
      <c r="H104">
        <v>100</v>
      </c>
      <c r="I104" t="s">
        <v>58</v>
      </c>
      <c r="J104">
        <v>2023</v>
      </c>
      <c r="K104" t="s">
        <v>905</v>
      </c>
      <c r="L104" t="str">
        <f>HYPERLINK("http://dx.doi.org/10.1016/j.uclim.2023.101630","http://dx.doi.org/10.1016/j.uclim.2023.101630")</f>
        <v>http://dx.doi.org/10.1016/j.uclim.2023.101630</v>
      </c>
      <c r="M104" t="s">
        <v>601</v>
      </c>
    </row>
    <row r="105" spans="1:13" x14ac:dyDescent="0.35">
      <c r="A105" t="s">
        <v>906</v>
      </c>
      <c r="B105" t="s">
        <v>907</v>
      </c>
      <c r="C105" t="s">
        <v>908</v>
      </c>
      <c r="D105" t="s">
        <v>909</v>
      </c>
      <c r="E105" t="s">
        <v>910</v>
      </c>
      <c r="F105" t="s">
        <v>911</v>
      </c>
      <c r="G105" t="s">
        <v>912</v>
      </c>
      <c r="H105">
        <v>375</v>
      </c>
      <c r="I105" t="s">
        <v>13</v>
      </c>
      <c r="J105">
        <v>2018</v>
      </c>
      <c r="K105" t="s">
        <v>913</v>
      </c>
      <c r="L105" t="str">
        <f>HYPERLINK("http://dx.doi.org/10.1080/15568318.2018.1429696","http://dx.doi.org/10.1080/15568318.2018.1429696")</f>
        <v>http://dx.doi.org/10.1080/15568318.2018.1429696</v>
      </c>
      <c r="M105" t="s">
        <v>914</v>
      </c>
    </row>
    <row r="106" spans="1:13" x14ac:dyDescent="0.35">
      <c r="A106" t="s">
        <v>915</v>
      </c>
      <c r="B106" t="s">
        <v>916</v>
      </c>
      <c r="C106" t="s">
        <v>917</v>
      </c>
      <c r="D106" t="s">
        <v>918</v>
      </c>
      <c r="E106" t="s">
        <v>919</v>
      </c>
      <c r="F106" t="s">
        <v>920</v>
      </c>
      <c r="G106" t="s">
        <v>921</v>
      </c>
      <c r="H106">
        <v>95</v>
      </c>
      <c r="I106" t="s">
        <v>58</v>
      </c>
      <c r="J106">
        <v>2023</v>
      </c>
      <c r="K106" t="s">
        <v>922</v>
      </c>
      <c r="L106" t="str">
        <f>HYPERLINK("http://dx.doi.org/10.1016/j.inffus.2023.101819","http://dx.doi.org/10.1016/j.inffus.2023.101819")</f>
        <v>http://dx.doi.org/10.1016/j.inffus.2023.101819</v>
      </c>
      <c r="M106" t="s">
        <v>41</v>
      </c>
    </row>
    <row r="107" spans="1:13" x14ac:dyDescent="0.35">
      <c r="A107" t="s">
        <v>923</v>
      </c>
      <c r="B107" t="s">
        <v>924</v>
      </c>
      <c r="C107" t="s">
        <v>925</v>
      </c>
      <c r="D107" t="s">
        <v>926</v>
      </c>
      <c r="E107" t="s">
        <v>927</v>
      </c>
      <c r="F107" t="s">
        <v>928</v>
      </c>
      <c r="G107" t="s">
        <v>929</v>
      </c>
      <c r="H107">
        <v>267</v>
      </c>
      <c r="I107" t="s">
        <v>48</v>
      </c>
      <c r="J107">
        <v>2018</v>
      </c>
      <c r="K107" t="s">
        <v>930</v>
      </c>
      <c r="L107" t="str">
        <f>HYPERLINK("http://dx.doi.org/10.1093/jamia/ocx084","http://dx.doi.org/10.1093/jamia/ocx084")</f>
        <v>http://dx.doi.org/10.1093/jamia/ocx084</v>
      </c>
      <c r="M107" t="s">
        <v>931</v>
      </c>
    </row>
    <row r="108" spans="1:13" x14ac:dyDescent="0.35">
      <c r="A108" t="s">
        <v>932</v>
      </c>
      <c r="B108" t="s">
        <v>933</v>
      </c>
      <c r="C108" t="s">
        <v>934</v>
      </c>
      <c r="D108" t="s">
        <v>935</v>
      </c>
      <c r="E108" t="s">
        <v>936</v>
      </c>
      <c r="F108" t="s">
        <v>937</v>
      </c>
      <c r="G108" t="s">
        <v>938</v>
      </c>
      <c r="H108">
        <v>135</v>
      </c>
      <c r="I108" t="s">
        <v>48</v>
      </c>
      <c r="J108">
        <v>2023</v>
      </c>
      <c r="K108" t="s">
        <v>939</v>
      </c>
      <c r="L108" t="str">
        <f>HYPERLINK("http://dx.doi.org/10.1016/j.technovation.2021.102447","http://dx.doi.org/10.1016/j.technovation.2021.102447")</f>
        <v>http://dx.doi.org/10.1016/j.technovation.2021.102447</v>
      </c>
      <c r="M108" t="s">
        <v>940</v>
      </c>
    </row>
    <row r="109" spans="1:13" x14ac:dyDescent="0.35">
      <c r="A109" t="s">
        <v>941</v>
      </c>
      <c r="B109" t="s">
        <v>942</v>
      </c>
      <c r="C109" t="s">
        <v>943</v>
      </c>
      <c r="D109" t="s">
        <v>944</v>
      </c>
      <c r="E109" t="s">
        <v>945</v>
      </c>
      <c r="F109" t="s">
        <v>946</v>
      </c>
      <c r="G109" t="s">
        <v>947</v>
      </c>
      <c r="H109">
        <v>18</v>
      </c>
      <c r="I109" t="s">
        <v>948</v>
      </c>
      <c r="J109">
        <v>2024</v>
      </c>
      <c r="K109" t="s">
        <v>949</v>
      </c>
      <c r="L109" t="str">
        <f>HYPERLINK("http://dx.doi.org/10.1038/s41598-024-55619-z","http://dx.doi.org/10.1038/s41598-024-55619-z")</f>
        <v>http://dx.doi.org/10.1038/s41598-024-55619-z</v>
      </c>
      <c r="M109" t="s">
        <v>252</v>
      </c>
    </row>
    <row r="110" spans="1:13" x14ac:dyDescent="0.35">
      <c r="A110" t="s">
        <v>950</v>
      </c>
      <c r="B110" t="s">
        <v>951</v>
      </c>
      <c r="C110" t="s">
        <v>13</v>
      </c>
      <c r="D110" t="s">
        <v>13</v>
      </c>
      <c r="E110" t="s">
        <v>952</v>
      </c>
      <c r="F110" t="s">
        <v>953</v>
      </c>
      <c r="G110" t="s">
        <v>954</v>
      </c>
      <c r="H110">
        <v>20</v>
      </c>
      <c r="I110" t="s">
        <v>241</v>
      </c>
      <c r="J110">
        <v>2024</v>
      </c>
      <c r="K110" t="s">
        <v>955</v>
      </c>
      <c r="L110" t="str">
        <f>HYPERLINK("http://dx.doi.org/10.1016/j.tibtech.2023.09.015","http://dx.doi.org/10.1016/j.tibtech.2023.09.015")</f>
        <v>http://dx.doi.org/10.1016/j.tibtech.2023.09.015</v>
      </c>
      <c r="M110" t="s">
        <v>956</v>
      </c>
    </row>
    <row r="111" spans="1:13" x14ac:dyDescent="0.35">
      <c r="A111" t="s">
        <v>957</v>
      </c>
      <c r="B111" t="s">
        <v>958</v>
      </c>
      <c r="C111" t="s">
        <v>959</v>
      </c>
      <c r="D111" t="s">
        <v>960</v>
      </c>
      <c r="E111" t="s">
        <v>961</v>
      </c>
      <c r="F111" t="s">
        <v>962</v>
      </c>
      <c r="G111" t="s">
        <v>963</v>
      </c>
      <c r="H111">
        <v>512</v>
      </c>
      <c r="I111" t="s">
        <v>204</v>
      </c>
      <c r="J111">
        <v>2016</v>
      </c>
      <c r="K111" t="s">
        <v>964</v>
      </c>
      <c r="L111" t="str">
        <f>HYPERLINK("http://dx.doi.org/10.1007/s10618-015-0444-8","http://dx.doi.org/10.1007/s10618-015-0444-8")</f>
        <v>http://dx.doi.org/10.1007/s10618-015-0444-8</v>
      </c>
      <c r="M111" t="s">
        <v>41</v>
      </c>
    </row>
    <row r="112" spans="1:13" x14ac:dyDescent="0.35">
      <c r="A112" t="s">
        <v>965</v>
      </c>
      <c r="B112" t="s">
        <v>966</v>
      </c>
      <c r="C112" t="s">
        <v>967</v>
      </c>
      <c r="D112" t="s">
        <v>968</v>
      </c>
      <c r="E112" t="s">
        <v>969</v>
      </c>
      <c r="F112" t="s">
        <v>970</v>
      </c>
      <c r="G112" t="s">
        <v>971</v>
      </c>
      <c r="H112">
        <v>123</v>
      </c>
      <c r="I112" t="s">
        <v>13</v>
      </c>
      <c r="J112">
        <v>2021</v>
      </c>
      <c r="K112" t="s">
        <v>972</v>
      </c>
      <c r="L112" t="str">
        <f>HYPERLINK("http://dx.doi.org/10.7150/ijbs.55552","http://dx.doi.org/10.7150/ijbs.55552")</f>
        <v>http://dx.doi.org/10.7150/ijbs.55552</v>
      </c>
      <c r="M112" t="s">
        <v>973</v>
      </c>
    </row>
    <row r="113" spans="1:13" x14ac:dyDescent="0.35">
      <c r="A113" t="s">
        <v>528</v>
      </c>
      <c r="B113" t="s">
        <v>974</v>
      </c>
      <c r="C113" t="s">
        <v>975</v>
      </c>
      <c r="D113" t="s">
        <v>976</v>
      </c>
      <c r="E113" t="s">
        <v>977</v>
      </c>
      <c r="F113" t="s">
        <v>978</v>
      </c>
      <c r="G113" t="s">
        <v>534</v>
      </c>
      <c r="H113">
        <v>41</v>
      </c>
      <c r="I113" t="s">
        <v>979</v>
      </c>
      <c r="J113">
        <v>2023</v>
      </c>
      <c r="K113" t="s">
        <v>980</v>
      </c>
      <c r="L113" t="str">
        <f>HYPERLINK("http://dx.doi.org/10.3389/fphys.2023.1233341","http://dx.doi.org/10.3389/fphys.2023.1233341")</f>
        <v>http://dx.doi.org/10.3389/fphys.2023.1233341</v>
      </c>
      <c r="M113" t="s">
        <v>981</v>
      </c>
    </row>
    <row r="114" spans="1:13" x14ac:dyDescent="0.35">
      <c r="A114" t="s">
        <v>982</v>
      </c>
      <c r="B114" t="s">
        <v>983</v>
      </c>
      <c r="C114" t="s">
        <v>984</v>
      </c>
      <c r="D114" t="s">
        <v>985</v>
      </c>
      <c r="E114" t="s">
        <v>986</v>
      </c>
      <c r="F114" t="s">
        <v>987</v>
      </c>
      <c r="G114" t="s">
        <v>988</v>
      </c>
      <c r="H114">
        <v>227</v>
      </c>
      <c r="I114" t="s">
        <v>285</v>
      </c>
      <c r="J114">
        <v>2019</v>
      </c>
      <c r="K114" t="s">
        <v>989</v>
      </c>
      <c r="L114" t="str">
        <f>HYPERLINK("http://dx.doi.org/10.1109/TEVC.2018.2869405","http://dx.doi.org/10.1109/TEVC.2018.2869405")</f>
        <v>http://dx.doi.org/10.1109/TEVC.2018.2869405</v>
      </c>
      <c r="M114" t="s">
        <v>41</v>
      </c>
    </row>
    <row r="115" spans="1:13" x14ac:dyDescent="0.35">
      <c r="A115" t="s">
        <v>990</v>
      </c>
      <c r="B115" t="s">
        <v>991</v>
      </c>
      <c r="C115" t="s">
        <v>992</v>
      </c>
      <c r="D115" t="s">
        <v>993</v>
      </c>
      <c r="E115" t="s">
        <v>994</v>
      </c>
      <c r="F115" t="s">
        <v>995</v>
      </c>
      <c r="G115" t="s">
        <v>996</v>
      </c>
      <c r="H115">
        <v>196</v>
      </c>
      <c r="I115" t="s">
        <v>403</v>
      </c>
      <c r="J115">
        <v>2019</v>
      </c>
      <c r="K115" t="s">
        <v>997</v>
      </c>
      <c r="L115" t="str">
        <f>HYPERLINK("http://dx.doi.org/10.1016/j.apenergy.2019.02.052","http://dx.doi.org/10.1016/j.apenergy.2019.02.052")</f>
        <v>http://dx.doi.org/10.1016/j.apenergy.2019.02.052</v>
      </c>
      <c r="M115" t="s">
        <v>233</v>
      </c>
    </row>
    <row r="116" spans="1:13" x14ac:dyDescent="0.35">
      <c r="A116" t="s">
        <v>998</v>
      </c>
      <c r="B116" t="s">
        <v>999</v>
      </c>
      <c r="C116" t="s">
        <v>1000</v>
      </c>
      <c r="D116" t="s">
        <v>13</v>
      </c>
      <c r="E116" t="s">
        <v>1001</v>
      </c>
      <c r="F116" t="s">
        <v>1002</v>
      </c>
      <c r="G116" t="s">
        <v>1003</v>
      </c>
      <c r="H116">
        <v>604</v>
      </c>
      <c r="I116" t="s">
        <v>13</v>
      </c>
      <c r="J116">
        <v>2016</v>
      </c>
      <c r="K116" t="s">
        <v>13</v>
      </c>
      <c r="L116" t="s">
        <v>13</v>
      </c>
      <c r="M116" t="s">
        <v>693</v>
      </c>
    </row>
    <row r="117" spans="1:13" x14ac:dyDescent="0.35">
      <c r="A117" t="s">
        <v>1004</v>
      </c>
      <c r="B117" t="s">
        <v>1005</v>
      </c>
      <c r="C117" t="s">
        <v>1006</v>
      </c>
      <c r="D117" t="s">
        <v>1007</v>
      </c>
      <c r="E117" t="s">
        <v>1008</v>
      </c>
      <c r="F117" t="s">
        <v>1009</v>
      </c>
      <c r="G117" t="s">
        <v>1010</v>
      </c>
      <c r="H117">
        <v>448</v>
      </c>
      <c r="I117" t="s">
        <v>13</v>
      </c>
      <c r="J117">
        <v>2019</v>
      </c>
      <c r="K117" t="s">
        <v>13</v>
      </c>
      <c r="L117" t="s">
        <v>13</v>
      </c>
      <c r="M117" t="s">
        <v>693</v>
      </c>
    </row>
    <row r="118" spans="1:13" x14ac:dyDescent="0.35">
      <c r="A118" t="s">
        <v>1011</v>
      </c>
      <c r="B118" t="s">
        <v>1012</v>
      </c>
      <c r="C118" t="s">
        <v>1013</v>
      </c>
      <c r="D118" t="s">
        <v>1014</v>
      </c>
      <c r="E118" t="s">
        <v>1015</v>
      </c>
      <c r="F118" t="s">
        <v>1016</v>
      </c>
      <c r="G118" t="s">
        <v>1017</v>
      </c>
      <c r="H118">
        <v>330</v>
      </c>
      <c r="I118" t="s">
        <v>1018</v>
      </c>
      <c r="J118">
        <v>2017</v>
      </c>
      <c r="K118" t="s">
        <v>1019</v>
      </c>
      <c r="L118" t="str">
        <f>HYPERLINK("http://dx.doi.org/10.1016/j.jclepro.2016.07.123","http://dx.doi.org/10.1016/j.jclepro.2016.07.123")</f>
        <v>http://dx.doi.org/10.1016/j.jclepro.2016.07.123</v>
      </c>
      <c r="M118" t="s">
        <v>1020</v>
      </c>
    </row>
    <row r="119" spans="1:13" x14ac:dyDescent="0.35">
      <c r="A119" t="s">
        <v>1021</v>
      </c>
      <c r="B119" t="s">
        <v>1022</v>
      </c>
      <c r="C119" t="s">
        <v>1023</v>
      </c>
      <c r="D119" t="s">
        <v>1024</v>
      </c>
      <c r="E119" t="s">
        <v>1025</v>
      </c>
      <c r="F119" t="s">
        <v>1026</v>
      </c>
      <c r="G119" t="s">
        <v>1027</v>
      </c>
      <c r="H119">
        <v>1351</v>
      </c>
      <c r="I119" t="s">
        <v>148</v>
      </c>
      <c r="J119">
        <v>2015</v>
      </c>
      <c r="K119" t="s">
        <v>1028</v>
      </c>
      <c r="L119" t="str">
        <f>HYPERLINK("http://dx.doi.org/10.1007/s00332-015-9258-5","http://dx.doi.org/10.1007/s00332-015-9258-5")</f>
        <v>http://dx.doi.org/10.1007/s00332-015-9258-5</v>
      </c>
      <c r="M119" t="s">
        <v>1029</v>
      </c>
    </row>
    <row r="120" spans="1:13" x14ac:dyDescent="0.35">
      <c r="A120" t="s">
        <v>1030</v>
      </c>
      <c r="B120" t="s">
        <v>1031</v>
      </c>
      <c r="C120" t="s">
        <v>1032</v>
      </c>
      <c r="D120" t="s">
        <v>13</v>
      </c>
      <c r="E120" t="s">
        <v>1033</v>
      </c>
      <c r="F120" t="s">
        <v>1034</v>
      </c>
      <c r="G120" t="s">
        <v>1035</v>
      </c>
      <c r="H120">
        <v>515</v>
      </c>
      <c r="I120" t="s">
        <v>535</v>
      </c>
      <c r="J120">
        <v>2017</v>
      </c>
      <c r="K120" t="s">
        <v>1036</v>
      </c>
      <c r="L120" t="str">
        <f>HYPERLINK("http://dx.doi.org/10.1016/j.eswa.2016.09.040","http://dx.doi.org/10.1016/j.eswa.2016.09.040")</f>
        <v>http://dx.doi.org/10.1016/j.eswa.2016.09.040</v>
      </c>
      <c r="M120" t="s">
        <v>509</v>
      </c>
    </row>
    <row r="121" spans="1:13" x14ac:dyDescent="0.35">
      <c r="A121" t="s">
        <v>1037</v>
      </c>
      <c r="B121" t="s">
        <v>1038</v>
      </c>
      <c r="C121" t="s">
        <v>13</v>
      </c>
      <c r="D121" t="s">
        <v>1039</v>
      </c>
      <c r="E121" t="s">
        <v>1040</v>
      </c>
      <c r="F121" t="s">
        <v>1041</v>
      </c>
      <c r="G121" t="s">
        <v>1042</v>
      </c>
      <c r="H121">
        <v>7407</v>
      </c>
      <c r="I121" t="s">
        <v>1043</v>
      </c>
      <c r="J121">
        <v>2017</v>
      </c>
      <c r="K121" t="s">
        <v>1044</v>
      </c>
      <c r="L121" t="str">
        <f>HYPERLINK("http://dx.doi.org/10.1093/nar/gkx247","http://dx.doi.org/10.1093/nar/gkx247")</f>
        <v>http://dx.doi.org/10.1093/nar/gkx247</v>
      </c>
      <c r="M121" t="s">
        <v>332</v>
      </c>
    </row>
    <row r="122" spans="1:13" x14ac:dyDescent="0.35">
      <c r="A122" t="s">
        <v>1045</v>
      </c>
      <c r="B122" t="s">
        <v>1046</v>
      </c>
      <c r="C122" t="s">
        <v>1047</v>
      </c>
      <c r="D122" t="s">
        <v>1048</v>
      </c>
      <c r="E122" t="s">
        <v>1049</v>
      </c>
      <c r="F122" t="s">
        <v>1050</v>
      </c>
      <c r="G122" t="s">
        <v>1051</v>
      </c>
      <c r="H122">
        <v>552</v>
      </c>
      <c r="I122" t="s">
        <v>13</v>
      </c>
      <c r="J122">
        <v>2017</v>
      </c>
      <c r="K122" t="s">
        <v>1052</v>
      </c>
      <c r="L122" t="str">
        <f>HYPERLINK("http://dx.doi.org/10.1109/ACCESS.2017.2689040","http://dx.doi.org/10.1109/ACCESS.2017.2689040")</f>
        <v>http://dx.doi.org/10.1109/ACCESS.2017.2689040</v>
      </c>
      <c r="M122" t="s">
        <v>22</v>
      </c>
    </row>
    <row r="123" spans="1:13" x14ac:dyDescent="0.35">
      <c r="A123" t="s">
        <v>1053</v>
      </c>
      <c r="B123" t="s">
        <v>1054</v>
      </c>
      <c r="C123" t="s">
        <v>1055</v>
      </c>
      <c r="D123" t="s">
        <v>1056</v>
      </c>
      <c r="E123" t="s">
        <v>1057</v>
      </c>
      <c r="F123" t="s">
        <v>1058</v>
      </c>
      <c r="G123" t="s">
        <v>1059</v>
      </c>
      <c r="H123">
        <v>179</v>
      </c>
      <c r="I123" t="s">
        <v>58</v>
      </c>
      <c r="J123">
        <v>2022</v>
      </c>
      <c r="K123" t="s">
        <v>1060</v>
      </c>
      <c r="L123" t="str">
        <f>HYPERLINK("http://dx.doi.org/10.1016/j.compbiomed.2022.105858","http://dx.doi.org/10.1016/j.compbiomed.2022.105858")</f>
        <v>http://dx.doi.org/10.1016/j.compbiomed.2022.105858</v>
      </c>
      <c r="M123" t="s">
        <v>1061</v>
      </c>
    </row>
    <row r="124" spans="1:13" x14ac:dyDescent="0.35">
      <c r="A124" t="s">
        <v>1062</v>
      </c>
      <c r="B124" t="s">
        <v>1063</v>
      </c>
      <c r="C124" t="s">
        <v>1064</v>
      </c>
      <c r="D124" t="s">
        <v>1065</v>
      </c>
      <c r="E124" t="s">
        <v>1066</v>
      </c>
      <c r="F124" t="s">
        <v>1067</v>
      </c>
      <c r="G124" t="s">
        <v>1068</v>
      </c>
      <c r="H124">
        <v>9</v>
      </c>
      <c r="I124" t="s">
        <v>13</v>
      </c>
      <c r="J124">
        <v>2024</v>
      </c>
      <c r="K124" t="s">
        <v>1069</v>
      </c>
      <c r="L124" t="str">
        <f>HYPERLINK("http://dx.doi.org/10.1177/20420986231224227","http://dx.doi.org/10.1177/20420986231224227")</f>
        <v>http://dx.doi.org/10.1177/20420986231224227</v>
      </c>
      <c r="M124" t="s">
        <v>323</v>
      </c>
    </row>
    <row r="125" spans="1:13" x14ac:dyDescent="0.35">
      <c r="A125" t="s">
        <v>1070</v>
      </c>
      <c r="B125" t="s">
        <v>1071</v>
      </c>
      <c r="C125" t="s">
        <v>1072</v>
      </c>
      <c r="D125" t="s">
        <v>1073</v>
      </c>
      <c r="E125" t="s">
        <v>1074</v>
      </c>
      <c r="F125" t="s">
        <v>1075</v>
      </c>
      <c r="G125" t="s">
        <v>1076</v>
      </c>
      <c r="H125">
        <v>348</v>
      </c>
      <c r="I125" t="s">
        <v>636</v>
      </c>
      <c r="J125">
        <v>2017</v>
      </c>
      <c r="K125" t="s">
        <v>1077</v>
      </c>
      <c r="L125" t="str">
        <f>HYPERLINK("http://dx.doi.org/10.1016/j.enbuild.2017.01.083","http://dx.doi.org/10.1016/j.enbuild.2017.01.083")</f>
        <v>http://dx.doi.org/10.1016/j.enbuild.2017.01.083</v>
      </c>
      <c r="M125" t="s">
        <v>140</v>
      </c>
    </row>
    <row r="126" spans="1:13" x14ac:dyDescent="0.35">
      <c r="A126" t="s">
        <v>1078</v>
      </c>
      <c r="B126" t="s">
        <v>1079</v>
      </c>
      <c r="C126" t="s">
        <v>1080</v>
      </c>
      <c r="D126" t="s">
        <v>513</v>
      </c>
      <c r="E126" t="s">
        <v>1081</v>
      </c>
      <c r="F126" t="s">
        <v>1082</v>
      </c>
      <c r="G126" t="s">
        <v>1083</v>
      </c>
      <c r="H126">
        <v>78</v>
      </c>
      <c r="I126" t="s">
        <v>241</v>
      </c>
      <c r="J126">
        <v>2024</v>
      </c>
      <c r="K126" t="s">
        <v>1084</v>
      </c>
      <c r="L126" t="str">
        <f>HYPERLINK("http://dx.doi.org/10.1109/TSMC.2023.3342640","http://dx.doi.org/10.1109/TSMC.2023.3342640")</f>
        <v>http://dx.doi.org/10.1109/TSMC.2023.3342640</v>
      </c>
      <c r="M126" t="s">
        <v>693</v>
      </c>
    </row>
    <row r="127" spans="1:13" x14ac:dyDescent="0.35">
      <c r="A127" t="s">
        <v>1085</v>
      </c>
      <c r="B127" t="s">
        <v>1086</v>
      </c>
      <c r="C127" t="s">
        <v>1087</v>
      </c>
      <c r="D127" t="s">
        <v>1088</v>
      </c>
      <c r="E127" t="s">
        <v>1089</v>
      </c>
      <c r="F127" t="s">
        <v>1090</v>
      </c>
      <c r="G127" t="s">
        <v>1091</v>
      </c>
      <c r="H127">
        <v>493</v>
      </c>
      <c r="I127" t="s">
        <v>285</v>
      </c>
      <c r="J127">
        <v>2015</v>
      </c>
      <c r="K127" t="s">
        <v>1092</v>
      </c>
      <c r="L127" t="str">
        <f>HYPERLINK("http://dx.doi.org/10.1109/TII.2014.2349359","http://dx.doi.org/10.1109/TII.2014.2349359")</f>
        <v>http://dx.doi.org/10.1109/TII.2014.2349359</v>
      </c>
      <c r="M127" t="s">
        <v>564</v>
      </c>
    </row>
    <row r="128" spans="1:13" x14ac:dyDescent="0.35">
      <c r="A128" t="s">
        <v>1093</v>
      </c>
      <c r="B128" t="s">
        <v>1094</v>
      </c>
      <c r="C128" t="s">
        <v>1095</v>
      </c>
      <c r="D128" t="s">
        <v>1096</v>
      </c>
      <c r="E128" t="s">
        <v>1097</v>
      </c>
      <c r="F128" t="s">
        <v>1098</v>
      </c>
      <c r="G128" t="s">
        <v>1099</v>
      </c>
      <c r="H128">
        <v>691</v>
      </c>
      <c r="I128" t="s">
        <v>1100</v>
      </c>
      <c r="J128">
        <v>2017</v>
      </c>
      <c r="K128" t="s">
        <v>1101</v>
      </c>
      <c r="L128" t="str">
        <f>HYPERLINK("http://dx.doi.org/10.1016/j.enbuild.2017.04.038","http://dx.doi.org/10.1016/j.enbuild.2017.04.038")</f>
        <v>http://dx.doi.org/10.1016/j.enbuild.2017.04.038</v>
      </c>
      <c r="M128" t="s">
        <v>140</v>
      </c>
    </row>
    <row r="129" spans="1:13" x14ac:dyDescent="0.35">
      <c r="A129" t="s">
        <v>1102</v>
      </c>
      <c r="B129" t="s">
        <v>1103</v>
      </c>
      <c r="C129" t="s">
        <v>1104</v>
      </c>
      <c r="D129" t="s">
        <v>1105</v>
      </c>
      <c r="E129" t="s">
        <v>1106</v>
      </c>
      <c r="F129" t="s">
        <v>1107</v>
      </c>
      <c r="G129" t="s">
        <v>1108</v>
      </c>
      <c r="H129">
        <v>56</v>
      </c>
      <c r="I129" t="s">
        <v>194</v>
      </c>
      <c r="J129">
        <v>2023</v>
      </c>
      <c r="K129" t="s">
        <v>1109</v>
      </c>
      <c r="L129" t="str">
        <f>HYPERLINK("http://dx.doi.org/10.1109/TKDE.2022.3163672","http://dx.doi.org/10.1109/TKDE.2022.3163672")</f>
        <v>http://dx.doi.org/10.1109/TKDE.2022.3163672</v>
      </c>
      <c r="M129" t="s">
        <v>50</v>
      </c>
    </row>
    <row r="130" spans="1:13" x14ac:dyDescent="0.35">
      <c r="A130" t="s">
        <v>1110</v>
      </c>
      <c r="B130" t="s">
        <v>1111</v>
      </c>
      <c r="C130" t="s">
        <v>1112</v>
      </c>
      <c r="D130" t="s">
        <v>13</v>
      </c>
      <c r="E130" t="s">
        <v>1113</v>
      </c>
      <c r="F130" t="s">
        <v>1114</v>
      </c>
      <c r="G130" t="s">
        <v>1115</v>
      </c>
      <c r="H130">
        <v>337</v>
      </c>
      <c r="I130" t="s">
        <v>58</v>
      </c>
      <c r="J130">
        <v>2019</v>
      </c>
      <c r="K130" t="s">
        <v>1116</v>
      </c>
      <c r="L130" t="str">
        <f>HYPERLINK("http://dx.doi.org/10.1016/j.ins.2019.05.035","http://dx.doi.org/10.1016/j.ins.2019.05.035")</f>
        <v>http://dx.doi.org/10.1016/j.ins.2019.05.035</v>
      </c>
      <c r="M130" t="s">
        <v>41</v>
      </c>
    </row>
    <row r="131" spans="1:13" x14ac:dyDescent="0.35">
      <c r="A131" t="s">
        <v>1117</v>
      </c>
      <c r="B131" t="s">
        <v>1118</v>
      </c>
      <c r="C131" t="s">
        <v>1119</v>
      </c>
      <c r="D131" t="s">
        <v>1120</v>
      </c>
      <c r="E131" t="s">
        <v>1121</v>
      </c>
      <c r="F131" t="s">
        <v>1122</v>
      </c>
      <c r="G131" t="s">
        <v>13</v>
      </c>
      <c r="H131">
        <v>462</v>
      </c>
      <c r="I131" t="s">
        <v>58</v>
      </c>
      <c r="J131">
        <v>2015</v>
      </c>
      <c r="K131" t="s">
        <v>1123</v>
      </c>
      <c r="L131" t="str">
        <f>HYPERLINK("http://dx.doi.org/10.1016/j.trc.2015.02.018","http://dx.doi.org/10.1016/j.trc.2015.02.018")</f>
        <v>http://dx.doi.org/10.1016/j.trc.2015.02.018</v>
      </c>
      <c r="M131" t="s">
        <v>1124</v>
      </c>
    </row>
    <row r="132" spans="1:13" x14ac:dyDescent="0.35">
      <c r="A132" t="s">
        <v>1125</v>
      </c>
      <c r="B132" t="s">
        <v>1126</v>
      </c>
      <c r="C132" t="s">
        <v>1127</v>
      </c>
      <c r="D132" t="s">
        <v>1128</v>
      </c>
      <c r="E132" t="s">
        <v>1129</v>
      </c>
      <c r="F132" t="s">
        <v>1130</v>
      </c>
      <c r="G132" t="s">
        <v>1131</v>
      </c>
      <c r="H132">
        <v>380</v>
      </c>
      <c r="I132" t="s">
        <v>39</v>
      </c>
      <c r="J132">
        <v>2015</v>
      </c>
      <c r="K132" t="s">
        <v>1132</v>
      </c>
      <c r="L132" t="str">
        <f>HYPERLINK("http://dx.doi.org/10.1007/s10618-014-0361-2","http://dx.doi.org/10.1007/s10618-014-0361-2")</f>
        <v>http://dx.doi.org/10.1007/s10618-014-0361-2</v>
      </c>
      <c r="M132" t="s">
        <v>41</v>
      </c>
    </row>
    <row r="133" spans="1:13" x14ac:dyDescent="0.35">
      <c r="A133" t="s">
        <v>1133</v>
      </c>
      <c r="B133" t="s">
        <v>1134</v>
      </c>
      <c r="C133" t="s">
        <v>1135</v>
      </c>
      <c r="D133" t="s">
        <v>1136</v>
      </c>
      <c r="E133" t="s">
        <v>1137</v>
      </c>
      <c r="F133" t="s">
        <v>1138</v>
      </c>
      <c r="G133" t="s">
        <v>379</v>
      </c>
      <c r="H133">
        <v>234</v>
      </c>
      <c r="I133" t="s">
        <v>1139</v>
      </c>
      <c r="J133">
        <v>2017</v>
      </c>
      <c r="K133" t="s">
        <v>1140</v>
      </c>
      <c r="L133" t="str">
        <f>HYPERLINK("http://dx.doi.org/10.1016/j.geomorph.2017.09.007","http://dx.doi.org/10.1016/j.geomorph.2017.09.007")</f>
        <v>http://dx.doi.org/10.1016/j.geomorph.2017.09.007</v>
      </c>
      <c r="M133" t="s">
        <v>405</v>
      </c>
    </row>
    <row r="134" spans="1:13" x14ac:dyDescent="0.35">
      <c r="A134" t="s">
        <v>1141</v>
      </c>
      <c r="B134" t="s">
        <v>1142</v>
      </c>
      <c r="C134" t="s">
        <v>13</v>
      </c>
      <c r="D134" t="s">
        <v>1143</v>
      </c>
      <c r="E134" t="s">
        <v>1144</v>
      </c>
      <c r="F134" t="s">
        <v>1145</v>
      </c>
      <c r="G134" t="s">
        <v>1146</v>
      </c>
      <c r="H134">
        <v>407</v>
      </c>
      <c r="I134" t="s">
        <v>1147</v>
      </c>
      <c r="J134">
        <v>2014</v>
      </c>
      <c r="K134" t="s">
        <v>1148</v>
      </c>
      <c r="L134" t="str">
        <f>HYPERLINK("http://dx.doi.org/10.1257/jep.28.2.29","http://dx.doi.org/10.1257/jep.28.2.29")</f>
        <v>http://dx.doi.org/10.1257/jep.28.2.29</v>
      </c>
      <c r="M134" t="s">
        <v>448</v>
      </c>
    </row>
    <row r="135" spans="1:13" x14ac:dyDescent="0.35">
      <c r="A135" t="s">
        <v>1149</v>
      </c>
      <c r="B135" t="s">
        <v>1150</v>
      </c>
      <c r="C135" t="s">
        <v>1151</v>
      </c>
      <c r="D135" t="s">
        <v>1152</v>
      </c>
      <c r="E135" t="s">
        <v>1153</v>
      </c>
      <c r="F135" t="s">
        <v>1154</v>
      </c>
      <c r="G135" t="s">
        <v>1155</v>
      </c>
      <c r="H135">
        <v>265</v>
      </c>
      <c r="I135" t="s">
        <v>438</v>
      </c>
      <c r="J135">
        <v>2015</v>
      </c>
      <c r="K135" t="s">
        <v>1156</v>
      </c>
      <c r="L135" t="str">
        <f>HYPERLINK("http://dx.doi.org/10.1016/j.compenvurbsys.2015.09.001","http://dx.doi.org/10.1016/j.compenvurbsys.2015.09.001")</f>
        <v>http://dx.doi.org/10.1016/j.compenvurbsys.2015.09.001</v>
      </c>
      <c r="M135" t="s">
        <v>1157</v>
      </c>
    </row>
    <row r="136" spans="1:13" x14ac:dyDescent="0.35">
      <c r="A136" t="s">
        <v>1158</v>
      </c>
      <c r="B136" t="s">
        <v>1159</v>
      </c>
      <c r="C136" t="s">
        <v>1160</v>
      </c>
      <c r="D136" t="s">
        <v>1161</v>
      </c>
      <c r="E136" t="s">
        <v>1162</v>
      </c>
      <c r="F136" t="s">
        <v>1163</v>
      </c>
      <c r="G136" t="s">
        <v>1164</v>
      </c>
      <c r="H136">
        <v>521</v>
      </c>
      <c r="I136" t="s">
        <v>231</v>
      </c>
      <c r="J136">
        <v>2018</v>
      </c>
      <c r="K136" t="s">
        <v>1165</v>
      </c>
      <c r="L136" t="str">
        <f>HYPERLINK("http://dx.doi.org/10.1016/j.knosys.2018.05.009","http://dx.doi.org/10.1016/j.knosys.2018.05.009")</f>
        <v>http://dx.doi.org/10.1016/j.knosys.2018.05.009</v>
      </c>
      <c r="M136" t="s">
        <v>41</v>
      </c>
    </row>
    <row r="137" spans="1:13" x14ac:dyDescent="0.35">
      <c r="A137" t="s">
        <v>1166</v>
      </c>
      <c r="B137" t="s">
        <v>1167</v>
      </c>
      <c r="C137" t="s">
        <v>1168</v>
      </c>
      <c r="D137" t="s">
        <v>1169</v>
      </c>
      <c r="E137" t="s">
        <v>1170</v>
      </c>
      <c r="F137" t="s">
        <v>1171</v>
      </c>
      <c r="G137" t="s">
        <v>1172</v>
      </c>
      <c r="H137">
        <v>317</v>
      </c>
      <c r="I137" t="s">
        <v>39</v>
      </c>
      <c r="J137">
        <v>2020</v>
      </c>
      <c r="K137" t="s">
        <v>1173</v>
      </c>
      <c r="L137" t="str">
        <f>HYPERLINK("http://dx.doi.org/10.1093/bib/bbz041","http://dx.doi.org/10.1093/bib/bbz041")</f>
        <v>http://dx.doi.org/10.1093/bib/bbz041</v>
      </c>
      <c r="M137" t="s">
        <v>574</v>
      </c>
    </row>
    <row r="138" spans="1:13" x14ac:dyDescent="0.35">
      <c r="A138" t="s">
        <v>1174</v>
      </c>
      <c r="B138" t="s">
        <v>1175</v>
      </c>
      <c r="C138" t="s">
        <v>1176</v>
      </c>
      <c r="D138" t="s">
        <v>1177</v>
      </c>
      <c r="E138" t="s">
        <v>1178</v>
      </c>
      <c r="F138" t="s">
        <v>1179</v>
      </c>
      <c r="G138" t="s">
        <v>1180</v>
      </c>
      <c r="H138">
        <v>450</v>
      </c>
      <c r="I138" t="s">
        <v>526</v>
      </c>
      <c r="J138">
        <v>2017</v>
      </c>
      <c r="K138" t="s">
        <v>1181</v>
      </c>
      <c r="L138" t="str">
        <f>HYPERLINK("http://dx.doi.org/10.1016/j.cma.2017.03.037","http://dx.doi.org/10.1016/j.cma.2017.03.037")</f>
        <v>http://dx.doi.org/10.1016/j.cma.2017.03.037</v>
      </c>
      <c r="M138" t="s">
        <v>1182</v>
      </c>
    </row>
    <row r="139" spans="1:13" x14ac:dyDescent="0.35">
      <c r="A139" t="s">
        <v>1183</v>
      </c>
      <c r="B139" t="s">
        <v>1184</v>
      </c>
      <c r="C139" t="s">
        <v>13</v>
      </c>
      <c r="D139" t="s">
        <v>1185</v>
      </c>
      <c r="E139" t="s">
        <v>1186</v>
      </c>
      <c r="F139" t="s">
        <v>1187</v>
      </c>
      <c r="G139" t="s">
        <v>1188</v>
      </c>
      <c r="H139">
        <v>751</v>
      </c>
      <c r="I139" t="s">
        <v>438</v>
      </c>
      <c r="J139">
        <v>2016</v>
      </c>
      <c r="K139" t="s">
        <v>1189</v>
      </c>
      <c r="L139" t="str">
        <f>HYPERLINK("http://dx.doi.org/10.1126/sciadv.1600225","http://dx.doi.org/10.1126/sciadv.1600225")</f>
        <v>http://dx.doi.org/10.1126/sciadv.1600225</v>
      </c>
      <c r="M139" t="s">
        <v>252</v>
      </c>
    </row>
    <row r="140" spans="1:13" x14ac:dyDescent="0.35">
      <c r="A140" t="s">
        <v>1190</v>
      </c>
      <c r="B140" t="s">
        <v>1191</v>
      </c>
      <c r="C140" t="s">
        <v>1192</v>
      </c>
      <c r="D140" t="s">
        <v>1193</v>
      </c>
      <c r="E140" t="s">
        <v>1194</v>
      </c>
      <c r="F140" t="s">
        <v>1195</v>
      </c>
      <c r="G140" t="s">
        <v>1196</v>
      </c>
      <c r="H140">
        <v>2187</v>
      </c>
      <c r="I140" t="s">
        <v>48</v>
      </c>
      <c r="J140">
        <v>2018</v>
      </c>
      <c r="K140" t="s">
        <v>1197</v>
      </c>
      <c r="L140" t="str">
        <f>HYPERLINK("http://dx.doi.org/10.1145/3136625","http://dx.doi.org/10.1145/3136625")</f>
        <v>http://dx.doi.org/10.1145/3136625</v>
      </c>
      <c r="M140" t="s">
        <v>41</v>
      </c>
    </row>
    <row r="141" spans="1:13" x14ac:dyDescent="0.35">
      <c r="A141" t="s">
        <v>1198</v>
      </c>
      <c r="B141" t="s">
        <v>1199</v>
      </c>
      <c r="C141" t="s">
        <v>1200</v>
      </c>
      <c r="D141" t="s">
        <v>1201</v>
      </c>
      <c r="E141" t="s">
        <v>1202</v>
      </c>
      <c r="F141" t="s">
        <v>1203</v>
      </c>
      <c r="G141" t="s">
        <v>1204</v>
      </c>
      <c r="H141">
        <v>131</v>
      </c>
      <c r="I141" t="s">
        <v>231</v>
      </c>
      <c r="J141">
        <v>2022</v>
      </c>
      <c r="K141" t="s">
        <v>1205</v>
      </c>
      <c r="L141" t="str">
        <f>HYPERLINK("http://dx.doi.org/10.1109/JIOT.2021.3077937","http://dx.doi.org/10.1109/JIOT.2021.3077937")</f>
        <v>http://dx.doi.org/10.1109/JIOT.2021.3077937</v>
      </c>
      <c r="M141" t="s">
        <v>22</v>
      </c>
    </row>
    <row r="142" spans="1:13" x14ac:dyDescent="0.35">
      <c r="A142" t="s">
        <v>1206</v>
      </c>
      <c r="B142" t="s">
        <v>1207</v>
      </c>
      <c r="C142" t="s">
        <v>1208</v>
      </c>
      <c r="D142" t="s">
        <v>1209</v>
      </c>
      <c r="E142" t="s">
        <v>1210</v>
      </c>
      <c r="F142" t="s">
        <v>1211</v>
      </c>
      <c r="G142" t="s">
        <v>1212</v>
      </c>
      <c r="H142">
        <v>27</v>
      </c>
      <c r="I142" t="s">
        <v>13</v>
      </c>
      <c r="J142">
        <v>2024</v>
      </c>
      <c r="K142" t="s">
        <v>1213</v>
      </c>
      <c r="L142" t="str">
        <f>HYPERLINK("http://dx.doi.org/10.1109/TLT.2023.3314610","http://dx.doi.org/10.1109/TLT.2023.3314610")</f>
        <v>http://dx.doi.org/10.1109/TLT.2023.3314610</v>
      </c>
      <c r="M142" t="s">
        <v>1214</v>
      </c>
    </row>
    <row r="143" spans="1:13" x14ac:dyDescent="0.35">
      <c r="A143" t="s">
        <v>1215</v>
      </c>
      <c r="B143" t="s">
        <v>1216</v>
      </c>
      <c r="C143" t="s">
        <v>1217</v>
      </c>
      <c r="D143" t="s">
        <v>13</v>
      </c>
      <c r="E143" t="s">
        <v>1218</v>
      </c>
      <c r="F143" t="s">
        <v>1219</v>
      </c>
      <c r="G143" t="s">
        <v>1220</v>
      </c>
      <c r="H143">
        <v>123</v>
      </c>
      <c r="I143" t="s">
        <v>1221</v>
      </c>
      <c r="J143">
        <v>2022</v>
      </c>
      <c r="K143" t="s">
        <v>1222</v>
      </c>
      <c r="L143" t="str">
        <f>HYPERLINK("http://dx.doi.org/10.1109/TPAMI.2021.3057879","http://dx.doi.org/10.1109/TPAMI.2021.3057879")</f>
        <v>http://dx.doi.org/10.1109/TPAMI.2021.3057879</v>
      </c>
      <c r="M143" t="s">
        <v>50</v>
      </c>
    </row>
    <row r="144" spans="1:13" x14ac:dyDescent="0.35">
      <c r="A144" t="s">
        <v>1223</v>
      </c>
      <c r="B144" t="s">
        <v>1224</v>
      </c>
      <c r="C144" t="s">
        <v>1225</v>
      </c>
      <c r="D144" t="s">
        <v>13</v>
      </c>
      <c r="E144" t="s">
        <v>1226</v>
      </c>
      <c r="F144" t="s">
        <v>1227</v>
      </c>
      <c r="G144" t="s">
        <v>1228</v>
      </c>
      <c r="H144">
        <v>85</v>
      </c>
      <c r="I144" t="s">
        <v>138</v>
      </c>
      <c r="J144">
        <v>2022</v>
      </c>
      <c r="K144" t="s">
        <v>1229</v>
      </c>
      <c r="L144" t="str">
        <f>HYPERLINK("http://dx.doi.org/10.1109/TPAMI.2020.3013379","http://dx.doi.org/10.1109/TPAMI.2020.3013379")</f>
        <v>http://dx.doi.org/10.1109/TPAMI.2020.3013379</v>
      </c>
      <c r="M144" t="s">
        <v>50</v>
      </c>
    </row>
    <row r="145" spans="1:13" x14ac:dyDescent="0.35">
      <c r="A145" t="s">
        <v>1230</v>
      </c>
      <c r="B145" t="s">
        <v>1231</v>
      </c>
      <c r="C145" t="s">
        <v>1232</v>
      </c>
      <c r="D145" t="s">
        <v>1233</v>
      </c>
      <c r="E145" t="s">
        <v>1234</v>
      </c>
      <c r="F145" t="s">
        <v>1235</v>
      </c>
      <c r="G145" t="s">
        <v>1236</v>
      </c>
      <c r="H145">
        <v>138</v>
      </c>
      <c r="I145" t="s">
        <v>13</v>
      </c>
      <c r="J145">
        <v>2021</v>
      </c>
      <c r="K145" t="s">
        <v>1237</v>
      </c>
      <c r="L145" t="str">
        <f>HYPERLINK("http://dx.doi.org/10.1109/ACCESS.2021.3108972","http://dx.doi.org/10.1109/ACCESS.2021.3108972")</f>
        <v>http://dx.doi.org/10.1109/ACCESS.2021.3108972</v>
      </c>
      <c r="M145" t="s">
        <v>22</v>
      </c>
    </row>
    <row r="146" spans="1:13" x14ac:dyDescent="0.35">
      <c r="A146" t="s">
        <v>1238</v>
      </c>
      <c r="B146" t="s">
        <v>1239</v>
      </c>
      <c r="C146" t="s">
        <v>1240</v>
      </c>
      <c r="D146" t="s">
        <v>1241</v>
      </c>
      <c r="E146" t="s">
        <v>1242</v>
      </c>
      <c r="F146" t="s">
        <v>1243</v>
      </c>
      <c r="G146" t="s">
        <v>1244</v>
      </c>
      <c r="H146">
        <v>425</v>
      </c>
      <c r="I146" t="s">
        <v>241</v>
      </c>
      <c r="J146">
        <v>2017</v>
      </c>
      <c r="K146" t="s">
        <v>1245</v>
      </c>
      <c r="L146" t="str">
        <f>HYPERLINK("http://dx.doi.org/10.1145/2990508","http://dx.doi.org/10.1145/2990508")</f>
        <v>http://dx.doi.org/10.1145/2990508</v>
      </c>
      <c r="M146" t="s">
        <v>41</v>
      </c>
    </row>
    <row r="147" spans="1:13" x14ac:dyDescent="0.35">
      <c r="A147" t="s">
        <v>1246</v>
      </c>
      <c r="B147" t="s">
        <v>1247</v>
      </c>
      <c r="C147" t="s">
        <v>13</v>
      </c>
      <c r="D147" t="s">
        <v>1248</v>
      </c>
      <c r="E147" t="s">
        <v>1249</v>
      </c>
      <c r="F147" t="s">
        <v>1250</v>
      </c>
      <c r="G147" t="s">
        <v>1251</v>
      </c>
      <c r="H147">
        <v>1057</v>
      </c>
      <c r="I147" t="s">
        <v>48</v>
      </c>
      <c r="J147">
        <v>2016</v>
      </c>
      <c r="K147" t="s">
        <v>1252</v>
      </c>
      <c r="L147" t="str">
        <f>HYPERLINK("http://dx.doi.org/10.1093/rfs/hhv059","http://dx.doi.org/10.1093/rfs/hhv059")</f>
        <v>http://dx.doi.org/10.1093/rfs/hhv059</v>
      </c>
      <c r="M147" t="s">
        <v>448</v>
      </c>
    </row>
    <row r="148" spans="1:13" x14ac:dyDescent="0.35">
      <c r="A148" t="s">
        <v>1253</v>
      </c>
      <c r="B148" t="s">
        <v>1254</v>
      </c>
      <c r="C148" t="s">
        <v>1255</v>
      </c>
      <c r="D148" t="s">
        <v>1256</v>
      </c>
      <c r="E148" t="s">
        <v>1257</v>
      </c>
      <c r="F148" t="s">
        <v>1258</v>
      </c>
      <c r="G148" t="s">
        <v>1259</v>
      </c>
      <c r="H148">
        <v>16</v>
      </c>
      <c r="I148" t="s">
        <v>1260</v>
      </c>
      <c r="J148">
        <v>2024</v>
      </c>
      <c r="K148" t="s">
        <v>1261</v>
      </c>
      <c r="L148" t="str">
        <f>HYPERLINK("http://dx.doi.org/10.1109/TDSC.2023.3276360","http://dx.doi.org/10.1109/TDSC.2023.3276360")</f>
        <v>http://dx.doi.org/10.1109/TDSC.2023.3276360</v>
      </c>
      <c r="M148" t="s">
        <v>41</v>
      </c>
    </row>
    <row r="149" spans="1:13" x14ac:dyDescent="0.35">
      <c r="A149" t="s">
        <v>1262</v>
      </c>
      <c r="B149" t="s">
        <v>1263</v>
      </c>
      <c r="C149" t="s">
        <v>1264</v>
      </c>
      <c r="D149" t="s">
        <v>1265</v>
      </c>
      <c r="E149" t="s">
        <v>1266</v>
      </c>
      <c r="F149" t="s">
        <v>1267</v>
      </c>
      <c r="G149" t="s">
        <v>1268</v>
      </c>
      <c r="H149">
        <v>267</v>
      </c>
      <c r="I149" t="s">
        <v>413</v>
      </c>
      <c r="J149">
        <v>2023</v>
      </c>
      <c r="K149" t="s">
        <v>1269</v>
      </c>
      <c r="L149" t="str">
        <f>HYPERLINK("http://dx.doi.org/10.1109/TAFFC.2020.3025777","http://dx.doi.org/10.1109/TAFFC.2020.3025777")</f>
        <v>http://dx.doi.org/10.1109/TAFFC.2020.3025777</v>
      </c>
      <c r="M149" t="s">
        <v>41</v>
      </c>
    </row>
    <row r="150" spans="1:13" x14ac:dyDescent="0.35">
      <c r="A150" t="s">
        <v>1270</v>
      </c>
      <c r="B150" t="s">
        <v>1271</v>
      </c>
      <c r="C150" t="s">
        <v>1272</v>
      </c>
      <c r="D150" t="s">
        <v>1273</v>
      </c>
      <c r="E150" t="s">
        <v>1274</v>
      </c>
      <c r="F150" t="s">
        <v>1275</v>
      </c>
      <c r="G150" t="s">
        <v>1276</v>
      </c>
      <c r="H150">
        <v>123</v>
      </c>
      <c r="I150" t="s">
        <v>102</v>
      </c>
      <c r="J150">
        <v>2022</v>
      </c>
      <c r="K150" t="s">
        <v>1277</v>
      </c>
      <c r="L150" t="str">
        <f>HYPERLINK("http://dx.doi.org/10.1109/LWC.2021.3136045","http://dx.doi.org/10.1109/LWC.2021.3136045")</f>
        <v>http://dx.doi.org/10.1109/LWC.2021.3136045</v>
      </c>
      <c r="M150" t="s">
        <v>22</v>
      </c>
    </row>
    <row r="151" spans="1:13" x14ac:dyDescent="0.35">
      <c r="A151" t="s">
        <v>1278</v>
      </c>
      <c r="B151" t="s">
        <v>1279</v>
      </c>
      <c r="C151" t="s">
        <v>1280</v>
      </c>
      <c r="D151" t="s">
        <v>1281</v>
      </c>
      <c r="E151" t="s">
        <v>1282</v>
      </c>
      <c r="F151" t="s">
        <v>1283</v>
      </c>
      <c r="G151" t="s">
        <v>1284</v>
      </c>
      <c r="H151">
        <v>123</v>
      </c>
      <c r="I151" t="s">
        <v>1285</v>
      </c>
      <c r="J151">
        <v>2021</v>
      </c>
      <c r="K151" t="s">
        <v>1286</v>
      </c>
      <c r="L151" t="str">
        <f>HYPERLINK("http://dx.doi.org/10.1109/TKDE.2020.2970044","http://dx.doi.org/10.1109/TKDE.2020.2970044")</f>
        <v>http://dx.doi.org/10.1109/TKDE.2020.2970044</v>
      </c>
      <c r="M151" t="s">
        <v>50</v>
      </c>
    </row>
    <row r="152" spans="1:13" x14ac:dyDescent="0.35">
      <c r="A152" t="s">
        <v>1287</v>
      </c>
      <c r="B152" t="s">
        <v>1288</v>
      </c>
      <c r="C152" t="s">
        <v>1289</v>
      </c>
      <c r="D152" t="s">
        <v>1290</v>
      </c>
      <c r="E152" t="s">
        <v>1291</v>
      </c>
      <c r="F152" t="s">
        <v>1292</v>
      </c>
      <c r="G152" t="s">
        <v>1293</v>
      </c>
      <c r="H152">
        <v>253</v>
      </c>
      <c r="I152" t="s">
        <v>39</v>
      </c>
      <c r="J152">
        <v>2018</v>
      </c>
      <c r="K152" t="s">
        <v>1294</v>
      </c>
      <c r="L152" t="str">
        <f>HYPERLINK("http://dx.doi.org/10.1109/TITS.2017.2724551","http://dx.doi.org/10.1109/TITS.2017.2724551")</f>
        <v>http://dx.doi.org/10.1109/TITS.2017.2724551</v>
      </c>
      <c r="M152" t="s">
        <v>178</v>
      </c>
    </row>
    <row r="153" spans="1:13" x14ac:dyDescent="0.35">
      <c r="A153" t="s">
        <v>1295</v>
      </c>
      <c r="B153" t="s">
        <v>1296</v>
      </c>
      <c r="C153" t="s">
        <v>1297</v>
      </c>
      <c r="D153" t="s">
        <v>1298</v>
      </c>
      <c r="E153" t="s">
        <v>1299</v>
      </c>
      <c r="F153" t="s">
        <v>1300</v>
      </c>
      <c r="G153" t="s">
        <v>1301</v>
      </c>
      <c r="H153">
        <v>173</v>
      </c>
      <c r="I153" t="s">
        <v>102</v>
      </c>
      <c r="J153">
        <v>2021</v>
      </c>
      <c r="K153" t="s">
        <v>1302</v>
      </c>
      <c r="L153" t="str">
        <f>HYPERLINK("http://dx.doi.org/10.1016/j.inffus.2020.10.008","http://dx.doi.org/10.1016/j.inffus.2020.10.008")</f>
        <v>http://dx.doi.org/10.1016/j.inffus.2020.10.008</v>
      </c>
      <c r="M153" t="s">
        <v>41</v>
      </c>
    </row>
    <row r="154" spans="1:13" x14ac:dyDescent="0.35">
      <c r="A154" t="s">
        <v>1303</v>
      </c>
      <c r="B154" t="s">
        <v>1304</v>
      </c>
      <c r="C154" t="s">
        <v>1305</v>
      </c>
      <c r="D154" t="s">
        <v>1306</v>
      </c>
      <c r="E154" t="s">
        <v>1307</v>
      </c>
      <c r="F154" t="s">
        <v>1308</v>
      </c>
      <c r="G154" t="s">
        <v>1309</v>
      </c>
      <c r="H154">
        <v>202</v>
      </c>
      <c r="I154" t="s">
        <v>48</v>
      </c>
      <c r="J154">
        <v>2021</v>
      </c>
      <c r="K154" t="s">
        <v>1310</v>
      </c>
      <c r="L154" t="str">
        <f>HYPERLINK("http://dx.doi.org/10.1016/j.future.2020.07.047","http://dx.doi.org/10.1016/j.future.2020.07.047")</f>
        <v>http://dx.doi.org/10.1016/j.future.2020.07.047</v>
      </c>
      <c r="M154" t="s">
        <v>41</v>
      </c>
    </row>
    <row r="155" spans="1:13" x14ac:dyDescent="0.35">
      <c r="A155" t="s">
        <v>1311</v>
      </c>
      <c r="B155" t="s">
        <v>1312</v>
      </c>
      <c r="C155" t="s">
        <v>1313</v>
      </c>
      <c r="D155" t="s">
        <v>1314</v>
      </c>
      <c r="E155" t="s">
        <v>1315</v>
      </c>
      <c r="F155" t="s">
        <v>1316</v>
      </c>
      <c r="G155" t="s">
        <v>1317</v>
      </c>
      <c r="H155">
        <v>216</v>
      </c>
      <c r="I155" t="s">
        <v>48</v>
      </c>
      <c r="J155">
        <v>2019</v>
      </c>
      <c r="K155" t="s">
        <v>1318</v>
      </c>
      <c r="L155" t="str">
        <f>HYPERLINK("http://dx.doi.org/10.1016/j.catena.2018.08.025","http://dx.doi.org/10.1016/j.catena.2018.08.025")</f>
        <v>http://dx.doi.org/10.1016/j.catena.2018.08.025</v>
      </c>
      <c r="M155" t="s">
        <v>381</v>
      </c>
    </row>
    <row r="156" spans="1:13" x14ac:dyDescent="0.35">
      <c r="A156" t="s">
        <v>1319</v>
      </c>
      <c r="B156" t="s">
        <v>1320</v>
      </c>
      <c r="C156" t="s">
        <v>1321</v>
      </c>
      <c r="D156" t="s">
        <v>1322</v>
      </c>
      <c r="E156" t="s">
        <v>1323</v>
      </c>
      <c r="F156" t="s">
        <v>1324</v>
      </c>
      <c r="G156" t="s">
        <v>1325</v>
      </c>
      <c r="H156">
        <v>25</v>
      </c>
      <c r="I156" t="s">
        <v>231</v>
      </c>
      <c r="J156">
        <v>2024</v>
      </c>
      <c r="K156" t="s">
        <v>1326</v>
      </c>
      <c r="L156" t="str">
        <f>HYPERLINK("http://dx.doi.org/10.1016/j.eswa.2024.123362","http://dx.doi.org/10.1016/j.eswa.2024.123362")</f>
        <v>http://dx.doi.org/10.1016/j.eswa.2024.123362</v>
      </c>
      <c r="M156" t="s">
        <v>509</v>
      </c>
    </row>
    <row r="157" spans="1:13" x14ac:dyDescent="0.35">
      <c r="A157" t="s">
        <v>1327</v>
      </c>
      <c r="B157" t="s">
        <v>1328</v>
      </c>
      <c r="C157" t="s">
        <v>1329</v>
      </c>
      <c r="D157" t="s">
        <v>1330</v>
      </c>
      <c r="E157" t="s">
        <v>1331</v>
      </c>
      <c r="F157" t="s">
        <v>1332</v>
      </c>
      <c r="G157" t="s">
        <v>1333</v>
      </c>
      <c r="H157">
        <v>23</v>
      </c>
      <c r="I157" t="s">
        <v>204</v>
      </c>
      <c r="J157">
        <v>2024</v>
      </c>
      <c r="K157" t="s">
        <v>1334</v>
      </c>
      <c r="L157" t="str">
        <f>HYPERLINK("http://dx.doi.org/10.1109/TKDE.2024.3350071","http://dx.doi.org/10.1109/TKDE.2024.3350071")</f>
        <v>http://dx.doi.org/10.1109/TKDE.2024.3350071</v>
      </c>
      <c r="M157" t="s">
        <v>50</v>
      </c>
    </row>
    <row r="158" spans="1:13" x14ac:dyDescent="0.35">
      <c r="A158" t="s">
        <v>1335</v>
      </c>
      <c r="B158" t="s">
        <v>1336</v>
      </c>
      <c r="C158" t="s">
        <v>1337</v>
      </c>
      <c r="D158" t="s">
        <v>1338</v>
      </c>
      <c r="E158" t="s">
        <v>1339</v>
      </c>
      <c r="F158" t="s">
        <v>1340</v>
      </c>
      <c r="G158" t="s">
        <v>1341</v>
      </c>
      <c r="H158">
        <v>369</v>
      </c>
      <c r="I158" t="s">
        <v>1342</v>
      </c>
      <c r="J158">
        <v>2019</v>
      </c>
      <c r="K158" t="s">
        <v>1343</v>
      </c>
      <c r="L158" t="str">
        <f>HYPERLINK("http://dx.doi.org/10.1080/10548408.2019.1592059","http://dx.doi.org/10.1080/10548408.2019.1592059")</f>
        <v>http://dx.doi.org/10.1080/10548408.2019.1592059</v>
      </c>
      <c r="M158" t="s">
        <v>1344</v>
      </c>
    </row>
    <row r="159" spans="1:13" x14ac:dyDescent="0.35">
      <c r="A159" t="s">
        <v>1345</v>
      </c>
      <c r="B159" t="s">
        <v>1346</v>
      </c>
      <c r="C159" t="s">
        <v>1347</v>
      </c>
      <c r="D159" t="s">
        <v>1348</v>
      </c>
      <c r="E159" t="s">
        <v>1349</v>
      </c>
      <c r="F159" t="s">
        <v>1350</v>
      </c>
      <c r="G159" t="s">
        <v>1351</v>
      </c>
      <c r="H159">
        <v>37</v>
      </c>
      <c r="I159" t="s">
        <v>93</v>
      </c>
      <c r="J159">
        <v>2024</v>
      </c>
      <c r="K159" t="s">
        <v>1352</v>
      </c>
      <c r="L159" t="str">
        <f>HYPERLINK("http://dx.doi.org/10.1109/TCSVT.2023.3289170","http://dx.doi.org/10.1109/TCSVT.2023.3289170")</f>
        <v>http://dx.doi.org/10.1109/TCSVT.2023.3289170</v>
      </c>
      <c r="M159" t="s">
        <v>206</v>
      </c>
    </row>
    <row r="160" spans="1:13" x14ac:dyDescent="0.35">
      <c r="A160" t="s">
        <v>1353</v>
      </c>
      <c r="B160" t="s">
        <v>1354</v>
      </c>
      <c r="C160" t="s">
        <v>1355</v>
      </c>
      <c r="D160" t="s">
        <v>1356</v>
      </c>
      <c r="E160" t="s">
        <v>1357</v>
      </c>
      <c r="F160" t="s">
        <v>1358</v>
      </c>
      <c r="G160" t="s">
        <v>1359</v>
      </c>
      <c r="H160">
        <v>165</v>
      </c>
      <c r="I160" t="s">
        <v>93</v>
      </c>
      <c r="J160">
        <v>2021</v>
      </c>
      <c r="K160" t="s">
        <v>1360</v>
      </c>
      <c r="L160" t="str">
        <f>HYPERLINK("http://dx.doi.org/10.1109/TVT.2021.3055811","http://dx.doi.org/10.1109/TVT.2021.3055811")</f>
        <v>http://dx.doi.org/10.1109/TVT.2021.3055811</v>
      </c>
      <c r="M160" t="s">
        <v>1361</v>
      </c>
    </row>
    <row r="161" spans="1:13" x14ac:dyDescent="0.35">
      <c r="A161" t="s">
        <v>1362</v>
      </c>
      <c r="B161" t="s">
        <v>1363</v>
      </c>
      <c r="C161" t="s">
        <v>1364</v>
      </c>
      <c r="D161" t="s">
        <v>1365</v>
      </c>
      <c r="E161" t="s">
        <v>1366</v>
      </c>
      <c r="F161" t="s">
        <v>1367</v>
      </c>
      <c r="G161" t="s">
        <v>1368</v>
      </c>
      <c r="H161">
        <v>321</v>
      </c>
      <c r="I161" t="s">
        <v>1369</v>
      </c>
      <c r="J161">
        <v>2023</v>
      </c>
      <c r="K161" t="s">
        <v>1370</v>
      </c>
      <c r="L161" t="str">
        <f>HYPERLINK("http://dx.doi.org/10.1109/TDSC.2022.3217661","http://dx.doi.org/10.1109/TDSC.2022.3217661")</f>
        <v>http://dx.doi.org/10.1109/TDSC.2022.3217661</v>
      </c>
      <c r="M161" t="s">
        <v>41</v>
      </c>
    </row>
    <row r="162" spans="1:13" x14ac:dyDescent="0.35">
      <c r="A162" t="s">
        <v>1371</v>
      </c>
      <c r="B162" t="s">
        <v>1372</v>
      </c>
      <c r="C162" t="s">
        <v>1373</v>
      </c>
      <c r="D162" t="s">
        <v>1374</v>
      </c>
      <c r="E162" t="s">
        <v>1375</v>
      </c>
      <c r="F162" t="s">
        <v>1376</v>
      </c>
      <c r="G162" t="s">
        <v>1377</v>
      </c>
      <c r="H162">
        <v>161</v>
      </c>
      <c r="I162" t="s">
        <v>148</v>
      </c>
      <c r="J162">
        <v>2022</v>
      </c>
      <c r="K162" t="s">
        <v>1378</v>
      </c>
      <c r="L162" t="str">
        <f>HYPERLINK("http://dx.doi.org/10.1109/TCYB.2021.3109066","http://dx.doi.org/10.1109/TCYB.2021.3109066")</f>
        <v>http://dx.doi.org/10.1109/TCYB.2021.3109066</v>
      </c>
      <c r="M162" t="s">
        <v>693</v>
      </c>
    </row>
    <row r="163" spans="1:13" x14ac:dyDescent="0.35">
      <c r="A163" t="s">
        <v>1379</v>
      </c>
      <c r="B163" t="s">
        <v>1380</v>
      </c>
      <c r="C163" t="s">
        <v>1381</v>
      </c>
      <c r="D163" t="s">
        <v>1382</v>
      </c>
      <c r="E163" t="s">
        <v>1383</v>
      </c>
      <c r="F163" t="s">
        <v>1384</v>
      </c>
      <c r="G163" t="s">
        <v>1385</v>
      </c>
      <c r="H163">
        <v>43</v>
      </c>
      <c r="I163" t="s">
        <v>13</v>
      </c>
      <c r="J163">
        <v>2023</v>
      </c>
      <c r="K163" t="s">
        <v>1386</v>
      </c>
      <c r="L163" t="str">
        <f>HYPERLINK("http://dx.doi.org/10.1109/TGRS.2023.3268038","http://dx.doi.org/10.1109/TGRS.2023.3268038")</f>
        <v>http://dx.doi.org/10.1109/TGRS.2023.3268038</v>
      </c>
      <c r="M163" t="s">
        <v>794</v>
      </c>
    </row>
    <row r="164" spans="1:13" x14ac:dyDescent="0.35">
      <c r="A164" t="s">
        <v>1387</v>
      </c>
      <c r="B164" t="s">
        <v>1388</v>
      </c>
      <c r="C164" t="s">
        <v>1389</v>
      </c>
      <c r="D164" t="s">
        <v>13</v>
      </c>
      <c r="E164" t="s">
        <v>1390</v>
      </c>
      <c r="F164" t="s">
        <v>1391</v>
      </c>
      <c r="G164" t="s">
        <v>1392</v>
      </c>
      <c r="H164">
        <v>113</v>
      </c>
      <c r="I164" t="s">
        <v>39</v>
      </c>
      <c r="J164">
        <v>2022</v>
      </c>
      <c r="K164" t="s">
        <v>1393</v>
      </c>
      <c r="L164" t="str">
        <f>HYPERLINK("http://dx.doi.org/10.1109/TII.2021.3106593","http://dx.doi.org/10.1109/TII.2021.3106593")</f>
        <v>http://dx.doi.org/10.1109/TII.2021.3106593</v>
      </c>
      <c r="M164" t="s">
        <v>564</v>
      </c>
    </row>
    <row r="165" spans="1:13" x14ac:dyDescent="0.35">
      <c r="A165" t="s">
        <v>1394</v>
      </c>
      <c r="B165" t="s">
        <v>1395</v>
      </c>
      <c r="C165" t="s">
        <v>1396</v>
      </c>
      <c r="D165" t="s">
        <v>1397</v>
      </c>
      <c r="E165" t="s">
        <v>1398</v>
      </c>
      <c r="F165" t="s">
        <v>1399</v>
      </c>
      <c r="G165" t="s">
        <v>1400</v>
      </c>
      <c r="H165">
        <v>394</v>
      </c>
      <c r="I165" t="s">
        <v>241</v>
      </c>
      <c r="J165">
        <v>2018</v>
      </c>
      <c r="K165" t="s">
        <v>1401</v>
      </c>
      <c r="L165" t="str">
        <f>HYPERLINK("http://dx.doi.org/10.1016/j.catena.2018.01.005","http://dx.doi.org/10.1016/j.catena.2018.01.005")</f>
        <v>http://dx.doi.org/10.1016/j.catena.2018.01.005</v>
      </c>
      <c r="M165" t="s">
        <v>381</v>
      </c>
    </row>
    <row r="166" spans="1:13" x14ac:dyDescent="0.35">
      <c r="A166" t="s">
        <v>1402</v>
      </c>
      <c r="B166" t="s">
        <v>1403</v>
      </c>
      <c r="C166" t="s">
        <v>13</v>
      </c>
      <c r="D166" t="s">
        <v>1404</v>
      </c>
      <c r="E166" t="s">
        <v>1405</v>
      </c>
      <c r="F166" t="s">
        <v>1406</v>
      </c>
      <c r="G166" t="s">
        <v>13</v>
      </c>
      <c r="H166">
        <v>713</v>
      </c>
      <c r="I166" t="s">
        <v>93</v>
      </c>
      <c r="J166">
        <v>2016</v>
      </c>
      <c r="K166" t="s">
        <v>1407</v>
      </c>
      <c r="L166" t="str">
        <f>HYPERLINK("http://dx.doi.org/10.1111/jofi.12365","http://dx.doi.org/10.1111/jofi.12365")</f>
        <v>http://dx.doi.org/10.1111/jofi.12365</v>
      </c>
      <c r="M166" t="s">
        <v>448</v>
      </c>
    </row>
    <row r="167" spans="1:13" x14ac:dyDescent="0.35">
      <c r="A167" t="s">
        <v>1408</v>
      </c>
      <c r="B167" t="s">
        <v>1409</v>
      </c>
      <c r="C167" t="s">
        <v>1410</v>
      </c>
      <c r="D167" t="s">
        <v>13</v>
      </c>
      <c r="E167" t="s">
        <v>1411</v>
      </c>
      <c r="F167" t="s">
        <v>1412</v>
      </c>
      <c r="G167" t="s">
        <v>1413</v>
      </c>
      <c r="H167">
        <v>79</v>
      </c>
      <c r="I167" t="s">
        <v>13</v>
      </c>
      <c r="J167">
        <v>2022</v>
      </c>
      <c r="K167" t="s">
        <v>1414</v>
      </c>
      <c r="L167" t="str">
        <f>HYPERLINK("http://dx.doi.org/10.1109/LGRS.2021.3050477","http://dx.doi.org/10.1109/LGRS.2021.3050477")</f>
        <v>http://dx.doi.org/10.1109/LGRS.2021.3050477</v>
      </c>
      <c r="M167" t="s">
        <v>794</v>
      </c>
    </row>
    <row r="168" spans="1:13" x14ac:dyDescent="0.35">
      <c r="A168" t="s">
        <v>1415</v>
      </c>
      <c r="B168" t="s">
        <v>1416</v>
      </c>
      <c r="C168" t="s">
        <v>1417</v>
      </c>
      <c r="D168" t="s">
        <v>1418</v>
      </c>
      <c r="E168" t="s">
        <v>1419</v>
      </c>
      <c r="F168" t="s">
        <v>1420</v>
      </c>
      <c r="G168" t="s">
        <v>1421</v>
      </c>
      <c r="H168">
        <v>65</v>
      </c>
      <c r="I168" t="s">
        <v>474</v>
      </c>
      <c r="J168">
        <v>2024</v>
      </c>
      <c r="K168" t="s">
        <v>1422</v>
      </c>
      <c r="L168" t="str">
        <f>HYPERLINK("http://dx.doi.org/10.1109/TCSVT.2023.3289142","http://dx.doi.org/10.1109/TCSVT.2023.3289142")</f>
        <v>http://dx.doi.org/10.1109/TCSVT.2023.3289142</v>
      </c>
      <c r="M168" t="s">
        <v>206</v>
      </c>
    </row>
    <row r="169" spans="1:13" x14ac:dyDescent="0.35">
      <c r="A169" t="s">
        <v>1423</v>
      </c>
      <c r="B169" t="s">
        <v>1424</v>
      </c>
      <c r="C169" t="s">
        <v>1425</v>
      </c>
      <c r="D169" t="s">
        <v>1426</v>
      </c>
      <c r="E169" t="s">
        <v>1427</v>
      </c>
      <c r="F169" t="s">
        <v>1428</v>
      </c>
      <c r="G169" t="s">
        <v>1429</v>
      </c>
      <c r="H169">
        <v>139</v>
      </c>
      <c r="I169" t="s">
        <v>13</v>
      </c>
      <c r="J169">
        <v>2023</v>
      </c>
      <c r="K169" t="s">
        <v>1430</v>
      </c>
      <c r="L169" t="str">
        <f>HYPERLINK("http://dx.doi.org/10.1109/TGRS.2023.3242346","http://dx.doi.org/10.1109/TGRS.2023.3242346")</f>
        <v>http://dx.doi.org/10.1109/TGRS.2023.3242346</v>
      </c>
      <c r="M169" t="s">
        <v>794</v>
      </c>
    </row>
    <row r="170" spans="1:13" x14ac:dyDescent="0.35">
      <c r="A170" t="s">
        <v>1431</v>
      </c>
      <c r="B170" t="s">
        <v>1432</v>
      </c>
      <c r="C170" t="s">
        <v>1433</v>
      </c>
      <c r="D170" t="s">
        <v>1434</v>
      </c>
      <c r="E170" t="s">
        <v>1435</v>
      </c>
      <c r="F170" t="s">
        <v>1436</v>
      </c>
      <c r="G170" t="s">
        <v>1437</v>
      </c>
      <c r="H170">
        <v>192</v>
      </c>
      <c r="I170" t="s">
        <v>13</v>
      </c>
      <c r="J170">
        <v>2022</v>
      </c>
      <c r="K170" t="s">
        <v>1438</v>
      </c>
      <c r="L170" t="str">
        <f>HYPERLINK("http://dx.doi.org/10.1109/TGRS.2022.3169479","http://dx.doi.org/10.1109/TGRS.2022.3169479")</f>
        <v>http://dx.doi.org/10.1109/TGRS.2022.3169479</v>
      </c>
      <c r="M170" t="s">
        <v>794</v>
      </c>
    </row>
    <row r="171" spans="1:13" x14ac:dyDescent="0.35">
      <c r="A171" t="s">
        <v>1439</v>
      </c>
      <c r="B171" t="s">
        <v>1440</v>
      </c>
      <c r="C171" t="s">
        <v>1441</v>
      </c>
      <c r="D171" t="s">
        <v>1442</v>
      </c>
      <c r="E171" t="s">
        <v>1443</v>
      </c>
      <c r="F171" t="s">
        <v>1444</v>
      </c>
      <c r="G171" t="s">
        <v>1445</v>
      </c>
      <c r="H171">
        <v>79</v>
      </c>
      <c r="I171" t="s">
        <v>13</v>
      </c>
      <c r="J171">
        <v>2022</v>
      </c>
      <c r="K171" t="s">
        <v>1446</v>
      </c>
      <c r="L171" t="str">
        <f>HYPERLINK("http://dx.doi.org/10.1109/TGRS.2022.3197546","http://dx.doi.org/10.1109/TGRS.2022.3197546")</f>
        <v>http://dx.doi.org/10.1109/TGRS.2022.3197546</v>
      </c>
      <c r="M171" t="s">
        <v>794</v>
      </c>
    </row>
    <row r="172" spans="1:13" x14ac:dyDescent="0.35">
      <c r="A172" t="s">
        <v>1447</v>
      </c>
      <c r="B172" t="s">
        <v>1448</v>
      </c>
      <c r="C172" t="s">
        <v>1449</v>
      </c>
      <c r="D172" t="s">
        <v>1450</v>
      </c>
      <c r="E172" t="s">
        <v>1451</v>
      </c>
      <c r="F172" t="s">
        <v>1452</v>
      </c>
      <c r="G172" t="s">
        <v>1453</v>
      </c>
      <c r="H172">
        <v>55</v>
      </c>
      <c r="I172" t="s">
        <v>39</v>
      </c>
      <c r="J172">
        <v>2024</v>
      </c>
      <c r="K172" t="s">
        <v>1454</v>
      </c>
      <c r="L172" t="str">
        <f>HYPERLINK("http://dx.doi.org/10.1109/TNNLS.2022.3213168","http://dx.doi.org/10.1109/TNNLS.2022.3213168")</f>
        <v>http://dx.doi.org/10.1109/TNNLS.2022.3213168</v>
      </c>
      <c r="M172" t="s">
        <v>50</v>
      </c>
    </row>
    <row r="173" spans="1:13" x14ac:dyDescent="0.35">
      <c r="A173" t="s">
        <v>1455</v>
      </c>
      <c r="B173" t="s">
        <v>1456</v>
      </c>
      <c r="C173" t="s">
        <v>1457</v>
      </c>
      <c r="D173" t="s">
        <v>13</v>
      </c>
      <c r="E173" t="s">
        <v>1458</v>
      </c>
      <c r="F173" t="s">
        <v>1459</v>
      </c>
      <c r="G173" t="s">
        <v>1460</v>
      </c>
      <c r="H173">
        <v>291</v>
      </c>
      <c r="I173" t="s">
        <v>13</v>
      </c>
      <c r="J173">
        <v>2020</v>
      </c>
      <c r="K173" t="s">
        <v>1461</v>
      </c>
      <c r="L173" t="str">
        <f>HYPERLINK("http://dx.doi.org/10.1109/TIP.2020.2973812","http://dx.doi.org/10.1109/TIP.2020.2973812")</f>
        <v>http://dx.doi.org/10.1109/TIP.2020.2973812</v>
      </c>
      <c r="M173" t="s">
        <v>50</v>
      </c>
    </row>
    <row r="174" spans="1:13" x14ac:dyDescent="0.35">
      <c r="A174" t="s">
        <v>1462</v>
      </c>
      <c r="B174" t="s">
        <v>1463</v>
      </c>
      <c r="C174" t="s">
        <v>1464</v>
      </c>
      <c r="D174" t="s">
        <v>1465</v>
      </c>
      <c r="E174" t="s">
        <v>1466</v>
      </c>
      <c r="F174" t="s">
        <v>1467</v>
      </c>
      <c r="G174" t="s">
        <v>1468</v>
      </c>
      <c r="H174">
        <v>92</v>
      </c>
      <c r="I174" t="s">
        <v>13</v>
      </c>
      <c r="J174">
        <v>2022</v>
      </c>
      <c r="K174" t="s">
        <v>1469</v>
      </c>
      <c r="L174" t="str">
        <f>HYPERLINK("http://dx.doi.org/10.1109/JSTARS.2022.3198517","http://dx.doi.org/10.1109/JSTARS.2022.3198517")</f>
        <v>http://dx.doi.org/10.1109/JSTARS.2022.3198517</v>
      </c>
      <c r="M174" t="s">
        <v>1470</v>
      </c>
    </row>
    <row r="175" spans="1:13" x14ac:dyDescent="0.35">
      <c r="A175" t="s">
        <v>1471</v>
      </c>
      <c r="B175" t="s">
        <v>1472</v>
      </c>
      <c r="C175" t="s">
        <v>1473</v>
      </c>
      <c r="D175" t="s">
        <v>1474</v>
      </c>
      <c r="E175" t="s">
        <v>1475</v>
      </c>
      <c r="F175" t="s">
        <v>1476</v>
      </c>
      <c r="G175" t="s">
        <v>1477</v>
      </c>
      <c r="H175">
        <v>181</v>
      </c>
      <c r="I175" t="s">
        <v>285</v>
      </c>
      <c r="J175">
        <v>2021</v>
      </c>
      <c r="K175" t="s">
        <v>1478</v>
      </c>
      <c r="L175" t="str">
        <f>HYPERLINK("http://dx.doi.org/10.1109/TCDS.2020.2999337","http://dx.doi.org/10.1109/TCDS.2020.2999337")</f>
        <v>http://dx.doi.org/10.1109/TCDS.2020.2999337</v>
      </c>
      <c r="M175" t="s">
        <v>1479</v>
      </c>
    </row>
    <row r="176" spans="1:13" x14ac:dyDescent="0.35">
      <c r="A176" t="s">
        <v>1480</v>
      </c>
      <c r="B176" t="s">
        <v>1481</v>
      </c>
      <c r="C176" t="s">
        <v>1482</v>
      </c>
      <c r="D176" t="s">
        <v>13</v>
      </c>
      <c r="E176" t="s">
        <v>1483</v>
      </c>
      <c r="F176" t="s">
        <v>1484</v>
      </c>
      <c r="G176" t="s">
        <v>1485</v>
      </c>
      <c r="H176">
        <v>22</v>
      </c>
      <c r="I176" t="s">
        <v>474</v>
      </c>
      <c r="J176">
        <v>2024</v>
      </c>
      <c r="K176" t="s">
        <v>1486</v>
      </c>
      <c r="L176" t="str">
        <f>HYPERLINK("http://dx.doi.org/10.1109/TITS.2023.3348517","http://dx.doi.org/10.1109/TITS.2023.3348517")</f>
        <v>http://dx.doi.org/10.1109/TITS.2023.3348517</v>
      </c>
      <c r="M176" t="s">
        <v>178</v>
      </c>
    </row>
    <row r="177" spans="1:13" x14ac:dyDescent="0.35">
      <c r="A177" t="s">
        <v>1487</v>
      </c>
      <c r="B177" t="s">
        <v>1488</v>
      </c>
      <c r="C177" t="s">
        <v>1489</v>
      </c>
      <c r="D177" t="s">
        <v>1490</v>
      </c>
      <c r="E177" t="s">
        <v>1491</v>
      </c>
      <c r="F177" t="s">
        <v>1492</v>
      </c>
      <c r="G177" t="s">
        <v>1493</v>
      </c>
      <c r="H177">
        <v>90</v>
      </c>
      <c r="I177" t="s">
        <v>13</v>
      </c>
      <c r="J177">
        <v>2022</v>
      </c>
      <c r="K177" t="s">
        <v>1494</v>
      </c>
      <c r="L177" t="str">
        <f>HYPERLINK("http://dx.doi.org/10.1109/TGRS.2022.3194505","http://dx.doi.org/10.1109/TGRS.2022.3194505")</f>
        <v>http://dx.doi.org/10.1109/TGRS.2022.3194505</v>
      </c>
      <c r="M177" t="s">
        <v>794</v>
      </c>
    </row>
    <row r="178" spans="1:13" x14ac:dyDescent="0.35">
      <c r="A178" t="s">
        <v>1495</v>
      </c>
      <c r="B178" t="s">
        <v>1496</v>
      </c>
      <c r="C178" t="s">
        <v>1497</v>
      </c>
      <c r="D178" t="s">
        <v>1498</v>
      </c>
      <c r="E178" t="s">
        <v>1499</v>
      </c>
      <c r="F178" t="s">
        <v>1500</v>
      </c>
      <c r="G178" t="s">
        <v>1501</v>
      </c>
      <c r="H178">
        <v>415</v>
      </c>
      <c r="I178" t="s">
        <v>285</v>
      </c>
      <c r="J178">
        <v>2019</v>
      </c>
      <c r="K178" t="s">
        <v>1502</v>
      </c>
      <c r="L178" t="str">
        <f>HYPERLINK("http://dx.doi.org/10.1109/TII.2019.2893433","http://dx.doi.org/10.1109/TII.2019.2893433")</f>
        <v>http://dx.doi.org/10.1109/TII.2019.2893433</v>
      </c>
      <c r="M178" t="s">
        <v>564</v>
      </c>
    </row>
    <row r="179" spans="1:13" x14ac:dyDescent="0.35">
      <c r="A179" t="s">
        <v>1503</v>
      </c>
      <c r="B179" t="s">
        <v>1504</v>
      </c>
      <c r="C179" t="s">
        <v>1505</v>
      </c>
      <c r="D179" t="s">
        <v>13</v>
      </c>
      <c r="E179" t="s">
        <v>1506</v>
      </c>
      <c r="F179" t="s">
        <v>1507</v>
      </c>
      <c r="G179" t="s">
        <v>1508</v>
      </c>
      <c r="H179">
        <v>655</v>
      </c>
      <c r="I179" t="s">
        <v>1509</v>
      </c>
      <c r="J179">
        <v>2017</v>
      </c>
      <c r="K179" t="s">
        <v>1510</v>
      </c>
      <c r="L179" t="str">
        <f>HYPERLINK("http://dx.doi.org/10.1017/jfm.2016.803","http://dx.doi.org/10.1017/jfm.2016.803")</f>
        <v>http://dx.doi.org/10.1017/jfm.2016.803</v>
      </c>
      <c r="M179" t="s">
        <v>1511</v>
      </c>
    </row>
    <row r="180" spans="1:13" x14ac:dyDescent="0.35">
      <c r="A180" t="s">
        <v>1512</v>
      </c>
      <c r="B180" t="s">
        <v>1513</v>
      </c>
      <c r="C180" t="s">
        <v>1514</v>
      </c>
      <c r="D180" t="s">
        <v>1515</v>
      </c>
      <c r="E180" t="s">
        <v>1516</v>
      </c>
      <c r="F180" t="s">
        <v>1517</v>
      </c>
      <c r="G180" t="s">
        <v>1518</v>
      </c>
      <c r="H180">
        <v>24</v>
      </c>
      <c r="I180" t="s">
        <v>39</v>
      </c>
      <c r="J180">
        <v>2024</v>
      </c>
      <c r="K180" t="s">
        <v>1519</v>
      </c>
      <c r="L180" t="str">
        <f>HYPERLINK("http://dx.doi.org/10.53106/160792642024052503001","http://dx.doi.org/10.53106/160792642024052503001")</f>
        <v>http://dx.doi.org/10.53106/160792642024052503001</v>
      </c>
      <c r="M180" t="s">
        <v>31</v>
      </c>
    </row>
    <row r="181" spans="1:13" x14ac:dyDescent="0.35">
      <c r="A181" t="s">
        <v>1520</v>
      </c>
      <c r="B181" t="s">
        <v>1521</v>
      </c>
      <c r="C181" t="s">
        <v>13</v>
      </c>
      <c r="D181" t="s">
        <v>1522</v>
      </c>
      <c r="E181" t="s">
        <v>1523</v>
      </c>
      <c r="F181" t="s">
        <v>1524</v>
      </c>
      <c r="G181" t="s">
        <v>1525</v>
      </c>
      <c r="H181">
        <v>217</v>
      </c>
      <c r="I181" t="s">
        <v>1526</v>
      </c>
      <c r="J181">
        <v>2020</v>
      </c>
      <c r="K181" t="s">
        <v>1527</v>
      </c>
      <c r="L181" t="str">
        <f>HYPERLINK("http://dx.doi.org/10.1093/nar/gkz920","http://dx.doi.org/10.1093/nar/gkz920")</f>
        <v>http://dx.doi.org/10.1093/nar/gkz920</v>
      </c>
      <c r="M181" t="s">
        <v>332</v>
      </c>
    </row>
    <row r="182" spans="1:13" x14ac:dyDescent="0.35">
      <c r="A182" t="s">
        <v>1528</v>
      </c>
      <c r="B182" t="s">
        <v>1529</v>
      </c>
      <c r="C182" t="s">
        <v>1530</v>
      </c>
      <c r="D182" t="s">
        <v>1531</v>
      </c>
      <c r="E182" t="s">
        <v>1532</v>
      </c>
      <c r="F182" t="s">
        <v>1533</v>
      </c>
      <c r="G182" t="s">
        <v>1534</v>
      </c>
      <c r="H182">
        <v>377</v>
      </c>
      <c r="I182" t="s">
        <v>1535</v>
      </c>
      <c r="J182">
        <v>2018</v>
      </c>
      <c r="K182" t="s">
        <v>1536</v>
      </c>
      <c r="L182" t="str">
        <f>HYPERLINK("http://dx.doi.org/10.1186/s13321-018-0270-2","http://dx.doi.org/10.1186/s13321-018-0270-2")</f>
        <v>http://dx.doi.org/10.1186/s13321-018-0270-2</v>
      </c>
      <c r="M182" t="s">
        <v>1537</v>
      </c>
    </row>
    <row r="183" spans="1:13" x14ac:dyDescent="0.35">
      <c r="A183" t="s">
        <v>1538</v>
      </c>
      <c r="B183" t="s">
        <v>1539</v>
      </c>
      <c r="C183" t="s">
        <v>1540</v>
      </c>
      <c r="D183" t="s">
        <v>1541</v>
      </c>
      <c r="E183" t="s">
        <v>1542</v>
      </c>
      <c r="F183" t="s">
        <v>1543</v>
      </c>
      <c r="G183" t="s">
        <v>1544</v>
      </c>
      <c r="H183">
        <v>479</v>
      </c>
      <c r="I183" t="s">
        <v>148</v>
      </c>
      <c r="J183">
        <v>2020</v>
      </c>
      <c r="K183" t="s">
        <v>1545</v>
      </c>
      <c r="L183" t="str">
        <f>HYPERLINK("http://dx.doi.org/10.1109/TIM.2020.3005230","http://dx.doi.org/10.1109/TIM.2020.3005230")</f>
        <v>http://dx.doi.org/10.1109/TIM.2020.3005230</v>
      </c>
      <c r="M183" t="s">
        <v>1546</v>
      </c>
    </row>
    <row r="184" spans="1:13" x14ac:dyDescent="0.35">
      <c r="A184" t="s">
        <v>1547</v>
      </c>
      <c r="B184" t="s">
        <v>1548</v>
      </c>
      <c r="C184" t="s">
        <v>1549</v>
      </c>
      <c r="D184" t="s">
        <v>1550</v>
      </c>
      <c r="E184" t="s">
        <v>1551</v>
      </c>
      <c r="F184" t="s">
        <v>1552</v>
      </c>
      <c r="G184" t="s">
        <v>1553</v>
      </c>
      <c r="H184">
        <v>85</v>
      </c>
      <c r="I184" t="s">
        <v>13</v>
      </c>
      <c r="J184">
        <v>2022</v>
      </c>
      <c r="K184" t="s">
        <v>1554</v>
      </c>
      <c r="L184" t="str">
        <f>HYPERLINK("http://dx.doi.org/10.1109/COMST.2022.3163176","http://dx.doi.org/10.1109/COMST.2022.3163176")</f>
        <v>http://dx.doi.org/10.1109/COMST.2022.3163176</v>
      </c>
      <c r="M184" t="s">
        <v>31</v>
      </c>
    </row>
    <row r="185" spans="1:13" x14ac:dyDescent="0.35">
      <c r="A185" t="s">
        <v>1555</v>
      </c>
      <c r="B185" t="s">
        <v>1556</v>
      </c>
      <c r="C185" t="s">
        <v>1557</v>
      </c>
      <c r="D185" t="s">
        <v>13</v>
      </c>
      <c r="E185" t="s">
        <v>1558</v>
      </c>
      <c r="F185" t="s">
        <v>1559</v>
      </c>
      <c r="G185" t="s">
        <v>1560</v>
      </c>
      <c r="H185">
        <v>64</v>
      </c>
      <c r="I185" t="s">
        <v>58</v>
      </c>
      <c r="J185">
        <v>2024</v>
      </c>
      <c r="K185" t="s">
        <v>1561</v>
      </c>
      <c r="L185" t="str">
        <f>HYPERLINK("http://dx.doi.org/10.1109/TNNLS.2023.3253246","http://dx.doi.org/10.1109/TNNLS.2023.3253246")</f>
        <v>http://dx.doi.org/10.1109/TNNLS.2023.3253246</v>
      </c>
      <c r="M185" t="s">
        <v>50</v>
      </c>
    </row>
    <row r="186" spans="1:13" x14ac:dyDescent="0.35">
      <c r="A186" t="s">
        <v>1562</v>
      </c>
      <c r="B186" t="s">
        <v>1563</v>
      </c>
      <c r="C186" t="s">
        <v>1564</v>
      </c>
      <c r="D186" t="s">
        <v>1565</v>
      </c>
      <c r="E186" t="s">
        <v>1566</v>
      </c>
      <c r="F186" t="s">
        <v>1567</v>
      </c>
      <c r="G186" t="s">
        <v>1568</v>
      </c>
      <c r="H186">
        <v>297</v>
      </c>
      <c r="I186" t="s">
        <v>39</v>
      </c>
      <c r="J186">
        <v>2020</v>
      </c>
      <c r="K186" t="s">
        <v>1569</v>
      </c>
      <c r="L186" t="str">
        <f>HYPERLINK("http://dx.doi.org/10.1109/TMI.2019.2948320","http://dx.doi.org/10.1109/TMI.2019.2948320")</f>
        <v>http://dx.doi.org/10.1109/TMI.2019.2948320</v>
      </c>
      <c r="M186" t="s">
        <v>1570</v>
      </c>
    </row>
    <row r="187" spans="1:13" x14ac:dyDescent="0.35">
      <c r="A187" t="s">
        <v>1571</v>
      </c>
      <c r="B187" t="s">
        <v>1572</v>
      </c>
      <c r="C187" t="s">
        <v>1573</v>
      </c>
      <c r="D187" t="s">
        <v>1574</v>
      </c>
      <c r="E187" t="s">
        <v>1575</v>
      </c>
      <c r="F187" t="s">
        <v>1576</v>
      </c>
      <c r="G187" t="s">
        <v>1577</v>
      </c>
      <c r="H187">
        <v>20</v>
      </c>
      <c r="I187" t="s">
        <v>93</v>
      </c>
      <c r="J187">
        <v>2024</v>
      </c>
      <c r="K187" t="s">
        <v>1578</v>
      </c>
      <c r="L187" t="str">
        <f>HYPERLINK("http://dx.doi.org/10.1016/j.resourpol.2024.104670","http://dx.doi.org/10.1016/j.resourpol.2024.104670")</f>
        <v>http://dx.doi.org/10.1016/j.resourpol.2024.104670</v>
      </c>
      <c r="M187" t="s">
        <v>196</v>
      </c>
    </row>
    <row r="188" spans="1:13" x14ac:dyDescent="0.35">
      <c r="A188" t="s">
        <v>1579</v>
      </c>
      <c r="B188" t="s">
        <v>1580</v>
      </c>
      <c r="C188" t="s">
        <v>13</v>
      </c>
      <c r="D188" t="s">
        <v>1581</v>
      </c>
      <c r="E188" t="s">
        <v>1582</v>
      </c>
      <c r="F188" t="s">
        <v>1583</v>
      </c>
      <c r="G188" t="s">
        <v>1584</v>
      </c>
      <c r="H188">
        <v>447</v>
      </c>
      <c r="I188" t="s">
        <v>1585</v>
      </c>
      <c r="J188">
        <v>2019</v>
      </c>
      <c r="K188" t="s">
        <v>1586</v>
      </c>
      <c r="L188" t="str">
        <f>HYPERLINK("http://dx.doi.org/10.1038/s41597-019-0103-9","http://dx.doi.org/10.1038/s41597-019-0103-9")</f>
        <v>http://dx.doi.org/10.1038/s41597-019-0103-9</v>
      </c>
      <c r="M188" t="s">
        <v>252</v>
      </c>
    </row>
    <row r="189" spans="1:13" x14ac:dyDescent="0.35">
      <c r="A189" t="s">
        <v>1587</v>
      </c>
      <c r="B189" t="s">
        <v>1588</v>
      </c>
      <c r="C189" t="s">
        <v>1589</v>
      </c>
      <c r="D189" t="s">
        <v>1590</v>
      </c>
      <c r="E189" t="s">
        <v>1591</v>
      </c>
      <c r="F189" t="s">
        <v>1592</v>
      </c>
      <c r="G189" t="s">
        <v>1593</v>
      </c>
      <c r="H189">
        <v>19</v>
      </c>
      <c r="I189" t="s">
        <v>1369</v>
      </c>
      <c r="J189">
        <v>2024</v>
      </c>
      <c r="K189" t="s">
        <v>1594</v>
      </c>
      <c r="L189" t="str">
        <f>HYPERLINK("http://dx.doi.org/10.1016/j.bushor.2024.05.003","http://dx.doi.org/10.1016/j.bushor.2024.05.003")</f>
        <v>http://dx.doi.org/10.1016/j.bushor.2024.05.003</v>
      </c>
      <c r="M189" t="s">
        <v>448</v>
      </c>
    </row>
    <row r="190" spans="1:13" x14ac:dyDescent="0.35">
      <c r="A190" t="s">
        <v>1595</v>
      </c>
      <c r="B190" t="s">
        <v>1596</v>
      </c>
      <c r="C190" t="s">
        <v>1597</v>
      </c>
      <c r="D190" t="s">
        <v>1598</v>
      </c>
      <c r="E190" t="s">
        <v>1599</v>
      </c>
      <c r="F190" t="s">
        <v>1600</v>
      </c>
      <c r="G190" t="s">
        <v>1601</v>
      </c>
      <c r="H190">
        <v>186</v>
      </c>
      <c r="I190" t="s">
        <v>13</v>
      </c>
      <c r="J190">
        <v>2022</v>
      </c>
      <c r="K190" t="s">
        <v>1602</v>
      </c>
      <c r="L190" t="str">
        <f>HYPERLINK("http://dx.doi.org/10.1109/JSTARS.2022.3177235","http://dx.doi.org/10.1109/JSTARS.2022.3177235")</f>
        <v>http://dx.doi.org/10.1109/JSTARS.2022.3177235</v>
      </c>
      <c r="M190" t="s">
        <v>1470</v>
      </c>
    </row>
    <row r="191" spans="1:13" x14ac:dyDescent="0.35">
      <c r="A191" t="s">
        <v>1603</v>
      </c>
      <c r="B191" t="s">
        <v>1604</v>
      </c>
      <c r="C191" t="s">
        <v>1605</v>
      </c>
      <c r="D191" t="s">
        <v>1606</v>
      </c>
      <c r="E191" t="s">
        <v>1607</v>
      </c>
      <c r="F191" t="s">
        <v>1608</v>
      </c>
      <c r="G191" t="s">
        <v>1609</v>
      </c>
      <c r="H191">
        <v>179</v>
      </c>
      <c r="I191" t="s">
        <v>48</v>
      </c>
      <c r="J191">
        <v>2021</v>
      </c>
      <c r="K191" t="s">
        <v>1610</v>
      </c>
      <c r="L191" t="str">
        <f>HYPERLINK("http://dx.doi.org/10.1109/TGRS.2020.2992743","http://dx.doi.org/10.1109/TGRS.2020.2992743")</f>
        <v>http://dx.doi.org/10.1109/TGRS.2020.2992743</v>
      </c>
      <c r="M191" t="s">
        <v>794</v>
      </c>
    </row>
    <row r="192" spans="1:13" x14ac:dyDescent="0.35">
      <c r="A192" t="s">
        <v>1611</v>
      </c>
      <c r="B192" t="s">
        <v>1612</v>
      </c>
      <c r="C192" t="s">
        <v>1613</v>
      </c>
      <c r="D192" t="s">
        <v>1614</v>
      </c>
      <c r="E192" t="s">
        <v>1615</v>
      </c>
      <c r="F192" t="s">
        <v>1616</v>
      </c>
      <c r="G192" t="s">
        <v>1617</v>
      </c>
      <c r="H192">
        <v>74</v>
      </c>
      <c r="I192" t="s">
        <v>1618</v>
      </c>
      <c r="J192">
        <v>2022</v>
      </c>
      <c r="K192" t="s">
        <v>1619</v>
      </c>
      <c r="L192" t="str">
        <f>HYPERLINK("http://dx.doi.org/10.1109/TNNLS.2022.3144162","http://dx.doi.org/10.1109/TNNLS.2022.3144162")</f>
        <v>http://dx.doi.org/10.1109/TNNLS.2022.3144162</v>
      </c>
      <c r="M192" t="s">
        <v>50</v>
      </c>
    </row>
    <row r="193" spans="1:13" x14ac:dyDescent="0.35">
      <c r="A193" t="s">
        <v>1620</v>
      </c>
      <c r="B193" t="s">
        <v>1621</v>
      </c>
      <c r="C193" t="s">
        <v>1622</v>
      </c>
      <c r="D193" t="s">
        <v>1623</v>
      </c>
      <c r="E193" t="s">
        <v>1624</v>
      </c>
      <c r="F193" t="s">
        <v>1625</v>
      </c>
      <c r="G193" t="s">
        <v>1626</v>
      </c>
      <c r="H193">
        <v>239</v>
      </c>
      <c r="I193" t="s">
        <v>1627</v>
      </c>
      <c r="J193">
        <v>2020</v>
      </c>
      <c r="K193" t="s">
        <v>1628</v>
      </c>
      <c r="L193" t="str">
        <f>HYPERLINK("http://dx.doi.org/10.1186/s12911-020-1023-5","http://dx.doi.org/10.1186/s12911-020-1023-5")</f>
        <v>http://dx.doi.org/10.1186/s12911-020-1023-5</v>
      </c>
      <c r="M193" t="s">
        <v>1629</v>
      </c>
    </row>
    <row r="194" spans="1:13" x14ac:dyDescent="0.35">
      <c r="A194" t="s">
        <v>1630</v>
      </c>
      <c r="B194" t="s">
        <v>1631</v>
      </c>
      <c r="C194" t="s">
        <v>1632</v>
      </c>
      <c r="D194" t="s">
        <v>1633</v>
      </c>
      <c r="E194" t="s">
        <v>1634</v>
      </c>
      <c r="F194" t="s">
        <v>1635</v>
      </c>
      <c r="G194" t="s">
        <v>1636</v>
      </c>
      <c r="H194">
        <v>18</v>
      </c>
      <c r="I194" t="s">
        <v>13</v>
      </c>
      <c r="J194">
        <v>2024</v>
      </c>
      <c r="K194" t="s">
        <v>1637</v>
      </c>
      <c r="L194" t="str">
        <f>HYPERLINK("http://dx.doi.org/10.1109/TGRS.2024.3353259","http://dx.doi.org/10.1109/TGRS.2024.3353259")</f>
        <v>http://dx.doi.org/10.1109/TGRS.2024.3353259</v>
      </c>
      <c r="M194" t="s">
        <v>794</v>
      </c>
    </row>
    <row r="195" spans="1:13" x14ac:dyDescent="0.35">
      <c r="A195" t="s">
        <v>1638</v>
      </c>
      <c r="B195" t="s">
        <v>1639</v>
      </c>
      <c r="C195" t="s">
        <v>1640</v>
      </c>
      <c r="D195" t="s">
        <v>1465</v>
      </c>
      <c r="E195" t="s">
        <v>1641</v>
      </c>
      <c r="F195" t="s">
        <v>1642</v>
      </c>
      <c r="G195" t="s">
        <v>1643</v>
      </c>
      <c r="H195">
        <v>30</v>
      </c>
      <c r="I195" t="s">
        <v>1644</v>
      </c>
      <c r="J195">
        <v>2024</v>
      </c>
      <c r="K195" t="s">
        <v>1645</v>
      </c>
      <c r="L195" t="str">
        <f>HYPERLINK("http://dx.doi.org/10.1109/TNNLS.2024.3386168","http://dx.doi.org/10.1109/TNNLS.2024.3386168")</f>
        <v>http://dx.doi.org/10.1109/TNNLS.2024.3386168</v>
      </c>
      <c r="M195" t="s">
        <v>50</v>
      </c>
    </row>
    <row r="196" spans="1:13" x14ac:dyDescent="0.35">
      <c r="A196" t="s">
        <v>1646</v>
      </c>
      <c r="B196" t="s">
        <v>1647</v>
      </c>
      <c r="C196" t="s">
        <v>1648</v>
      </c>
      <c r="D196" t="s">
        <v>13</v>
      </c>
      <c r="E196" t="s">
        <v>1649</v>
      </c>
      <c r="F196" t="s">
        <v>1650</v>
      </c>
      <c r="G196" t="s">
        <v>1651</v>
      </c>
      <c r="H196">
        <v>36</v>
      </c>
      <c r="I196" t="s">
        <v>13</v>
      </c>
      <c r="J196">
        <v>2023</v>
      </c>
      <c r="K196" t="s">
        <v>1652</v>
      </c>
      <c r="L196" t="str">
        <f>HYPERLINK("http://dx.doi.org/10.1109/LGRS.2023.3248582","http://dx.doi.org/10.1109/LGRS.2023.3248582")</f>
        <v>http://dx.doi.org/10.1109/LGRS.2023.3248582</v>
      </c>
      <c r="M196" t="s">
        <v>794</v>
      </c>
    </row>
    <row r="197" spans="1:13" x14ac:dyDescent="0.35">
      <c r="A197" t="s">
        <v>1653</v>
      </c>
      <c r="B197" t="s">
        <v>1654</v>
      </c>
      <c r="C197" t="s">
        <v>1655</v>
      </c>
      <c r="D197" t="s">
        <v>1656</v>
      </c>
      <c r="E197" t="s">
        <v>1657</v>
      </c>
      <c r="F197" t="s">
        <v>1658</v>
      </c>
      <c r="G197" t="s">
        <v>1659</v>
      </c>
      <c r="H197">
        <v>83</v>
      </c>
      <c r="I197" t="s">
        <v>13</v>
      </c>
      <c r="J197">
        <v>2022</v>
      </c>
      <c r="K197" t="s">
        <v>1660</v>
      </c>
      <c r="L197" t="str">
        <f>HYPERLINK("http://dx.doi.org/10.1109/JSTARS.2022.3141826","http://dx.doi.org/10.1109/JSTARS.2022.3141826")</f>
        <v>http://dx.doi.org/10.1109/JSTARS.2022.3141826</v>
      </c>
      <c r="M197" t="s">
        <v>1470</v>
      </c>
    </row>
    <row r="198" spans="1:13" x14ac:dyDescent="0.35">
      <c r="A198" t="s">
        <v>1661</v>
      </c>
      <c r="B198" t="s">
        <v>1662</v>
      </c>
      <c r="C198" t="s">
        <v>1663</v>
      </c>
      <c r="D198" t="s">
        <v>13</v>
      </c>
      <c r="E198" t="s">
        <v>1664</v>
      </c>
      <c r="F198" t="s">
        <v>1665</v>
      </c>
      <c r="G198" t="s">
        <v>1666</v>
      </c>
      <c r="H198">
        <v>91</v>
      </c>
      <c r="I198" t="s">
        <v>58</v>
      </c>
      <c r="J198">
        <v>2022</v>
      </c>
      <c r="K198" t="s">
        <v>1667</v>
      </c>
      <c r="L198" t="str">
        <f>HYPERLINK("http://dx.doi.org/10.1109/TII.2022.3141783","http://dx.doi.org/10.1109/TII.2022.3141783")</f>
        <v>http://dx.doi.org/10.1109/TII.2022.3141783</v>
      </c>
      <c r="M198" t="s">
        <v>564</v>
      </c>
    </row>
    <row r="199" spans="1:13" x14ac:dyDescent="0.35">
      <c r="A199" t="s">
        <v>1668</v>
      </c>
      <c r="B199" t="s">
        <v>1669</v>
      </c>
      <c r="C199" t="s">
        <v>1670</v>
      </c>
      <c r="D199" t="s">
        <v>13</v>
      </c>
      <c r="E199" t="s">
        <v>1671</v>
      </c>
      <c r="F199" t="s">
        <v>1672</v>
      </c>
      <c r="G199" t="s">
        <v>1673</v>
      </c>
      <c r="H199">
        <v>60</v>
      </c>
      <c r="I199" t="s">
        <v>13</v>
      </c>
      <c r="J199">
        <v>2023</v>
      </c>
      <c r="K199" t="s">
        <v>1674</v>
      </c>
      <c r="L199" t="str">
        <f>HYPERLINK("http://dx.doi.org/10.1109/TGRS.2023.3235401","http://dx.doi.org/10.1109/TGRS.2023.3235401")</f>
        <v>http://dx.doi.org/10.1109/TGRS.2023.3235401</v>
      </c>
      <c r="M199" t="s">
        <v>794</v>
      </c>
    </row>
    <row r="200" spans="1:13" x14ac:dyDescent="0.35">
      <c r="A200" t="s">
        <v>1675</v>
      </c>
      <c r="B200" t="s">
        <v>1676</v>
      </c>
      <c r="C200" t="s">
        <v>1677</v>
      </c>
      <c r="D200" t="s">
        <v>1678</v>
      </c>
      <c r="E200" t="s">
        <v>1679</v>
      </c>
      <c r="F200" t="s">
        <v>1680</v>
      </c>
      <c r="G200" t="s">
        <v>1681</v>
      </c>
      <c r="H200">
        <v>509</v>
      </c>
      <c r="I200" t="s">
        <v>204</v>
      </c>
      <c r="J200">
        <v>2015</v>
      </c>
      <c r="K200" t="s">
        <v>1682</v>
      </c>
      <c r="L200" t="str">
        <f>HYPERLINK("http://dx.doi.org/10.1145/2733381","http://dx.doi.org/10.1145/2733381")</f>
        <v>http://dx.doi.org/10.1145/2733381</v>
      </c>
      <c r="M200" t="s">
        <v>41</v>
      </c>
    </row>
    <row r="201" spans="1:13" x14ac:dyDescent="0.35">
      <c r="A201" t="s">
        <v>1683</v>
      </c>
      <c r="B201" t="s">
        <v>1684</v>
      </c>
      <c r="C201" t="s">
        <v>1685</v>
      </c>
      <c r="D201" t="s">
        <v>1686</v>
      </c>
      <c r="E201" t="s">
        <v>1687</v>
      </c>
      <c r="F201" t="s">
        <v>1688</v>
      </c>
      <c r="G201" t="s">
        <v>1689</v>
      </c>
      <c r="H201">
        <v>176</v>
      </c>
      <c r="I201" t="s">
        <v>312</v>
      </c>
      <c r="J201">
        <v>2022</v>
      </c>
      <c r="K201" t="s">
        <v>1690</v>
      </c>
      <c r="L201" t="str">
        <f>HYPERLINK("http://dx.doi.org/10.1109/TAFFC.2020.2970399","http://dx.doi.org/10.1109/TAFFC.2020.2970399")</f>
        <v>http://dx.doi.org/10.1109/TAFFC.2020.2970399</v>
      </c>
      <c r="M201" t="s">
        <v>41</v>
      </c>
    </row>
    <row r="202" spans="1:13" x14ac:dyDescent="0.35">
      <c r="A202" t="s">
        <v>1691</v>
      </c>
      <c r="B202" t="s">
        <v>1692</v>
      </c>
      <c r="C202" t="s">
        <v>1693</v>
      </c>
      <c r="D202" t="s">
        <v>1330</v>
      </c>
      <c r="E202" t="s">
        <v>1694</v>
      </c>
      <c r="F202" t="s">
        <v>1695</v>
      </c>
      <c r="G202" t="s">
        <v>1696</v>
      </c>
      <c r="H202">
        <v>216</v>
      </c>
      <c r="I202" t="s">
        <v>13</v>
      </c>
      <c r="J202">
        <v>2020</v>
      </c>
      <c r="K202" t="s">
        <v>1697</v>
      </c>
      <c r="L202" t="str">
        <f>HYPERLINK("http://dx.doi.org/10.1109/TIP.2019.2928126","http://dx.doi.org/10.1109/TIP.2019.2928126")</f>
        <v>http://dx.doi.org/10.1109/TIP.2019.2928126</v>
      </c>
      <c r="M202" t="s">
        <v>50</v>
      </c>
    </row>
    <row r="203" spans="1:13" x14ac:dyDescent="0.35">
      <c r="A203" t="s">
        <v>1698</v>
      </c>
      <c r="B203" t="s">
        <v>1699</v>
      </c>
      <c r="C203" t="s">
        <v>1700</v>
      </c>
      <c r="D203" t="s">
        <v>1701</v>
      </c>
      <c r="E203" t="s">
        <v>1702</v>
      </c>
      <c r="F203" t="s">
        <v>1703</v>
      </c>
      <c r="G203" t="s">
        <v>1704</v>
      </c>
      <c r="H203">
        <v>63</v>
      </c>
      <c r="I203" t="s">
        <v>241</v>
      </c>
      <c r="J203">
        <v>2020</v>
      </c>
      <c r="K203" t="s">
        <v>1705</v>
      </c>
      <c r="L203" t="str">
        <f>HYPERLINK("http://dx.doi.org/10.3390/math8040519","http://dx.doi.org/10.3390/math8040519")</f>
        <v>http://dx.doi.org/10.3390/math8040519</v>
      </c>
      <c r="M203" t="s">
        <v>592</v>
      </c>
    </row>
    <row r="204" spans="1:13" x14ac:dyDescent="0.35">
      <c r="A204" t="s">
        <v>1706</v>
      </c>
      <c r="B204" t="s">
        <v>1707</v>
      </c>
      <c r="C204" t="s">
        <v>1708</v>
      </c>
      <c r="D204" t="s">
        <v>1709</v>
      </c>
      <c r="E204" t="s">
        <v>1710</v>
      </c>
      <c r="F204" t="s">
        <v>1711</v>
      </c>
      <c r="G204" t="s">
        <v>1712</v>
      </c>
      <c r="H204">
        <v>204</v>
      </c>
      <c r="I204" t="s">
        <v>148</v>
      </c>
      <c r="J204">
        <v>2019</v>
      </c>
      <c r="K204" t="s">
        <v>1713</v>
      </c>
      <c r="L204" t="str">
        <f>HYPERLINK("http://dx.doi.org/10.1016/j.tourman.2019.07.002","http://dx.doi.org/10.1016/j.tourman.2019.07.002")</f>
        <v>http://dx.doi.org/10.1016/j.tourman.2019.07.002</v>
      </c>
      <c r="M204" t="s">
        <v>752</v>
      </c>
    </row>
    <row r="205" spans="1:13" x14ac:dyDescent="0.35">
      <c r="A205" t="s">
        <v>1714</v>
      </c>
      <c r="B205" t="s">
        <v>1715</v>
      </c>
      <c r="C205" t="s">
        <v>1716</v>
      </c>
      <c r="D205" t="s">
        <v>1717</v>
      </c>
      <c r="E205" t="s">
        <v>1718</v>
      </c>
      <c r="F205" t="s">
        <v>1719</v>
      </c>
      <c r="G205" t="s">
        <v>1720</v>
      </c>
      <c r="H205">
        <v>466</v>
      </c>
      <c r="I205" t="s">
        <v>93</v>
      </c>
      <c r="J205">
        <v>2017</v>
      </c>
      <c r="K205" t="s">
        <v>1721</v>
      </c>
      <c r="L205" t="str">
        <f>HYPERLINK("http://dx.doi.org/10.1145/3012704","http://dx.doi.org/10.1145/3012704")</f>
        <v>http://dx.doi.org/10.1145/3012704</v>
      </c>
      <c r="M205" t="s">
        <v>41</v>
      </c>
    </row>
    <row r="206" spans="1:13" x14ac:dyDescent="0.35">
      <c r="A206" t="s">
        <v>1722</v>
      </c>
      <c r="B206" t="s">
        <v>1723</v>
      </c>
      <c r="C206" t="s">
        <v>13</v>
      </c>
      <c r="D206" t="s">
        <v>1724</v>
      </c>
      <c r="E206" t="s">
        <v>1725</v>
      </c>
      <c r="F206" t="s">
        <v>1726</v>
      </c>
      <c r="G206" t="s">
        <v>1727</v>
      </c>
      <c r="H206">
        <v>1126</v>
      </c>
      <c r="I206" t="s">
        <v>285</v>
      </c>
      <c r="J206">
        <v>2014</v>
      </c>
      <c r="K206" t="s">
        <v>1728</v>
      </c>
      <c r="L206" t="str">
        <f>HYPERLINK("http://dx.doi.org/10.1038/ng.2982","http://dx.doi.org/10.1038/ng.2982")</f>
        <v>http://dx.doi.org/10.1038/ng.2982</v>
      </c>
      <c r="M206" t="s">
        <v>1729</v>
      </c>
    </row>
    <row r="207" spans="1:13" x14ac:dyDescent="0.35">
      <c r="A207" t="s">
        <v>1730</v>
      </c>
      <c r="B207" t="s">
        <v>1731</v>
      </c>
      <c r="C207" t="s">
        <v>1732</v>
      </c>
      <c r="D207" t="s">
        <v>227</v>
      </c>
      <c r="E207" t="s">
        <v>1733</v>
      </c>
      <c r="F207" t="s">
        <v>1734</v>
      </c>
      <c r="G207" t="s">
        <v>1735</v>
      </c>
      <c r="H207">
        <v>174</v>
      </c>
      <c r="I207" t="s">
        <v>48</v>
      </c>
      <c r="J207">
        <v>2022</v>
      </c>
      <c r="K207" t="s">
        <v>13</v>
      </c>
      <c r="L207" t="s">
        <v>13</v>
      </c>
      <c r="M207" t="s">
        <v>1736</v>
      </c>
    </row>
    <row r="208" spans="1:13" x14ac:dyDescent="0.35">
      <c r="A208" t="s">
        <v>1737</v>
      </c>
      <c r="B208" t="s">
        <v>1738</v>
      </c>
      <c r="C208" t="s">
        <v>1739</v>
      </c>
      <c r="D208" t="s">
        <v>13</v>
      </c>
      <c r="E208" t="s">
        <v>1740</v>
      </c>
      <c r="F208" t="s">
        <v>1741</v>
      </c>
      <c r="G208" t="s">
        <v>1742</v>
      </c>
      <c r="H208">
        <v>26</v>
      </c>
      <c r="I208" t="s">
        <v>138</v>
      </c>
      <c r="J208">
        <v>2025</v>
      </c>
      <c r="K208" t="s">
        <v>1743</v>
      </c>
      <c r="L208" t="str">
        <f>HYPERLINK("http://dx.doi.org/10.1016/j.jmaa.2024.128792","http://dx.doi.org/10.1016/j.jmaa.2024.128792")</f>
        <v>http://dx.doi.org/10.1016/j.jmaa.2024.128792</v>
      </c>
      <c r="M208" t="s">
        <v>592</v>
      </c>
    </row>
    <row r="209" spans="1:13" x14ac:dyDescent="0.35">
      <c r="A209" t="s">
        <v>1744</v>
      </c>
      <c r="B209" t="s">
        <v>1745</v>
      </c>
      <c r="C209" t="s">
        <v>1746</v>
      </c>
      <c r="D209" t="s">
        <v>13</v>
      </c>
      <c r="E209" t="s">
        <v>1747</v>
      </c>
      <c r="F209" t="s">
        <v>1748</v>
      </c>
      <c r="G209" t="s">
        <v>1749</v>
      </c>
      <c r="H209">
        <v>109</v>
      </c>
      <c r="I209" t="s">
        <v>148</v>
      </c>
      <c r="J209">
        <v>2023</v>
      </c>
      <c r="K209" t="s">
        <v>1750</v>
      </c>
      <c r="L209" t="str">
        <f>HYPERLINK("http://dx.doi.org/10.1109/TNNLS.2022.3171572","http://dx.doi.org/10.1109/TNNLS.2022.3171572")</f>
        <v>http://dx.doi.org/10.1109/TNNLS.2022.3171572</v>
      </c>
      <c r="M209" t="s">
        <v>50</v>
      </c>
    </row>
    <row r="210" spans="1:13" x14ac:dyDescent="0.35">
      <c r="A210" t="s">
        <v>1751</v>
      </c>
      <c r="B210" t="s">
        <v>1752</v>
      </c>
      <c r="C210" t="s">
        <v>1753</v>
      </c>
      <c r="D210" t="s">
        <v>1754</v>
      </c>
      <c r="E210" t="s">
        <v>1755</v>
      </c>
      <c r="F210" t="s">
        <v>1756</v>
      </c>
      <c r="G210" t="s">
        <v>1757</v>
      </c>
      <c r="H210">
        <v>41</v>
      </c>
      <c r="I210" t="s">
        <v>13</v>
      </c>
      <c r="J210">
        <v>2023</v>
      </c>
      <c r="K210" t="s">
        <v>1758</v>
      </c>
      <c r="L210" t="str">
        <f>HYPERLINK("http://dx.doi.org/10.1109/TGRS.2023.3263511","http://dx.doi.org/10.1109/TGRS.2023.3263511")</f>
        <v>http://dx.doi.org/10.1109/TGRS.2023.3263511</v>
      </c>
      <c r="M210" t="s">
        <v>794</v>
      </c>
    </row>
    <row r="211" spans="1:13" x14ac:dyDescent="0.35">
      <c r="A211" t="s">
        <v>1759</v>
      </c>
      <c r="B211" t="s">
        <v>1760</v>
      </c>
      <c r="C211" t="s">
        <v>1761</v>
      </c>
      <c r="D211" t="s">
        <v>1762</v>
      </c>
      <c r="E211" t="s">
        <v>1763</v>
      </c>
      <c r="F211" t="s">
        <v>1764</v>
      </c>
      <c r="G211" t="s">
        <v>1765</v>
      </c>
      <c r="H211">
        <v>55</v>
      </c>
      <c r="I211" t="s">
        <v>84</v>
      </c>
      <c r="J211">
        <v>2024</v>
      </c>
      <c r="K211" t="s">
        <v>1766</v>
      </c>
      <c r="L211" t="str">
        <f>HYPERLINK("http://dx.doi.org/10.1109/TKDE.2023.3333824","http://dx.doi.org/10.1109/TKDE.2023.3333824")</f>
        <v>http://dx.doi.org/10.1109/TKDE.2023.3333824</v>
      </c>
      <c r="M211" t="s">
        <v>50</v>
      </c>
    </row>
    <row r="212" spans="1:13" x14ac:dyDescent="0.35">
      <c r="A212" t="s">
        <v>1767</v>
      </c>
      <c r="B212" t="s">
        <v>1768</v>
      </c>
      <c r="C212" t="s">
        <v>1769</v>
      </c>
      <c r="D212" t="s">
        <v>723</v>
      </c>
      <c r="E212" t="s">
        <v>1770</v>
      </c>
      <c r="F212" t="s">
        <v>1771</v>
      </c>
      <c r="G212" t="s">
        <v>1772</v>
      </c>
      <c r="H212">
        <v>34</v>
      </c>
      <c r="I212" t="s">
        <v>48</v>
      </c>
      <c r="J212">
        <v>2024</v>
      </c>
      <c r="K212" t="s">
        <v>1773</v>
      </c>
      <c r="L212" t="str">
        <f>HYPERLINK("http://dx.doi.org/10.1109/TIE.2023.3241404","http://dx.doi.org/10.1109/TIE.2023.3241404")</f>
        <v>http://dx.doi.org/10.1109/TIE.2023.3241404</v>
      </c>
      <c r="M212" t="s">
        <v>1774</v>
      </c>
    </row>
    <row r="213" spans="1:13" x14ac:dyDescent="0.35">
      <c r="A213" t="s">
        <v>1775</v>
      </c>
      <c r="B213" t="s">
        <v>1776</v>
      </c>
      <c r="C213" t="s">
        <v>1777</v>
      </c>
      <c r="D213" t="s">
        <v>723</v>
      </c>
      <c r="E213" t="s">
        <v>1778</v>
      </c>
      <c r="F213" t="s">
        <v>1779</v>
      </c>
      <c r="G213" t="s">
        <v>1780</v>
      </c>
      <c r="H213">
        <v>830</v>
      </c>
      <c r="I213" t="s">
        <v>13</v>
      </c>
      <c r="J213">
        <v>2018</v>
      </c>
      <c r="K213" t="s">
        <v>1781</v>
      </c>
      <c r="L213" t="str">
        <f>HYPERLINK("http://dx.doi.org/10.1080/00207543.2017.1351644","http://dx.doi.org/10.1080/00207543.2017.1351644")</f>
        <v>http://dx.doi.org/10.1080/00207543.2017.1351644</v>
      </c>
      <c r="M213" t="s">
        <v>1782</v>
      </c>
    </row>
    <row r="214" spans="1:13" x14ac:dyDescent="0.35">
      <c r="A214" t="s">
        <v>1783</v>
      </c>
      <c r="B214" t="s">
        <v>1784</v>
      </c>
      <c r="C214" t="s">
        <v>1785</v>
      </c>
      <c r="D214" t="s">
        <v>1786</v>
      </c>
      <c r="E214" t="s">
        <v>1787</v>
      </c>
      <c r="F214" t="s">
        <v>1788</v>
      </c>
      <c r="G214" t="s">
        <v>1789</v>
      </c>
      <c r="H214">
        <v>206</v>
      </c>
      <c r="I214" t="s">
        <v>204</v>
      </c>
      <c r="J214">
        <v>2021</v>
      </c>
      <c r="K214" t="s">
        <v>1790</v>
      </c>
      <c r="L214" t="str">
        <f>HYPERLINK("http://dx.doi.org/10.1109/TGRS.2020.3026051","http://dx.doi.org/10.1109/TGRS.2020.3026051")</f>
        <v>http://dx.doi.org/10.1109/TGRS.2020.3026051</v>
      </c>
      <c r="M214" t="s">
        <v>794</v>
      </c>
    </row>
    <row r="215" spans="1:13" x14ac:dyDescent="0.35">
      <c r="A215" t="s">
        <v>1791</v>
      </c>
      <c r="B215" t="s">
        <v>1792</v>
      </c>
      <c r="C215" t="s">
        <v>1793</v>
      </c>
      <c r="D215" t="s">
        <v>1465</v>
      </c>
      <c r="E215" t="s">
        <v>1794</v>
      </c>
      <c r="F215" t="s">
        <v>1795</v>
      </c>
      <c r="G215" t="s">
        <v>1796</v>
      </c>
      <c r="H215">
        <v>13</v>
      </c>
      <c r="I215" t="s">
        <v>13</v>
      </c>
      <c r="J215">
        <v>2024</v>
      </c>
      <c r="K215" t="s">
        <v>1797</v>
      </c>
      <c r="L215" t="str">
        <f>HYPERLINK("http://dx.doi.org/10.1109/JSTARS.2024.3372113","http://dx.doi.org/10.1109/JSTARS.2024.3372113")</f>
        <v>http://dx.doi.org/10.1109/JSTARS.2024.3372113</v>
      </c>
      <c r="M215" t="s">
        <v>1470</v>
      </c>
    </row>
    <row r="216" spans="1:13" x14ac:dyDescent="0.35">
      <c r="A216" t="s">
        <v>1798</v>
      </c>
      <c r="B216" t="s">
        <v>1799</v>
      </c>
      <c r="C216" t="s">
        <v>1800</v>
      </c>
      <c r="D216" t="s">
        <v>1801</v>
      </c>
      <c r="E216" t="s">
        <v>1802</v>
      </c>
      <c r="F216" t="s">
        <v>1803</v>
      </c>
      <c r="G216" t="s">
        <v>1804</v>
      </c>
      <c r="H216">
        <v>62</v>
      </c>
      <c r="I216" t="s">
        <v>13</v>
      </c>
      <c r="J216">
        <v>2023</v>
      </c>
      <c r="K216" t="s">
        <v>1805</v>
      </c>
      <c r="L216" t="str">
        <f>HYPERLINK("http://dx.doi.org/10.1109/TGRS.2023.3235819","http://dx.doi.org/10.1109/TGRS.2023.3235819")</f>
        <v>http://dx.doi.org/10.1109/TGRS.2023.3235819</v>
      </c>
      <c r="M216" t="s">
        <v>794</v>
      </c>
    </row>
    <row r="217" spans="1:13" x14ac:dyDescent="0.35">
      <c r="A217" t="s">
        <v>1806</v>
      </c>
      <c r="B217" t="s">
        <v>1807</v>
      </c>
      <c r="C217" t="s">
        <v>1808</v>
      </c>
      <c r="D217" t="s">
        <v>1809</v>
      </c>
      <c r="E217" t="s">
        <v>1810</v>
      </c>
      <c r="F217" t="s">
        <v>1811</v>
      </c>
      <c r="G217" t="s">
        <v>1812</v>
      </c>
      <c r="H217">
        <v>98</v>
      </c>
      <c r="I217" t="s">
        <v>13</v>
      </c>
      <c r="J217">
        <v>2022</v>
      </c>
      <c r="K217" t="s">
        <v>1813</v>
      </c>
      <c r="L217" t="str">
        <f>HYPERLINK("http://dx.doi.org/10.1109/TGRS.2021.3066485","http://dx.doi.org/10.1109/TGRS.2021.3066485")</f>
        <v>http://dx.doi.org/10.1109/TGRS.2021.3066485</v>
      </c>
      <c r="M217" t="s">
        <v>794</v>
      </c>
    </row>
    <row r="218" spans="1:13" x14ac:dyDescent="0.35">
      <c r="A218" t="s">
        <v>1814</v>
      </c>
      <c r="B218" t="s">
        <v>1815</v>
      </c>
      <c r="C218" t="s">
        <v>1816</v>
      </c>
      <c r="D218" t="s">
        <v>1817</v>
      </c>
      <c r="E218" t="s">
        <v>1818</v>
      </c>
      <c r="F218" t="s">
        <v>1819</v>
      </c>
      <c r="G218" t="s">
        <v>1820</v>
      </c>
      <c r="H218">
        <v>58</v>
      </c>
      <c r="I218" t="s">
        <v>285</v>
      </c>
      <c r="J218">
        <v>2023</v>
      </c>
      <c r="K218" t="s">
        <v>1821</v>
      </c>
      <c r="L218" t="str">
        <f>HYPERLINK("http://dx.doi.org/10.1109/TCSVT.2022.3227348","http://dx.doi.org/10.1109/TCSVT.2022.3227348")</f>
        <v>http://dx.doi.org/10.1109/TCSVT.2022.3227348</v>
      </c>
      <c r="M218" t="s">
        <v>206</v>
      </c>
    </row>
    <row r="219" spans="1:13" x14ac:dyDescent="0.35">
      <c r="A219" t="s">
        <v>1822</v>
      </c>
      <c r="B219" t="s">
        <v>1823</v>
      </c>
      <c r="C219" t="s">
        <v>1824</v>
      </c>
      <c r="D219" t="s">
        <v>1825</v>
      </c>
      <c r="E219" t="s">
        <v>1826</v>
      </c>
      <c r="F219" t="s">
        <v>1827</v>
      </c>
      <c r="G219" t="s">
        <v>1828</v>
      </c>
      <c r="H219">
        <v>68</v>
      </c>
      <c r="I219" t="s">
        <v>13</v>
      </c>
      <c r="J219">
        <v>2024</v>
      </c>
      <c r="K219" t="s">
        <v>1829</v>
      </c>
      <c r="L219" t="str">
        <f>HYPERLINK("http://dx.doi.org/10.1109/TGRS.2024.3367948","http://dx.doi.org/10.1109/TGRS.2024.3367948")</f>
        <v>http://dx.doi.org/10.1109/TGRS.2024.3367948</v>
      </c>
      <c r="M219" t="s">
        <v>794</v>
      </c>
    </row>
    <row r="220" spans="1:13" x14ac:dyDescent="0.35">
      <c r="A220" t="s">
        <v>1830</v>
      </c>
      <c r="B220" t="s">
        <v>1831</v>
      </c>
      <c r="C220" t="s">
        <v>1832</v>
      </c>
      <c r="D220" t="s">
        <v>1833</v>
      </c>
      <c r="E220" t="s">
        <v>1834</v>
      </c>
      <c r="F220" t="s">
        <v>1835</v>
      </c>
      <c r="G220" t="s">
        <v>1836</v>
      </c>
      <c r="H220">
        <v>91</v>
      </c>
      <c r="I220" t="s">
        <v>84</v>
      </c>
      <c r="J220">
        <v>2022</v>
      </c>
      <c r="K220" t="s">
        <v>1837</v>
      </c>
      <c r="L220" t="str">
        <f>HYPERLINK("http://dx.doi.org/10.1016/j.ijhm.2022.103317","http://dx.doi.org/10.1016/j.ijhm.2022.103317")</f>
        <v>http://dx.doi.org/10.1016/j.ijhm.2022.103317</v>
      </c>
      <c r="M220" t="s">
        <v>1344</v>
      </c>
    </row>
    <row r="221" spans="1:13" x14ac:dyDescent="0.35">
      <c r="A221" t="s">
        <v>1838</v>
      </c>
      <c r="B221" t="s">
        <v>1839</v>
      </c>
      <c r="C221" t="s">
        <v>1840</v>
      </c>
      <c r="D221" t="s">
        <v>1841</v>
      </c>
      <c r="E221" t="s">
        <v>1842</v>
      </c>
      <c r="F221" t="s">
        <v>1843</v>
      </c>
      <c r="G221" t="s">
        <v>1844</v>
      </c>
      <c r="H221">
        <v>176</v>
      </c>
      <c r="I221" t="s">
        <v>93</v>
      </c>
      <c r="J221">
        <v>2021</v>
      </c>
      <c r="K221" t="s">
        <v>1845</v>
      </c>
      <c r="L221" t="str">
        <f>HYPERLINK("http://dx.doi.org/10.1016/j.intmar.2020.07.001","http://dx.doi.org/10.1016/j.intmar.2020.07.001")</f>
        <v>http://dx.doi.org/10.1016/j.intmar.2020.07.001</v>
      </c>
      <c r="M221" t="s">
        <v>448</v>
      </c>
    </row>
    <row r="222" spans="1:13" x14ac:dyDescent="0.35">
      <c r="A222" t="s">
        <v>1846</v>
      </c>
      <c r="B222" t="s">
        <v>1847</v>
      </c>
      <c r="C222" t="s">
        <v>1848</v>
      </c>
      <c r="D222" t="s">
        <v>1849</v>
      </c>
      <c r="E222" t="s">
        <v>1850</v>
      </c>
      <c r="F222" t="s">
        <v>1851</v>
      </c>
      <c r="G222" t="s">
        <v>1852</v>
      </c>
      <c r="H222">
        <v>270</v>
      </c>
      <c r="I222" t="s">
        <v>112</v>
      </c>
      <c r="J222">
        <v>2017</v>
      </c>
      <c r="K222" t="s">
        <v>1853</v>
      </c>
      <c r="L222" t="str">
        <f>HYPERLINK("http://dx.doi.org/10.1016/j.apenergy.2017.04.034","http://dx.doi.org/10.1016/j.apenergy.2017.04.034")</f>
        <v>http://dx.doi.org/10.1016/j.apenergy.2017.04.034</v>
      </c>
      <c r="M222" t="s">
        <v>233</v>
      </c>
    </row>
    <row r="223" spans="1:13" x14ac:dyDescent="0.35">
      <c r="A223" t="s">
        <v>1854</v>
      </c>
      <c r="B223" t="s">
        <v>1855</v>
      </c>
      <c r="C223" t="s">
        <v>1856</v>
      </c>
      <c r="D223" t="s">
        <v>13</v>
      </c>
      <c r="E223" t="s">
        <v>1857</v>
      </c>
      <c r="F223" t="s">
        <v>1858</v>
      </c>
      <c r="G223" t="s">
        <v>1859</v>
      </c>
      <c r="H223">
        <v>18</v>
      </c>
      <c r="I223" t="s">
        <v>1369</v>
      </c>
      <c r="J223">
        <v>2024</v>
      </c>
      <c r="K223" t="s">
        <v>1860</v>
      </c>
      <c r="L223" t="str">
        <f>HYPERLINK("http://dx.doi.org/10.1016/j.bushor.2024.05.005","http://dx.doi.org/10.1016/j.bushor.2024.05.005")</f>
        <v>http://dx.doi.org/10.1016/j.bushor.2024.05.005</v>
      </c>
      <c r="M223" t="s">
        <v>448</v>
      </c>
    </row>
    <row r="224" spans="1:13" x14ac:dyDescent="0.35">
      <c r="A224" t="s">
        <v>1861</v>
      </c>
      <c r="B224" t="s">
        <v>1862</v>
      </c>
      <c r="C224" t="s">
        <v>1863</v>
      </c>
      <c r="D224" t="s">
        <v>1864</v>
      </c>
      <c r="E224" t="s">
        <v>1865</v>
      </c>
      <c r="F224" t="s">
        <v>1866</v>
      </c>
      <c r="G224" t="s">
        <v>1867</v>
      </c>
      <c r="H224">
        <v>20</v>
      </c>
      <c r="I224" t="s">
        <v>474</v>
      </c>
      <c r="J224">
        <v>2024</v>
      </c>
      <c r="K224" t="s">
        <v>1868</v>
      </c>
      <c r="L224" t="str">
        <f>HYPERLINK("http://dx.doi.org/10.1016/j.automatica.2024.111716","http://dx.doi.org/10.1016/j.automatica.2024.111716")</f>
        <v>http://dx.doi.org/10.1016/j.automatica.2024.111716</v>
      </c>
      <c r="M224" t="s">
        <v>1869</v>
      </c>
    </row>
    <row r="225" spans="1:13" x14ac:dyDescent="0.35">
      <c r="A225" t="s">
        <v>1870</v>
      </c>
      <c r="B225" t="s">
        <v>1871</v>
      </c>
      <c r="C225" t="s">
        <v>1872</v>
      </c>
      <c r="D225" t="s">
        <v>1873</v>
      </c>
      <c r="E225" t="s">
        <v>1874</v>
      </c>
      <c r="F225" t="s">
        <v>1875</v>
      </c>
      <c r="G225" t="s">
        <v>1876</v>
      </c>
      <c r="H225">
        <v>938</v>
      </c>
      <c r="I225" t="s">
        <v>285</v>
      </c>
      <c r="J225">
        <v>2019</v>
      </c>
      <c r="K225" t="s">
        <v>1877</v>
      </c>
      <c r="L225" t="str">
        <f>HYPERLINK("http://dx.doi.org/10.1007/s11042-018-6894-4","http://dx.doi.org/10.1007/s11042-018-6894-4")</f>
        <v>http://dx.doi.org/10.1007/s11042-018-6894-4</v>
      </c>
      <c r="M225" t="s">
        <v>50</v>
      </c>
    </row>
    <row r="226" spans="1:13" x14ac:dyDescent="0.35">
      <c r="A226" t="s">
        <v>1878</v>
      </c>
      <c r="B226" t="s">
        <v>1879</v>
      </c>
      <c r="C226" t="s">
        <v>1880</v>
      </c>
      <c r="D226" t="s">
        <v>1881</v>
      </c>
      <c r="E226" t="s">
        <v>1882</v>
      </c>
      <c r="F226" t="s">
        <v>1883</v>
      </c>
      <c r="G226" t="s">
        <v>1884</v>
      </c>
      <c r="H226">
        <v>245</v>
      </c>
      <c r="I226" t="s">
        <v>1885</v>
      </c>
      <c r="J226">
        <v>2021</v>
      </c>
      <c r="K226" t="s">
        <v>1886</v>
      </c>
      <c r="L226" t="str">
        <f>HYPERLINK("http://dx.doi.org/10.1098/rsta.2020.0097","http://dx.doi.org/10.1098/rsta.2020.0097")</f>
        <v>http://dx.doi.org/10.1098/rsta.2020.0097</v>
      </c>
      <c r="M226" t="s">
        <v>252</v>
      </c>
    </row>
    <row r="227" spans="1:13" x14ac:dyDescent="0.35">
      <c r="A227" t="s">
        <v>1887</v>
      </c>
      <c r="B227" t="s">
        <v>1888</v>
      </c>
      <c r="C227" t="s">
        <v>1889</v>
      </c>
      <c r="D227" t="s">
        <v>1890</v>
      </c>
      <c r="E227" t="s">
        <v>1891</v>
      </c>
      <c r="F227" t="s">
        <v>1892</v>
      </c>
      <c r="G227" t="s">
        <v>1893</v>
      </c>
      <c r="H227">
        <v>129</v>
      </c>
      <c r="I227" t="s">
        <v>48</v>
      </c>
      <c r="J227">
        <v>2021</v>
      </c>
      <c r="K227" t="s">
        <v>1894</v>
      </c>
      <c r="L227" t="str">
        <f>HYPERLINK("http://dx.doi.org/10.1109/TFUZZ.2020.3012393","http://dx.doi.org/10.1109/TFUZZ.2020.3012393")</f>
        <v>http://dx.doi.org/10.1109/TFUZZ.2020.3012393</v>
      </c>
      <c r="M227" t="s">
        <v>50</v>
      </c>
    </row>
    <row r="228" spans="1:13" x14ac:dyDescent="0.35">
      <c r="A228" t="s">
        <v>1895</v>
      </c>
      <c r="B228" t="s">
        <v>1896</v>
      </c>
      <c r="C228" t="s">
        <v>13</v>
      </c>
      <c r="D228" t="s">
        <v>1897</v>
      </c>
      <c r="E228" t="s">
        <v>1898</v>
      </c>
      <c r="F228" t="s">
        <v>1899</v>
      </c>
      <c r="G228" t="s">
        <v>1900</v>
      </c>
      <c r="H228">
        <v>591</v>
      </c>
      <c r="I228" t="s">
        <v>204</v>
      </c>
      <c r="J228">
        <v>2014</v>
      </c>
      <c r="K228" t="s">
        <v>1901</v>
      </c>
      <c r="L228" t="str">
        <f>HYPERLINK("http://dx.doi.org/10.1038/ng.3007","http://dx.doi.org/10.1038/ng.3007")</f>
        <v>http://dx.doi.org/10.1038/ng.3007</v>
      </c>
      <c r="M228" t="s">
        <v>1729</v>
      </c>
    </row>
    <row r="229" spans="1:13" x14ac:dyDescent="0.35">
      <c r="A229" t="s">
        <v>1902</v>
      </c>
      <c r="B229" t="s">
        <v>1903</v>
      </c>
      <c r="C229" t="s">
        <v>1904</v>
      </c>
      <c r="D229" t="s">
        <v>1905</v>
      </c>
      <c r="E229" t="s">
        <v>1906</v>
      </c>
      <c r="F229" t="s">
        <v>1907</v>
      </c>
      <c r="G229" t="s">
        <v>1908</v>
      </c>
      <c r="H229">
        <v>47</v>
      </c>
      <c r="I229" t="s">
        <v>1909</v>
      </c>
      <c r="J229">
        <v>2022</v>
      </c>
      <c r="K229" t="s">
        <v>1910</v>
      </c>
      <c r="L229" t="str">
        <f>HYPERLINK("http://dx.doi.org/10.3389/fpls.2021.818895","http://dx.doi.org/10.3389/fpls.2021.818895")</f>
        <v>http://dx.doi.org/10.3389/fpls.2021.818895</v>
      </c>
      <c r="M229" t="s">
        <v>1911</v>
      </c>
    </row>
    <row r="230" spans="1:13" x14ac:dyDescent="0.35">
      <c r="A230" t="s">
        <v>1912</v>
      </c>
      <c r="B230" t="s">
        <v>1913</v>
      </c>
      <c r="C230" t="s">
        <v>1914</v>
      </c>
      <c r="D230" t="s">
        <v>13</v>
      </c>
      <c r="E230" t="s">
        <v>1915</v>
      </c>
      <c r="F230" t="s">
        <v>1916</v>
      </c>
      <c r="G230" t="s">
        <v>13</v>
      </c>
      <c r="H230">
        <v>177</v>
      </c>
      <c r="I230" t="s">
        <v>1100</v>
      </c>
      <c r="J230">
        <v>2021</v>
      </c>
      <c r="K230" t="s">
        <v>1917</v>
      </c>
      <c r="L230" t="str">
        <f>HYPERLINK("http://dx.doi.org/10.1016/j.eswa.2021.114765","http://dx.doi.org/10.1016/j.eswa.2021.114765")</f>
        <v>http://dx.doi.org/10.1016/j.eswa.2021.114765</v>
      </c>
      <c r="M230" t="s">
        <v>509</v>
      </c>
    </row>
    <row r="231" spans="1:13" x14ac:dyDescent="0.35">
      <c r="A231" t="s">
        <v>1918</v>
      </c>
      <c r="B231" t="s">
        <v>1919</v>
      </c>
      <c r="C231" t="s">
        <v>1920</v>
      </c>
      <c r="D231" t="s">
        <v>1921</v>
      </c>
      <c r="E231" t="s">
        <v>1922</v>
      </c>
      <c r="F231" t="s">
        <v>1923</v>
      </c>
      <c r="G231" t="s">
        <v>1924</v>
      </c>
      <c r="H231">
        <v>808</v>
      </c>
      <c r="I231" t="s">
        <v>204</v>
      </c>
      <c r="J231">
        <v>2018</v>
      </c>
      <c r="K231" t="s">
        <v>1925</v>
      </c>
      <c r="L231" t="str">
        <f>HYPERLINK("http://dx.doi.org/10.1016/j.inffus.2017.10.006","http://dx.doi.org/10.1016/j.inffus.2017.10.006")</f>
        <v>http://dx.doi.org/10.1016/j.inffus.2017.10.006</v>
      </c>
      <c r="M231" t="s">
        <v>41</v>
      </c>
    </row>
    <row r="232" spans="1:13" x14ac:dyDescent="0.35">
      <c r="A232" t="s">
        <v>1926</v>
      </c>
      <c r="B232" t="s">
        <v>1927</v>
      </c>
      <c r="C232" t="s">
        <v>1928</v>
      </c>
      <c r="D232" t="s">
        <v>1929</v>
      </c>
      <c r="E232" t="s">
        <v>1930</v>
      </c>
      <c r="F232" t="s">
        <v>1931</v>
      </c>
      <c r="G232" t="s">
        <v>1932</v>
      </c>
      <c r="H232">
        <v>1018</v>
      </c>
      <c r="I232" t="s">
        <v>58</v>
      </c>
      <c r="J232">
        <v>2015</v>
      </c>
      <c r="K232" t="s">
        <v>1933</v>
      </c>
      <c r="L232" t="str">
        <f>HYPERLINK("http://dx.doi.org/10.1016/j.patcog.2015.03.009","http://dx.doi.org/10.1016/j.patcog.2015.03.009")</f>
        <v>http://dx.doi.org/10.1016/j.patcog.2015.03.009</v>
      </c>
      <c r="M232" t="s">
        <v>50</v>
      </c>
    </row>
    <row r="233" spans="1:13" x14ac:dyDescent="0.35">
      <c r="A233" t="s">
        <v>1934</v>
      </c>
      <c r="B233" t="s">
        <v>1935</v>
      </c>
      <c r="C233" t="s">
        <v>13</v>
      </c>
      <c r="D233" t="s">
        <v>1936</v>
      </c>
      <c r="E233" t="s">
        <v>1937</v>
      </c>
      <c r="F233" t="s">
        <v>1938</v>
      </c>
      <c r="G233" t="s">
        <v>1939</v>
      </c>
      <c r="H233">
        <v>320</v>
      </c>
      <c r="I233" t="s">
        <v>321</v>
      </c>
      <c r="J233">
        <v>2021</v>
      </c>
      <c r="K233" t="s">
        <v>1940</v>
      </c>
      <c r="L233" t="str">
        <f>HYPERLINK("http://dx.doi.org/10.1093/nar/gkab418","http://dx.doi.org/10.1093/nar/gkab418")</f>
        <v>http://dx.doi.org/10.1093/nar/gkab418</v>
      </c>
      <c r="M233" t="s">
        <v>332</v>
      </c>
    </row>
    <row r="234" spans="1:13" x14ac:dyDescent="0.35">
      <c r="A234" t="s">
        <v>1941</v>
      </c>
      <c r="B234" t="s">
        <v>1942</v>
      </c>
      <c r="C234" t="s">
        <v>1943</v>
      </c>
      <c r="D234" t="s">
        <v>1944</v>
      </c>
      <c r="E234" t="s">
        <v>1945</v>
      </c>
      <c r="F234" t="s">
        <v>1946</v>
      </c>
      <c r="G234" t="s">
        <v>1947</v>
      </c>
      <c r="H234">
        <v>687</v>
      </c>
      <c r="I234" t="s">
        <v>58</v>
      </c>
      <c r="J234">
        <v>2017</v>
      </c>
      <c r="K234" t="s">
        <v>1948</v>
      </c>
      <c r="L234" t="str">
        <f>HYPERLINK("http://dx.doi.org/10.1016/j.inffus.2017.02.004","http://dx.doi.org/10.1016/j.inffus.2017.02.004")</f>
        <v>http://dx.doi.org/10.1016/j.inffus.2017.02.004</v>
      </c>
      <c r="M234" t="s">
        <v>41</v>
      </c>
    </row>
    <row r="235" spans="1:13" x14ac:dyDescent="0.35">
      <c r="A235" t="s">
        <v>1949</v>
      </c>
      <c r="B235" t="s">
        <v>1950</v>
      </c>
      <c r="C235" t="s">
        <v>13</v>
      </c>
      <c r="D235" t="s">
        <v>1951</v>
      </c>
      <c r="E235" t="s">
        <v>1952</v>
      </c>
      <c r="F235" t="s">
        <v>1953</v>
      </c>
      <c r="G235" t="s">
        <v>1954</v>
      </c>
      <c r="H235">
        <v>1200</v>
      </c>
      <c r="I235" t="s">
        <v>1955</v>
      </c>
      <c r="J235">
        <v>2014</v>
      </c>
      <c r="K235" t="s">
        <v>1956</v>
      </c>
      <c r="L235" t="str">
        <f>HYPERLINK("http://dx.doi.org/10.1016/j.cell.2014.06.049","http://dx.doi.org/10.1016/j.cell.2014.06.049")</f>
        <v>http://dx.doi.org/10.1016/j.cell.2014.06.049</v>
      </c>
      <c r="M235" t="s">
        <v>150</v>
      </c>
    </row>
    <row r="236" spans="1:13" x14ac:dyDescent="0.35">
      <c r="A236" t="s">
        <v>1957</v>
      </c>
      <c r="B236" t="s">
        <v>1958</v>
      </c>
      <c r="C236" t="s">
        <v>1959</v>
      </c>
      <c r="D236" t="s">
        <v>13</v>
      </c>
      <c r="E236" t="s">
        <v>1960</v>
      </c>
      <c r="F236" t="s">
        <v>1961</v>
      </c>
      <c r="G236" t="s">
        <v>1962</v>
      </c>
      <c r="H236">
        <v>116</v>
      </c>
      <c r="I236" t="s">
        <v>13</v>
      </c>
      <c r="J236">
        <v>2021</v>
      </c>
      <c r="K236" t="s">
        <v>1963</v>
      </c>
      <c r="L236" t="str">
        <f>HYPERLINK("http://dx.doi.org/10.1109/ACCESS.2021.3057719","http://dx.doi.org/10.1109/ACCESS.2021.3057719")</f>
        <v>http://dx.doi.org/10.1109/ACCESS.2021.3057719</v>
      </c>
      <c r="M236" t="s">
        <v>22</v>
      </c>
    </row>
    <row r="237" spans="1:13" x14ac:dyDescent="0.35">
      <c r="A237" t="s">
        <v>1964</v>
      </c>
      <c r="B237" t="s">
        <v>1965</v>
      </c>
      <c r="C237" t="s">
        <v>1966</v>
      </c>
      <c r="D237" t="s">
        <v>1967</v>
      </c>
      <c r="E237" t="s">
        <v>1968</v>
      </c>
      <c r="F237" t="s">
        <v>1969</v>
      </c>
      <c r="G237" t="s">
        <v>1970</v>
      </c>
      <c r="H237">
        <v>56</v>
      </c>
      <c r="I237" t="s">
        <v>636</v>
      </c>
      <c r="J237">
        <v>2023</v>
      </c>
      <c r="K237" t="s">
        <v>1971</v>
      </c>
      <c r="L237" t="str">
        <f>HYPERLINK("http://dx.doi.org/10.1109/TMC.2021.3120050","http://dx.doi.org/10.1109/TMC.2021.3120050")</f>
        <v>http://dx.doi.org/10.1109/TMC.2021.3120050</v>
      </c>
      <c r="M237" t="s">
        <v>31</v>
      </c>
    </row>
    <row r="238" spans="1:13" x14ac:dyDescent="0.35">
      <c r="A238" t="s">
        <v>1972</v>
      </c>
      <c r="B238" t="s">
        <v>1973</v>
      </c>
      <c r="C238" t="s">
        <v>1974</v>
      </c>
      <c r="D238" t="s">
        <v>1975</v>
      </c>
      <c r="E238" t="s">
        <v>1976</v>
      </c>
      <c r="F238" t="s">
        <v>1977</v>
      </c>
      <c r="G238" t="s">
        <v>1978</v>
      </c>
      <c r="H238">
        <v>15</v>
      </c>
      <c r="I238" t="s">
        <v>13</v>
      </c>
      <c r="J238">
        <v>2024</v>
      </c>
      <c r="K238" t="s">
        <v>1979</v>
      </c>
      <c r="L238" t="str">
        <f>HYPERLINK("http://dx.doi.org/10.1109/TGRS.2024.3374372","http://dx.doi.org/10.1109/TGRS.2024.3374372")</f>
        <v>http://dx.doi.org/10.1109/TGRS.2024.3374372</v>
      </c>
      <c r="M238" t="s">
        <v>794</v>
      </c>
    </row>
    <row r="239" spans="1:13" x14ac:dyDescent="0.35">
      <c r="A239" t="s">
        <v>1980</v>
      </c>
      <c r="B239" t="s">
        <v>1981</v>
      </c>
      <c r="C239" t="s">
        <v>1982</v>
      </c>
      <c r="D239" t="s">
        <v>1983</v>
      </c>
      <c r="E239" t="s">
        <v>1984</v>
      </c>
      <c r="F239" t="s">
        <v>1985</v>
      </c>
      <c r="G239" t="s">
        <v>1986</v>
      </c>
      <c r="H239">
        <v>35</v>
      </c>
      <c r="I239" t="s">
        <v>13</v>
      </c>
      <c r="J239">
        <v>2024</v>
      </c>
      <c r="K239" t="s">
        <v>1987</v>
      </c>
      <c r="L239" t="str">
        <f>HYPERLINK("http://dx.doi.org/10.1109/TGRS.2024.3357085","http://dx.doi.org/10.1109/TGRS.2024.3357085")</f>
        <v>http://dx.doi.org/10.1109/TGRS.2024.3357085</v>
      </c>
      <c r="M239" t="s">
        <v>794</v>
      </c>
    </row>
    <row r="240" spans="1:13" x14ac:dyDescent="0.35">
      <c r="A240" t="s">
        <v>1988</v>
      </c>
      <c r="B240" t="s">
        <v>1989</v>
      </c>
      <c r="C240" t="s">
        <v>1990</v>
      </c>
      <c r="D240" t="s">
        <v>1991</v>
      </c>
      <c r="E240" t="s">
        <v>1992</v>
      </c>
      <c r="F240" t="s">
        <v>1993</v>
      </c>
      <c r="G240" t="s">
        <v>1994</v>
      </c>
      <c r="H240">
        <v>148</v>
      </c>
      <c r="I240" t="s">
        <v>13</v>
      </c>
      <c r="J240">
        <v>2023</v>
      </c>
      <c r="K240" t="s">
        <v>1995</v>
      </c>
      <c r="L240" t="str">
        <f>HYPERLINK("http://dx.doi.org/10.1109/TGRS.2022.3233847","http://dx.doi.org/10.1109/TGRS.2022.3233847")</f>
        <v>http://dx.doi.org/10.1109/TGRS.2022.3233847</v>
      </c>
      <c r="M240" t="s">
        <v>794</v>
      </c>
    </row>
    <row r="241" spans="1:13" x14ac:dyDescent="0.35">
      <c r="A241" t="s">
        <v>1996</v>
      </c>
      <c r="B241" t="s">
        <v>1997</v>
      </c>
      <c r="C241" t="s">
        <v>1998</v>
      </c>
      <c r="D241" t="s">
        <v>1999</v>
      </c>
      <c r="E241" t="s">
        <v>2000</v>
      </c>
      <c r="F241" t="s">
        <v>2001</v>
      </c>
      <c r="G241" t="s">
        <v>2002</v>
      </c>
      <c r="H241">
        <v>37</v>
      </c>
      <c r="I241" t="s">
        <v>13</v>
      </c>
      <c r="J241">
        <v>2023</v>
      </c>
      <c r="K241" t="s">
        <v>2003</v>
      </c>
      <c r="L241" t="str">
        <f>HYPERLINK("http://dx.doi.org/10.1109/TGRS.2023.3262928","http://dx.doi.org/10.1109/TGRS.2023.3262928")</f>
        <v>http://dx.doi.org/10.1109/TGRS.2023.3262928</v>
      </c>
      <c r="M241" t="s">
        <v>794</v>
      </c>
    </row>
    <row r="242" spans="1:13" x14ac:dyDescent="0.35">
      <c r="A242" t="s">
        <v>2004</v>
      </c>
      <c r="B242" t="s">
        <v>2005</v>
      </c>
      <c r="C242" t="s">
        <v>2006</v>
      </c>
      <c r="D242" t="s">
        <v>2007</v>
      </c>
      <c r="E242" t="s">
        <v>2008</v>
      </c>
      <c r="F242" t="s">
        <v>2009</v>
      </c>
      <c r="G242" t="s">
        <v>2010</v>
      </c>
      <c r="H242">
        <v>41</v>
      </c>
      <c r="I242" t="s">
        <v>474</v>
      </c>
      <c r="J242">
        <v>2024</v>
      </c>
      <c r="K242" t="s">
        <v>2011</v>
      </c>
      <c r="L242" t="str">
        <f>HYPERLINK("http://dx.doi.org/10.1109/TETCI.2024.3377728","http://dx.doi.org/10.1109/TETCI.2024.3377728")</f>
        <v>http://dx.doi.org/10.1109/TETCI.2024.3377728</v>
      </c>
      <c r="M242" t="s">
        <v>41</v>
      </c>
    </row>
    <row r="243" spans="1:13" x14ac:dyDescent="0.35">
      <c r="A243" t="s">
        <v>2012</v>
      </c>
      <c r="B243" t="s">
        <v>2013</v>
      </c>
      <c r="C243" t="s">
        <v>2014</v>
      </c>
      <c r="D243" t="s">
        <v>2015</v>
      </c>
      <c r="E243" t="s">
        <v>2016</v>
      </c>
      <c r="F243" t="s">
        <v>2017</v>
      </c>
      <c r="G243" t="s">
        <v>2018</v>
      </c>
      <c r="H243">
        <v>75</v>
      </c>
      <c r="I243" t="s">
        <v>13</v>
      </c>
      <c r="J243">
        <v>2022</v>
      </c>
      <c r="K243" t="s">
        <v>2019</v>
      </c>
      <c r="L243" t="str">
        <f>HYPERLINK("http://dx.doi.org/10.1109/TGRS.2022.3186400","http://dx.doi.org/10.1109/TGRS.2022.3186400")</f>
        <v>http://dx.doi.org/10.1109/TGRS.2022.3186400</v>
      </c>
      <c r="M243" t="s">
        <v>794</v>
      </c>
    </row>
    <row r="244" spans="1:13" x14ac:dyDescent="0.35">
      <c r="A244" t="s">
        <v>2020</v>
      </c>
      <c r="B244" t="s">
        <v>2021</v>
      </c>
      <c r="C244" t="s">
        <v>2022</v>
      </c>
      <c r="D244" t="s">
        <v>2023</v>
      </c>
      <c r="E244" t="s">
        <v>2024</v>
      </c>
      <c r="F244" t="s">
        <v>2025</v>
      </c>
      <c r="G244" t="s">
        <v>2026</v>
      </c>
      <c r="H244">
        <v>111</v>
      </c>
      <c r="I244" t="s">
        <v>438</v>
      </c>
      <c r="J244">
        <v>2023</v>
      </c>
      <c r="K244" t="s">
        <v>2027</v>
      </c>
      <c r="L244" t="str">
        <f>HYPERLINK("http://dx.doi.org/10.1109/TNNLS.2022.3155114","http://dx.doi.org/10.1109/TNNLS.2022.3155114")</f>
        <v>http://dx.doi.org/10.1109/TNNLS.2022.3155114</v>
      </c>
      <c r="M244" t="s">
        <v>50</v>
      </c>
    </row>
    <row r="245" spans="1:13" x14ac:dyDescent="0.35">
      <c r="A245" t="s">
        <v>2028</v>
      </c>
      <c r="B245" t="s">
        <v>2029</v>
      </c>
      <c r="C245" t="s">
        <v>2030</v>
      </c>
      <c r="D245" t="s">
        <v>2031</v>
      </c>
      <c r="E245" t="s">
        <v>2032</v>
      </c>
      <c r="F245" t="s">
        <v>2033</v>
      </c>
      <c r="G245" t="s">
        <v>2034</v>
      </c>
      <c r="H245">
        <v>142</v>
      </c>
      <c r="I245" t="s">
        <v>13</v>
      </c>
      <c r="J245">
        <v>2022</v>
      </c>
      <c r="K245" t="s">
        <v>2035</v>
      </c>
      <c r="L245" t="str">
        <f>HYPERLINK("http://dx.doi.org/10.1109/TIM.2022.3160561","http://dx.doi.org/10.1109/TIM.2022.3160561")</f>
        <v>http://dx.doi.org/10.1109/TIM.2022.3160561</v>
      </c>
      <c r="M245" t="s">
        <v>1546</v>
      </c>
    </row>
    <row r="246" spans="1:13" x14ac:dyDescent="0.35">
      <c r="A246" t="s">
        <v>2036</v>
      </c>
      <c r="B246" t="s">
        <v>2037</v>
      </c>
      <c r="C246" t="s">
        <v>2038</v>
      </c>
      <c r="D246" t="s">
        <v>2039</v>
      </c>
      <c r="E246" t="s">
        <v>2040</v>
      </c>
      <c r="F246" t="s">
        <v>2041</v>
      </c>
      <c r="G246" t="s">
        <v>2042</v>
      </c>
      <c r="H246">
        <v>98</v>
      </c>
      <c r="I246" t="s">
        <v>285</v>
      </c>
      <c r="J246">
        <v>2022</v>
      </c>
      <c r="K246" t="s">
        <v>2043</v>
      </c>
      <c r="L246" t="str">
        <f>HYPERLINK("http://dx.doi.org/10.1109/TPEL.2022.3144504","http://dx.doi.org/10.1109/TPEL.2022.3144504")</f>
        <v>http://dx.doi.org/10.1109/TPEL.2022.3144504</v>
      </c>
      <c r="M246" t="s">
        <v>206</v>
      </c>
    </row>
    <row r="247" spans="1:13" x14ac:dyDescent="0.35">
      <c r="A247" t="s">
        <v>2044</v>
      </c>
      <c r="B247" t="s">
        <v>2045</v>
      </c>
      <c r="C247" t="s">
        <v>2046</v>
      </c>
      <c r="D247" t="s">
        <v>2047</v>
      </c>
      <c r="E247" t="s">
        <v>2048</v>
      </c>
      <c r="F247" t="s">
        <v>2049</v>
      </c>
      <c r="G247" t="s">
        <v>2050</v>
      </c>
      <c r="H247">
        <v>572</v>
      </c>
      <c r="I247" t="s">
        <v>13</v>
      </c>
      <c r="J247">
        <v>2020</v>
      </c>
      <c r="K247" t="s">
        <v>2051</v>
      </c>
      <c r="L247" t="str">
        <f>HYPERLINK("http://dx.doi.org/10.1109/ACCESS.2020.2976199","http://dx.doi.org/10.1109/ACCESS.2020.2976199")</f>
        <v>http://dx.doi.org/10.1109/ACCESS.2020.2976199</v>
      </c>
      <c r="M247" t="s">
        <v>22</v>
      </c>
    </row>
    <row r="248" spans="1:13" x14ac:dyDescent="0.35">
      <c r="A248" t="s">
        <v>2052</v>
      </c>
      <c r="B248" t="s">
        <v>2053</v>
      </c>
      <c r="C248" t="s">
        <v>2054</v>
      </c>
      <c r="D248" t="s">
        <v>2055</v>
      </c>
      <c r="E248" t="s">
        <v>2056</v>
      </c>
      <c r="F248" t="s">
        <v>2057</v>
      </c>
      <c r="G248" t="s">
        <v>2058</v>
      </c>
      <c r="H248">
        <v>279</v>
      </c>
      <c r="I248" t="s">
        <v>102</v>
      </c>
      <c r="J248">
        <v>2018</v>
      </c>
      <c r="K248" t="s">
        <v>2059</v>
      </c>
      <c r="L248" t="str">
        <f>HYPERLINK("http://dx.doi.org/10.3390/jof4010039","http://dx.doi.org/10.3390/jof4010039")</f>
        <v>http://dx.doi.org/10.3390/jof4010039</v>
      </c>
      <c r="M248" t="s">
        <v>2060</v>
      </c>
    </row>
    <row r="249" spans="1:13" x14ac:dyDescent="0.35">
      <c r="A249" t="s">
        <v>2061</v>
      </c>
      <c r="B249" t="s">
        <v>2062</v>
      </c>
      <c r="C249" t="s">
        <v>2063</v>
      </c>
      <c r="D249" t="s">
        <v>2064</v>
      </c>
      <c r="E249" t="s">
        <v>2065</v>
      </c>
      <c r="F249" t="s">
        <v>2066</v>
      </c>
      <c r="G249" t="s">
        <v>2067</v>
      </c>
      <c r="H249">
        <v>326</v>
      </c>
      <c r="I249" t="s">
        <v>13</v>
      </c>
      <c r="J249">
        <v>2018</v>
      </c>
      <c r="K249" t="s">
        <v>2068</v>
      </c>
      <c r="L249" t="str">
        <f>HYPERLINK("http://dx.doi.org/10.1109/ACCESS.2018.2841987","http://dx.doi.org/10.1109/ACCESS.2018.2841987")</f>
        <v>http://dx.doi.org/10.1109/ACCESS.2018.2841987</v>
      </c>
      <c r="M249" t="s">
        <v>22</v>
      </c>
    </row>
    <row r="250" spans="1:13" x14ac:dyDescent="0.35">
      <c r="A250" t="s">
        <v>2069</v>
      </c>
      <c r="B250" t="s">
        <v>2070</v>
      </c>
      <c r="C250" t="s">
        <v>2071</v>
      </c>
      <c r="D250" t="s">
        <v>2072</v>
      </c>
      <c r="E250" t="s">
        <v>2073</v>
      </c>
      <c r="F250" t="s">
        <v>2074</v>
      </c>
      <c r="G250" t="s">
        <v>2075</v>
      </c>
      <c r="H250">
        <v>24</v>
      </c>
      <c r="I250" t="s">
        <v>1285</v>
      </c>
      <c r="J250">
        <v>2024</v>
      </c>
      <c r="K250" t="s">
        <v>2076</v>
      </c>
      <c r="L250" t="str">
        <f>HYPERLINK("http://dx.doi.org/10.1016/j.ymssp.2024.111662","http://dx.doi.org/10.1016/j.ymssp.2024.111662")</f>
        <v>http://dx.doi.org/10.1016/j.ymssp.2024.111662</v>
      </c>
      <c r="M250" t="s">
        <v>206</v>
      </c>
    </row>
    <row r="251" spans="1:13" x14ac:dyDescent="0.35">
      <c r="A251" t="s">
        <v>2077</v>
      </c>
      <c r="B251" t="s">
        <v>2078</v>
      </c>
      <c r="C251" t="s">
        <v>2079</v>
      </c>
      <c r="D251" t="s">
        <v>2080</v>
      </c>
      <c r="E251" t="s">
        <v>2081</v>
      </c>
      <c r="F251" t="s">
        <v>2082</v>
      </c>
      <c r="G251" t="s">
        <v>2083</v>
      </c>
      <c r="H251">
        <v>5</v>
      </c>
      <c r="I251" t="s">
        <v>535</v>
      </c>
      <c r="J251">
        <v>2025</v>
      </c>
      <c r="K251" t="s">
        <v>2084</v>
      </c>
      <c r="L251" t="str">
        <f>HYPERLINK("http://dx.doi.org/10.1016/j.jmaa.2024.128885","http://dx.doi.org/10.1016/j.jmaa.2024.128885")</f>
        <v>http://dx.doi.org/10.1016/j.jmaa.2024.128885</v>
      </c>
      <c r="M251" t="s">
        <v>592</v>
      </c>
    </row>
    <row r="252" spans="1:13" x14ac:dyDescent="0.35">
      <c r="A252" t="s">
        <v>2085</v>
      </c>
      <c r="B252" t="s">
        <v>2086</v>
      </c>
      <c r="C252" t="s">
        <v>2087</v>
      </c>
      <c r="D252" t="s">
        <v>2088</v>
      </c>
      <c r="E252" t="s">
        <v>2089</v>
      </c>
      <c r="F252" t="s">
        <v>2090</v>
      </c>
      <c r="G252" t="s">
        <v>2091</v>
      </c>
      <c r="H252">
        <v>50</v>
      </c>
      <c r="I252" t="s">
        <v>2092</v>
      </c>
      <c r="J252">
        <v>2024</v>
      </c>
      <c r="K252" t="s">
        <v>2093</v>
      </c>
      <c r="L252" t="str">
        <f>HYPERLINK("http://dx.doi.org/10.1007/s10462-024-10759-6","http://dx.doi.org/10.1007/s10462-024-10759-6")</f>
        <v>http://dx.doi.org/10.1007/s10462-024-10759-6</v>
      </c>
      <c r="M252" t="s">
        <v>41</v>
      </c>
    </row>
    <row r="253" spans="1:13" x14ac:dyDescent="0.35">
      <c r="A253" t="s">
        <v>2094</v>
      </c>
      <c r="B253" t="s">
        <v>2095</v>
      </c>
      <c r="C253" t="s">
        <v>13</v>
      </c>
      <c r="D253" t="s">
        <v>2096</v>
      </c>
      <c r="E253" t="s">
        <v>2097</v>
      </c>
      <c r="F253" t="s">
        <v>2098</v>
      </c>
      <c r="G253" t="s">
        <v>929</v>
      </c>
      <c r="H253">
        <v>608</v>
      </c>
      <c r="I253" t="s">
        <v>2099</v>
      </c>
      <c r="J253">
        <v>2019</v>
      </c>
      <c r="K253" t="s">
        <v>2100</v>
      </c>
      <c r="L253" t="str">
        <f>HYPERLINK("http://dx.doi.org/10.1038/s41597-019-0322-0","http://dx.doi.org/10.1038/s41597-019-0322-0")</f>
        <v>http://dx.doi.org/10.1038/s41597-019-0322-0</v>
      </c>
      <c r="M253" t="s">
        <v>252</v>
      </c>
    </row>
    <row r="254" spans="1:13" x14ac:dyDescent="0.35">
      <c r="A254" t="s">
        <v>2101</v>
      </c>
      <c r="B254" t="s">
        <v>2102</v>
      </c>
      <c r="C254" t="s">
        <v>2103</v>
      </c>
      <c r="D254" t="s">
        <v>2104</v>
      </c>
      <c r="E254" t="s">
        <v>2105</v>
      </c>
      <c r="F254" t="s">
        <v>2106</v>
      </c>
      <c r="G254" t="s">
        <v>2107</v>
      </c>
      <c r="H254">
        <v>316</v>
      </c>
      <c r="I254" t="s">
        <v>13</v>
      </c>
      <c r="J254">
        <v>2016</v>
      </c>
      <c r="K254" t="s">
        <v>2108</v>
      </c>
      <c r="L254" t="str">
        <f>HYPERLINK("http://dx.doi.org/10.1109/COMST.2016.2548658","http://dx.doi.org/10.1109/COMST.2016.2548658")</f>
        <v>http://dx.doi.org/10.1109/COMST.2016.2548658</v>
      </c>
      <c r="M254" t="s">
        <v>31</v>
      </c>
    </row>
    <row r="255" spans="1:13" x14ac:dyDescent="0.35">
      <c r="A255" t="s">
        <v>2109</v>
      </c>
      <c r="B255" t="s">
        <v>2110</v>
      </c>
      <c r="C255" t="s">
        <v>2111</v>
      </c>
      <c r="D255" t="s">
        <v>2112</v>
      </c>
      <c r="E255" t="s">
        <v>2113</v>
      </c>
      <c r="F255" t="s">
        <v>2114</v>
      </c>
      <c r="G255" t="s">
        <v>2115</v>
      </c>
      <c r="H255">
        <v>261</v>
      </c>
      <c r="I255" t="s">
        <v>241</v>
      </c>
      <c r="J255">
        <v>2015</v>
      </c>
      <c r="K255" t="s">
        <v>2116</v>
      </c>
      <c r="L255" t="str">
        <f>HYPERLINK("http://dx.doi.org/10.1109/TCYB.2014.2334595","http://dx.doi.org/10.1109/TCYB.2014.2334595")</f>
        <v>http://dx.doi.org/10.1109/TCYB.2014.2334595</v>
      </c>
      <c r="M255" t="s">
        <v>693</v>
      </c>
    </row>
    <row r="256" spans="1:13" x14ac:dyDescent="0.35">
      <c r="A256" t="s">
        <v>2117</v>
      </c>
      <c r="B256" t="s">
        <v>2118</v>
      </c>
      <c r="C256" t="s">
        <v>13</v>
      </c>
      <c r="D256" t="s">
        <v>2119</v>
      </c>
      <c r="E256" t="s">
        <v>2120</v>
      </c>
      <c r="F256" t="s">
        <v>2121</v>
      </c>
      <c r="G256" t="s">
        <v>2122</v>
      </c>
      <c r="H256">
        <v>133</v>
      </c>
      <c r="I256" t="s">
        <v>1526</v>
      </c>
      <c r="J256">
        <v>2021</v>
      </c>
      <c r="K256" t="s">
        <v>2123</v>
      </c>
      <c r="L256" t="str">
        <f>HYPERLINK("http://dx.doi.org/10.1093/nar/gkaa763","http://dx.doi.org/10.1093/nar/gkaa763")</f>
        <v>http://dx.doi.org/10.1093/nar/gkaa763</v>
      </c>
      <c r="M256" t="s">
        <v>332</v>
      </c>
    </row>
    <row r="257" spans="1:13" x14ac:dyDescent="0.35">
      <c r="A257" t="s">
        <v>2124</v>
      </c>
      <c r="B257" t="s">
        <v>2125</v>
      </c>
      <c r="C257" t="s">
        <v>2126</v>
      </c>
      <c r="D257" t="s">
        <v>2127</v>
      </c>
      <c r="E257" t="s">
        <v>2128</v>
      </c>
      <c r="F257" t="s">
        <v>2129</v>
      </c>
      <c r="G257" t="s">
        <v>2130</v>
      </c>
      <c r="H257">
        <v>238</v>
      </c>
      <c r="I257" t="s">
        <v>102</v>
      </c>
      <c r="J257">
        <v>2020</v>
      </c>
      <c r="K257" t="s">
        <v>2131</v>
      </c>
      <c r="L257" t="str">
        <f>HYPERLINK("http://dx.doi.org/10.1109/TII.2019.2927590","http://dx.doi.org/10.1109/TII.2019.2927590")</f>
        <v>http://dx.doi.org/10.1109/TII.2019.2927590</v>
      </c>
      <c r="M257" t="s">
        <v>564</v>
      </c>
    </row>
    <row r="258" spans="1:13" x14ac:dyDescent="0.35">
      <c r="A258" t="s">
        <v>2132</v>
      </c>
      <c r="B258" t="s">
        <v>2133</v>
      </c>
      <c r="C258" t="s">
        <v>2134</v>
      </c>
      <c r="D258" t="s">
        <v>2135</v>
      </c>
      <c r="E258" t="s">
        <v>2136</v>
      </c>
      <c r="F258" t="s">
        <v>2137</v>
      </c>
      <c r="G258" t="s">
        <v>2138</v>
      </c>
      <c r="H258">
        <v>782</v>
      </c>
      <c r="I258" t="s">
        <v>438</v>
      </c>
      <c r="J258">
        <v>2016</v>
      </c>
      <c r="K258" t="s">
        <v>2139</v>
      </c>
      <c r="L258" t="str">
        <f>HYPERLINK("http://dx.doi.org/10.1145/2907070","http://dx.doi.org/10.1145/2907070")</f>
        <v>http://dx.doi.org/10.1145/2907070</v>
      </c>
      <c r="M258" t="s">
        <v>41</v>
      </c>
    </row>
    <row r="259" spans="1:13" x14ac:dyDescent="0.35">
      <c r="A259" t="s">
        <v>2140</v>
      </c>
      <c r="B259" t="s">
        <v>2141</v>
      </c>
      <c r="C259" t="s">
        <v>2142</v>
      </c>
      <c r="D259" t="s">
        <v>2143</v>
      </c>
      <c r="E259" t="s">
        <v>2144</v>
      </c>
      <c r="F259" t="s">
        <v>2145</v>
      </c>
      <c r="G259" t="s">
        <v>2146</v>
      </c>
      <c r="H259">
        <v>72</v>
      </c>
      <c r="I259" t="s">
        <v>2147</v>
      </c>
      <c r="J259">
        <v>2023</v>
      </c>
      <c r="K259" t="s">
        <v>2148</v>
      </c>
      <c r="L259" t="str">
        <f>HYPERLINK("http://dx.doi.org/10.1109/TKDE.2021.3119326","http://dx.doi.org/10.1109/TKDE.2021.3119326")</f>
        <v>http://dx.doi.org/10.1109/TKDE.2021.3119326</v>
      </c>
      <c r="M259" t="s">
        <v>50</v>
      </c>
    </row>
    <row r="260" spans="1:13" x14ac:dyDescent="0.35">
      <c r="A260" t="s">
        <v>2149</v>
      </c>
      <c r="B260" t="s">
        <v>2150</v>
      </c>
      <c r="C260" t="s">
        <v>2151</v>
      </c>
      <c r="D260" t="s">
        <v>2152</v>
      </c>
      <c r="E260" t="s">
        <v>2153</v>
      </c>
      <c r="F260" t="s">
        <v>2154</v>
      </c>
      <c r="G260" t="s">
        <v>2155</v>
      </c>
      <c r="H260">
        <v>48</v>
      </c>
      <c r="I260" t="s">
        <v>13</v>
      </c>
      <c r="J260">
        <v>2021</v>
      </c>
      <c r="K260" t="s">
        <v>2156</v>
      </c>
      <c r="L260" t="str">
        <f>HYPERLINK("http://dx.doi.org/10.3934/mbe.2021192","http://dx.doi.org/10.3934/mbe.2021192")</f>
        <v>http://dx.doi.org/10.3934/mbe.2021192</v>
      </c>
      <c r="M260" t="s">
        <v>2157</v>
      </c>
    </row>
    <row r="261" spans="1:13" x14ac:dyDescent="0.35">
      <c r="A261" t="s">
        <v>2158</v>
      </c>
      <c r="B261" t="s">
        <v>2159</v>
      </c>
      <c r="C261" t="s">
        <v>2160</v>
      </c>
      <c r="D261" t="s">
        <v>2161</v>
      </c>
      <c r="E261" t="s">
        <v>2162</v>
      </c>
      <c r="F261" t="s">
        <v>2163</v>
      </c>
      <c r="G261" t="s">
        <v>2164</v>
      </c>
      <c r="H261">
        <v>320</v>
      </c>
      <c r="I261" t="s">
        <v>13</v>
      </c>
      <c r="J261">
        <v>2020</v>
      </c>
      <c r="K261" t="s">
        <v>2165</v>
      </c>
      <c r="L261" t="str">
        <f>HYPERLINK("http://dx.doi.org/10.3966/160792642020032102008","http://dx.doi.org/10.3966/160792642020032102008")</f>
        <v>http://dx.doi.org/10.3966/160792642020032102008</v>
      </c>
      <c r="M261" t="s">
        <v>31</v>
      </c>
    </row>
    <row r="262" spans="1:13" x14ac:dyDescent="0.35">
      <c r="A262" t="s">
        <v>2166</v>
      </c>
      <c r="B262" t="s">
        <v>2167</v>
      </c>
      <c r="C262" t="s">
        <v>2168</v>
      </c>
      <c r="D262" t="s">
        <v>2169</v>
      </c>
      <c r="E262" t="s">
        <v>2170</v>
      </c>
      <c r="F262" t="s">
        <v>2171</v>
      </c>
      <c r="G262" t="s">
        <v>2172</v>
      </c>
      <c r="H262">
        <v>414</v>
      </c>
      <c r="I262" t="s">
        <v>48</v>
      </c>
      <c r="J262">
        <v>2019</v>
      </c>
      <c r="K262" t="s">
        <v>2173</v>
      </c>
      <c r="L262" t="str">
        <f>HYPERLINK("http://dx.doi.org/10.1016/j.asoc.2018.10.036","http://dx.doi.org/10.1016/j.asoc.2018.10.036")</f>
        <v>http://dx.doi.org/10.1016/j.asoc.2018.10.036</v>
      </c>
      <c r="M262" t="s">
        <v>41</v>
      </c>
    </row>
    <row r="263" spans="1:13" x14ac:dyDescent="0.35">
      <c r="A263" t="s">
        <v>2174</v>
      </c>
      <c r="B263" t="s">
        <v>2175</v>
      </c>
      <c r="C263" t="s">
        <v>2176</v>
      </c>
      <c r="D263" t="s">
        <v>2177</v>
      </c>
      <c r="E263" t="s">
        <v>2178</v>
      </c>
      <c r="F263" t="s">
        <v>2179</v>
      </c>
      <c r="G263" t="s">
        <v>2180</v>
      </c>
      <c r="H263">
        <v>18</v>
      </c>
      <c r="I263" t="s">
        <v>39</v>
      </c>
      <c r="J263">
        <v>2024</v>
      </c>
      <c r="K263" t="s">
        <v>2181</v>
      </c>
      <c r="L263" t="str">
        <f>HYPERLINK("http://dx.doi.org/10.1016/j.tifs.2024.104481","http://dx.doi.org/10.1016/j.tifs.2024.104481")</f>
        <v>http://dx.doi.org/10.1016/j.tifs.2024.104481</v>
      </c>
      <c r="M263" t="s">
        <v>2182</v>
      </c>
    </row>
    <row r="264" spans="1:13" x14ac:dyDescent="0.35">
      <c r="A264" t="s">
        <v>2183</v>
      </c>
      <c r="B264" t="s">
        <v>2184</v>
      </c>
      <c r="C264" t="s">
        <v>2185</v>
      </c>
      <c r="D264" t="s">
        <v>2186</v>
      </c>
      <c r="E264" t="s">
        <v>2187</v>
      </c>
      <c r="F264" t="s">
        <v>2188</v>
      </c>
      <c r="G264" t="s">
        <v>2189</v>
      </c>
      <c r="H264">
        <v>32</v>
      </c>
      <c r="I264" t="s">
        <v>58</v>
      </c>
      <c r="J264">
        <v>2024</v>
      </c>
      <c r="K264" t="s">
        <v>2190</v>
      </c>
      <c r="L264" t="str">
        <f>HYPERLINK("http://dx.doi.org/10.1016/j.automatica.2024.111802","http://dx.doi.org/10.1016/j.automatica.2024.111802")</f>
        <v>http://dx.doi.org/10.1016/j.automatica.2024.111802</v>
      </c>
      <c r="M264" t="s">
        <v>1869</v>
      </c>
    </row>
    <row r="265" spans="1:13" x14ac:dyDescent="0.35">
      <c r="A265" t="s">
        <v>2191</v>
      </c>
      <c r="B265" t="s">
        <v>2192</v>
      </c>
      <c r="C265" t="s">
        <v>2193</v>
      </c>
      <c r="D265" t="s">
        <v>2194</v>
      </c>
      <c r="E265" t="s">
        <v>2195</v>
      </c>
      <c r="F265" t="s">
        <v>2196</v>
      </c>
      <c r="G265" t="s">
        <v>2197</v>
      </c>
      <c r="H265">
        <v>286</v>
      </c>
      <c r="I265" t="s">
        <v>84</v>
      </c>
      <c r="J265">
        <v>2020</v>
      </c>
      <c r="K265" t="s">
        <v>2198</v>
      </c>
      <c r="L265" t="str">
        <f>HYPERLINK("http://dx.doi.org/10.1109/JPROC.2020.2993293","http://dx.doi.org/10.1109/JPROC.2020.2993293")</f>
        <v>http://dx.doi.org/10.1109/JPROC.2020.2993293</v>
      </c>
      <c r="M265" t="s">
        <v>206</v>
      </c>
    </row>
    <row r="266" spans="1:13" x14ac:dyDescent="0.35">
      <c r="A266" t="s">
        <v>2199</v>
      </c>
      <c r="B266" t="s">
        <v>2200</v>
      </c>
      <c r="C266" t="s">
        <v>2201</v>
      </c>
      <c r="D266" t="s">
        <v>2202</v>
      </c>
      <c r="E266" t="s">
        <v>2203</v>
      </c>
      <c r="F266" t="s">
        <v>2204</v>
      </c>
      <c r="G266" t="s">
        <v>2205</v>
      </c>
      <c r="H266">
        <v>410</v>
      </c>
      <c r="I266" t="s">
        <v>84</v>
      </c>
      <c r="J266">
        <v>2019</v>
      </c>
      <c r="K266" t="s">
        <v>2206</v>
      </c>
      <c r="L266" t="str">
        <f>HYPERLINK("http://dx.doi.org/10.1109/TKDE.2018.2872063","http://dx.doi.org/10.1109/TKDE.2018.2872063")</f>
        <v>http://dx.doi.org/10.1109/TKDE.2018.2872063</v>
      </c>
      <c r="M266" t="s">
        <v>50</v>
      </c>
    </row>
    <row r="267" spans="1:13" x14ac:dyDescent="0.35">
      <c r="A267" t="s">
        <v>2207</v>
      </c>
      <c r="B267" t="s">
        <v>2208</v>
      </c>
      <c r="C267" t="s">
        <v>2209</v>
      </c>
      <c r="D267" t="s">
        <v>2210</v>
      </c>
      <c r="E267" t="s">
        <v>2211</v>
      </c>
      <c r="F267" t="s">
        <v>2212</v>
      </c>
      <c r="G267" t="s">
        <v>2213</v>
      </c>
      <c r="H267">
        <v>19</v>
      </c>
      <c r="I267" t="s">
        <v>2214</v>
      </c>
      <c r="J267">
        <v>2024</v>
      </c>
      <c r="K267" t="s">
        <v>2215</v>
      </c>
      <c r="L267" t="str">
        <f>HYPERLINK("http://dx.doi.org/10.1016/j.scib.2024.07.029","http://dx.doi.org/10.1016/j.scib.2024.07.029")</f>
        <v>http://dx.doi.org/10.1016/j.scib.2024.07.029</v>
      </c>
      <c r="M267" t="s">
        <v>252</v>
      </c>
    </row>
    <row r="268" spans="1:13" x14ac:dyDescent="0.35">
      <c r="A268" t="s">
        <v>2216</v>
      </c>
      <c r="B268" t="s">
        <v>2217</v>
      </c>
      <c r="C268" t="s">
        <v>2218</v>
      </c>
      <c r="D268" t="s">
        <v>2219</v>
      </c>
      <c r="E268" t="s">
        <v>2220</v>
      </c>
      <c r="F268" t="s">
        <v>2221</v>
      </c>
      <c r="G268" t="s">
        <v>2222</v>
      </c>
      <c r="H268">
        <v>391</v>
      </c>
      <c r="I268" t="s">
        <v>241</v>
      </c>
      <c r="J268">
        <v>2017</v>
      </c>
      <c r="K268" t="s">
        <v>2223</v>
      </c>
      <c r="L268" t="str">
        <f>HYPERLINK("http://dx.doi.org/10.1016/j.patcog.2016.11.003","http://dx.doi.org/10.1016/j.patcog.2016.11.003")</f>
        <v>http://dx.doi.org/10.1016/j.patcog.2016.11.003</v>
      </c>
      <c r="M268" t="s">
        <v>50</v>
      </c>
    </row>
    <row r="269" spans="1:13" x14ac:dyDescent="0.35">
      <c r="A269" t="s">
        <v>2224</v>
      </c>
      <c r="B269" t="s">
        <v>2225</v>
      </c>
      <c r="C269" t="s">
        <v>2226</v>
      </c>
      <c r="D269" t="s">
        <v>2227</v>
      </c>
      <c r="E269" t="s">
        <v>2228</v>
      </c>
      <c r="F269" t="s">
        <v>2229</v>
      </c>
      <c r="G269" t="s">
        <v>2230</v>
      </c>
      <c r="H269">
        <v>126</v>
      </c>
      <c r="I269" t="s">
        <v>285</v>
      </c>
      <c r="J269">
        <v>2021</v>
      </c>
      <c r="K269" t="s">
        <v>2231</v>
      </c>
      <c r="L269" t="str">
        <f>HYPERLINK("http://dx.doi.org/10.1109/TGRS.2020.3015826","http://dx.doi.org/10.1109/TGRS.2020.3015826")</f>
        <v>http://dx.doi.org/10.1109/TGRS.2020.3015826</v>
      </c>
      <c r="M269" t="s">
        <v>794</v>
      </c>
    </row>
    <row r="270" spans="1:13" x14ac:dyDescent="0.35">
      <c r="A270" t="s">
        <v>2232</v>
      </c>
      <c r="B270" t="s">
        <v>2233</v>
      </c>
      <c r="C270" t="s">
        <v>2234</v>
      </c>
      <c r="D270" t="s">
        <v>2235</v>
      </c>
      <c r="E270" t="s">
        <v>2236</v>
      </c>
      <c r="F270" t="s">
        <v>2237</v>
      </c>
      <c r="G270" t="s">
        <v>2238</v>
      </c>
      <c r="H270">
        <v>373</v>
      </c>
      <c r="I270" t="s">
        <v>13</v>
      </c>
      <c r="J270">
        <v>2019</v>
      </c>
      <c r="K270" t="s">
        <v>2239</v>
      </c>
      <c r="L270" t="str">
        <f>HYPERLINK("http://dx.doi.org/10.1109/COMST.2018.2847722","http://dx.doi.org/10.1109/COMST.2018.2847722")</f>
        <v>http://dx.doi.org/10.1109/COMST.2018.2847722</v>
      </c>
      <c r="M270" t="s">
        <v>31</v>
      </c>
    </row>
    <row r="271" spans="1:13" x14ac:dyDescent="0.35">
      <c r="A271" t="s">
        <v>2240</v>
      </c>
      <c r="B271" t="s">
        <v>2241</v>
      </c>
      <c r="C271" t="s">
        <v>2242</v>
      </c>
      <c r="D271" t="s">
        <v>13</v>
      </c>
      <c r="E271" t="s">
        <v>2243</v>
      </c>
      <c r="F271" t="s">
        <v>2244</v>
      </c>
      <c r="G271" t="s">
        <v>2245</v>
      </c>
      <c r="H271">
        <v>156</v>
      </c>
      <c r="I271" t="s">
        <v>13</v>
      </c>
      <c r="J271">
        <v>2022</v>
      </c>
      <c r="K271" t="s">
        <v>2246</v>
      </c>
      <c r="L271" t="str">
        <f>HYPERLINK("http://dx.doi.org/10.1109/TGRS.2022.3171551","http://dx.doi.org/10.1109/TGRS.2022.3171551")</f>
        <v>http://dx.doi.org/10.1109/TGRS.2022.3171551</v>
      </c>
      <c r="M271" t="s">
        <v>794</v>
      </c>
    </row>
    <row r="272" spans="1:13" x14ac:dyDescent="0.35">
      <c r="A272" t="s">
        <v>2247</v>
      </c>
      <c r="B272" t="s">
        <v>2248</v>
      </c>
      <c r="C272" t="s">
        <v>2249</v>
      </c>
      <c r="D272" t="s">
        <v>2250</v>
      </c>
      <c r="E272" t="s">
        <v>2251</v>
      </c>
      <c r="F272" t="s">
        <v>2252</v>
      </c>
      <c r="G272" t="s">
        <v>2253</v>
      </c>
      <c r="H272">
        <v>49</v>
      </c>
      <c r="I272" t="s">
        <v>13</v>
      </c>
      <c r="J272">
        <v>2023</v>
      </c>
      <c r="K272" t="s">
        <v>2254</v>
      </c>
      <c r="L272" t="str">
        <f>HYPERLINK("http://dx.doi.org/10.1109/TGRS.2023.3260634","http://dx.doi.org/10.1109/TGRS.2023.3260634")</f>
        <v>http://dx.doi.org/10.1109/TGRS.2023.3260634</v>
      </c>
      <c r="M272" t="s">
        <v>794</v>
      </c>
    </row>
    <row r="273" spans="1:13" x14ac:dyDescent="0.35">
      <c r="A273" t="s">
        <v>2255</v>
      </c>
      <c r="B273" t="s">
        <v>2256</v>
      </c>
      <c r="C273" t="s">
        <v>2257</v>
      </c>
      <c r="D273" t="s">
        <v>2258</v>
      </c>
      <c r="E273" t="s">
        <v>2259</v>
      </c>
      <c r="F273" t="s">
        <v>2260</v>
      </c>
      <c r="G273" t="s">
        <v>2261</v>
      </c>
      <c r="H273">
        <v>111</v>
      </c>
      <c r="I273" t="s">
        <v>13</v>
      </c>
      <c r="J273">
        <v>2022</v>
      </c>
      <c r="K273" t="s">
        <v>2262</v>
      </c>
      <c r="L273" t="str">
        <f>HYPERLINK("http://dx.doi.org/10.1109/TGRS.2021.3091758","http://dx.doi.org/10.1109/TGRS.2021.3091758")</f>
        <v>http://dx.doi.org/10.1109/TGRS.2021.3091758</v>
      </c>
      <c r="M273" t="s">
        <v>794</v>
      </c>
    </row>
    <row r="274" spans="1:13" x14ac:dyDescent="0.35">
      <c r="A274" t="s">
        <v>2263</v>
      </c>
      <c r="B274" t="s">
        <v>2264</v>
      </c>
      <c r="C274" t="s">
        <v>2265</v>
      </c>
      <c r="D274" t="s">
        <v>2266</v>
      </c>
      <c r="E274" t="s">
        <v>2267</v>
      </c>
      <c r="F274" t="s">
        <v>2268</v>
      </c>
      <c r="G274" t="s">
        <v>2269</v>
      </c>
      <c r="H274">
        <v>79</v>
      </c>
      <c r="I274" t="s">
        <v>13</v>
      </c>
      <c r="J274">
        <v>2022</v>
      </c>
      <c r="K274" t="s">
        <v>2270</v>
      </c>
      <c r="L274" t="str">
        <f>HYPERLINK("http://dx.doi.org/10.1109/TGRS.2021.3067802","http://dx.doi.org/10.1109/TGRS.2021.3067802")</f>
        <v>http://dx.doi.org/10.1109/TGRS.2021.3067802</v>
      </c>
      <c r="M274" t="s">
        <v>794</v>
      </c>
    </row>
    <row r="275" spans="1:13" x14ac:dyDescent="0.35">
      <c r="A275" t="s">
        <v>2271</v>
      </c>
      <c r="B275" t="s">
        <v>2272</v>
      </c>
      <c r="C275" t="s">
        <v>2273</v>
      </c>
      <c r="D275" t="s">
        <v>2274</v>
      </c>
      <c r="E275" t="s">
        <v>2275</v>
      </c>
      <c r="F275" t="s">
        <v>2276</v>
      </c>
      <c r="G275" t="s">
        <v>2277</v>
      </c>
      <c r="H275">
        <v>67</v>
      </c>
      <c r="I275" t="s">
        <v>13</v>
      </c>
      <c r="J275">
        <v>2023</v>
      </c>
      <c r="K275" t="s">
        <v>2278</v>
      </c>
      <c r="L275" t="str">
        <f>HYPERLINK("http://dx.doi.org/10.1109/TGRS.2023.3277467","http://dx.doi.org/10.1109/TGRS.2023.3277467")</f>
        <v>http://dx.doi.org/10.1109/TGRS.2023.3277467</v>
      </c>
      <c r="M275" t="s">
        <v>794</v>
      </c>
    </row>
    <row r="276" spans="1:13" x14ac:dyDescent="0.35">
      <c r="A276" t="s">
        <v>2279</v>
      </c>
      <c r="B276" t="s">
        <v>2280</v>
      </c>
      <c r="C276" t="s">
        <v>2281</v>
      </c>
      <c r="D276" t="s">
        <v>227</v>
      </c>
      <c r="E276" t="s">
        <v>2282</v>
      </c>
      <c r="F276" t="s">
        <v>2283</v>
      </c>
      <c r="G276" t="s">
        <v>2284</v>
      </c>
      <c r="H276">
        <v>139</v>
      </c>
      <c r="I276" t="s">
        <v>13</v>
      </c>
      <c r="J276">
        <v>2022</v>
      </c>
      <c r="K276" t="s">
        <v>2285</v>
      </c>
      <c r="L276" t="str">
        <f>HYPERLINK("http://dx.doi.org/10.1109/TIM.2022.3201203","http://dx.doi.org/10.1109/TIM.2022.3201203")</f>
        <v>http://dx.doi.org/10.1109/TIM.2022.3201203</v>
      </c>
      <c r="M276" t="s">
        <v>1546</v>
      </c>
    </row>
    <row r="277" spans="1:13" x14ac:dyDescent="0.35">
      <c r="A277" t="s">
        <v>2286</v>
      </c>
      <c r="B277" t="s">
        <v>2287</v>
      </c>
      <c r="C277" t="s">
        <v>2288</v>
      </c>
      <c r="D277" t="s">
        <v>2289</v>
      </c>
      <c r="E277" t="s">
        <v>2290</v>
      </c>
      <c r="F277" t="s">
        <v>2291</v>
      </c>
      <c r="G277" t="s">
        <v>2292</v>
      </c>
      <c r="H277">
        <v>161</v>
      </c>
      <c r="I277" t="s">
        <v>48</v>
      </c>
      <c r="J277">
        <v>2021</v>
      </c>
      <c r="K277" t="s">
        <v>2293</v>
      </c>
      <c r="L277" t="str">
        <f>HYPERLINK("http://dx.doi.org/10.1109/TGRS.2020.2994205","http://dx.doi.org/10.1109/TGRS.2020.2994205")</f>
        <v>http://dx.doi.org/10.1109/TGRS.2020.2994205</v>
      </c>
      <c r="M277" t="s">
        <v>794</v>
      </c>
    </row>
    <row r="278" spans="1:13" x14ac:dyDescent="0.35">
      <c r="A278" t="s">
        <v>2294</v>
      </c>
      <c r="B278" t="s">
        <v>2295</v>
      </c>
      <c r="C278" t="s">
        <v>2296</v>
      </c>
      <c r="D278" t="s">
        <v>2297</v>
      </c>
      <c r="E278" t="s">
        <v>2298</v>
      </c>
      <c r="F278" t="s">
        <v>2299</v>
      </c>
      <c r="G278" t="s">
        <v>13</v>
      </c>
      <c r="H278">
        <v>586</v>
      </c>
      <c r="I278" t="s">
        <v>13</v>
      </c>
      <c r="J278">
        <v>2014</v>
      </c>
      <c r="K278" t="s">
        <v>2300</v>
      </c>
      <c r="L278" t="str">
        <f>HYPERLINK("http://dx.doi.org/10.1109/COMST.2014.2320099","http://dx.doi.org/10.1109/COMST.2014.2320099")</f>
        <v>http://dx.doi.org/10.1109/COMST.2014.2320099</v>
      </c>
      <c r="M278" t="s">
        <v>31</v>
      </c>
    </row>
    <row r="279" spans="1:13" x14ac:dyDescent="0.35">
      <c r="A279" t="s">
        <v>2301</v>
      </c>
      <c r="B279" t="s">
        <v>2302</v>
      </c>
      <c r="C279" t="s">
        <v>13</v>
      </c>
      <c r="D279" t="s">
        <v>2303</v>
      </c>
      <c r="E279" t="s">
        <v>2304</v>
      </c>
      <c r="F279" t="s">
        <v>2305</v>
      </c>
      <c r="G279" t="s">
        <v>2306</v>
      </c>
      <c r="H279">
        <v>244</v>
      </c>
      <c r="I279" t="s">
        <v>13</v>
      </c>
      <c r="J279">
        <v>2017</v>
      </c>
      <c r="K279" t="s">
        <v>2307</v>
      </c>
      <c r="L279" t="str">
        <f>HYPERLINK("http://dx.doi.org/10.1080/01431161.2017.1331476","http://dx.doi.org/10.1080/01431161.2017.1331476")</f>
        <v>http://dx.doi.org/10.1080/01431161.2017.1331476</v>
      </c>
      <c r="M279" t="s">
        <v>2308</v>
      </c>
    </row>
    <row r="280" spans="1:13" x14ac:dyDescent="0.35">
      <c r="A280" t="s">
        <v>2309</v>
      </c>
      <c r="B280" t="s">
        <v>2310</v>
      </c>
      <c r="C280" t="s">
        <v>2311</v>
      </c>
      <c r="D280" t="s">
        <v>2312</v>
      </c>
      <c r="E280" t="s">
        <v>2313</v>
      </c>
      <c r="F280" t="s">
        <v>2314</v>
      </c>
      <c r="G280" t="s">
        <v>2315</v>
      </c>
      <c r="H280">
        <v>79</v>
      </c>
      <c r="I280" t="s">
        <v>48</v>
      </c>
      <c r="J280">
        <v>2022</v>
      </c>
      <c r="K280" t="s">
        <v>2316</v>
      </c>
      <c r="L280" t="str">
        <f>HYPERLINK("http://dx.doi.org/10.1109/TMI.2021.3108910","http://dx.doi.org/10.1109/TMI.2021.3108910")</f>
        <v>http://dx.doi.org/10.1109/TMI.2021.3108910</v>
      </c>
      <c r="M280" t="s">
        <v>1570</v>
      </c>
    </row>
    <row r="281" spans="1:13" x14ac:dyDescent="0.35">
      <c r="A281" t="s">
        <v>2317</v>
      </c>
      <c r="B281" t="s">
        <v>2318</v>
      </c>
      <c r="C281" t="s">
        <v>2319</v>
      </c>
      <c r="D281" t="s">
        <v>13</v>
      </c>
      <c r="E281" t="s">
        <v>2320</v>
      </c>
      <c r="F281" t="s">
        <v>2321</v>
      </c>
      <c r="G281" t="s">
        <v>2322</v>
      </c>
      <c r="H281">
        <v>155</v>
      </c>
      <c r="I281" t="s">
        <v>13</v>
      </c>
      <c r="J281">
        <v>2022</v>
      </c>
      <c r="K281" t="s">
        <v>2323</v>
      </c>
      <c r="L281" t="str">
        <f>HYPERLINK("http://dx.doi.org/10.1109/LGRS.2020.3043710","http://dx.doi.org/10.1109/LGRS.2020.3043710")</f>
        <v>http://dx.doi.org/10.1109/LGRS.2020.3043710</v>
      </c>
      <c r="M281" t="s">
        <v>794</v>
      </c>
    </row>
    <row r="282" spans="1:13" x14ac:dyDescent="0.35">
      <c r="A282" t="s">
        <v>2324</v>
      </c>
      <c r="B282" t="s">
        <v>2325</v>
      </c>
      <c r="C282" t="s">
        <v>2326</v>
      </c>
      <c r="D282" t="s">
        <v>2327</v>
      </c>
      <c r="E282" t="s">
        <v>2328</v>
      </c>
      <c r="F282" t="s">
        <v>2329</v>
      </c>
      <c r="G282" t="s">
        <v>2330</v>
      </c>
      <c r="H282">
        <v>75</v>
      </c>
      <c r="I282" t="s">
        <v>13</v>
      </c>
      <c r="J282">
        <v>2022</v>
      </c>
      <c r="K282" t="s">
        <v>2331</v>
      </c>
      <c r="L282" t="str">
        <f>HYPERLINK("http://dx.doi.org/10.1109/TGRS.2021.3066374","http://dx.doi.org/10.1109/TGRS.2021.3066374")</f>
        <v>http://dx.doi.org/10.1109/TGRS.2021.3066374</v>
      </c>
      <c r="M282" t="s">
        <v>794</v>
      </c>
    </row>
    <row r="283" spans="1:13" x14ac:dyDescent="0.35">
      <c r="A283" t="s">
        <v>2332</v>
      </c>
      <c r="B283" t="s">
        <v>2333</v>
      </c>
      <c r="C283" t="s">
        <v>2334</v>
      </c>
      <c r="D283" t="s">
        <v>13</v>
      </c>
      <c r="E283" t="s">
        <v>2335</v>
      </c>
      <c r="F283" t="s">
        <v>2336</v>
      </c>
      <c r="G283" t="s">
        <v>2337</v>
      </c>
      <c r="H283">
        <v>58</v>
      </c>
      <c r="I283" t="s">
        <v>438</v>
      </c>
      <c r="J283">
        <v>2024</v>
      </c>
      <c r="K283" t="s">
        <v>2338</v>
      </c>
      <c r="L283" t="str">
        <f>HYPERLINK("http://dx.doi.org/10.1109/TNNLS.2023.3286422","http://dx.doi.org/10.1109/TNNLS.2023.3286422")</f>
        <v>http://dx.doi.org/10.1109/TNNLS.2023.3286422</v>
      </c>
      <c r="M283" t="s">
        <v>50</v>
      </c>
    </row>
    <row r="284" spans="1:13" x14ac:dyDescent="0.35">
      <c r="A284" t="s">
        <v>2339</v>
      </c>
      <c r="B284" t="s">
        <v>2340</v>
      </c>
      <c r="C284" t="s">
        <v>2341</v>
      </c>
      <c r="D284" t="s">
        <v>2342</v>
      </c>
      <c r="E284" t="s">
        <v>2343</v>
      </c>
      <c r="F284" t="s">
        <v>2344</v>
      </c>
      <c r="G284" t="s">
        <v>2345</v>
      </c>
      <c r="H284">
        <v>388</v>
      </c>
      <c r="I284" t="s">
        <v>138</v>
      </c>
      <c r="J284">
        <v>2017</v>
      </c>
      <c r="K284" t="s">
        <v>2346</v>
      </c>
      <c r="L284" t="str">
        <f>HYPERLINK("http://dx.doi.org/10.1016/j.ins.2016.04.051","http://dx.doi.org/10.1016/j.ins.2016.04.051")</f>
        <v>http://dx.doi.org/10.1016/j.ins.2016.04.051</v>
      </c>
      <c r="M284" t="s">
        <v>41</v>
      </c>
    </row>
    <row r="285" spans="1:13" x14ac:dyDescent="0.35">
      <c r="A285" t="s">
        <v>2347</v>
      </c>
      <c r="B285" t="s">
        <v>2348</v>
      </c>
      <c r="C285" t="s">
        <v>2349</v>
      </c>
      <c r="D285" t="s">
        <v>2143</v>
      </c>
      <c r="E285" t="s">
        <v>2350</v>
      </c>
      <c r="F285" t="s">
        <v>2351</v>
      </c>
      <c r="G285" t="s">
        <v>2352</v>
      </c>
      <c r="H285">
        <v>29</v>
      </c>
      <c r="I285" t="s">
        <v>2353</v>
      </c>
      <c r="J285">
        <v>2024</v>
      </c>
      <c r="K285" t="s">
        <v>2354</v>
      </c>
      <c r="L285" t="str">
        <f>HYPERLINK("http://dx.doi.org/10.1109/JIOT.2024.3412925","http://dx.doi.org/10.1109/JIOT.2024.3412925")</f>
        <v>http://dx.doi.org/10.1109/JIOT.2024.3412925</v>
      </c>
      <c r="M285" t="s">
        <v>22</v>
      </c>
    </row>
    <row r="286" spans="1:13" x14ac:dyDescent="0.35">
      <c r="A286" t="s">
        <v>2355</v>
      </c>
      <c r="B286" t="s">
        <v>2356</v>
      </c>
      <c r="C286" t="s">
        <v>2357</v>
      </c>
      <c r="D286" t="s">
        <v>2358</v>
      </c>
      <c r="E286" t="s">
        <v>2359</v>
      </c>
      <c r="F286" t="s">
        <v>2360</v>
      </c>
      <c r="G286" t="s">
        <v>2361</v>
      </c>
      <c r="H286">
        <v>67</v>
      </c>
      <c r="I286" t="s">
        <v>13</v>
      </c>
      <c r="J286">
        <v>2024</v>
      </c>
      <c r="K286" t="s">
        <v>2362</v>
      </c>
      <c r="L286" t="str">
        <f>HYPERLINK("http://dx.doi.org/10.1109/TGRS.2024.3380087","http://dx.doi.org/10.1109/TGRS.2024.3380087")</f>
        <v>http://dx.doi.org/10.1109/TGRS.2024.3380087</v>
      </c>
      <c r="M286" t="s">
        <v>794</v>
      </c>
    </row>
    <row r="287" spans="1:13" x14ac:dyDescent="0.35">
      <c r="A287" t="s">
        <v>2363</v>
      </c>
      <c r="B287" t="s">
        <v>2364</v>
      </c>
      <c r="C287" t="s">
        <v>2365</v>
      </c>
      <c r="D287" t="s">
        <v>2366</v>
      </c>
      <c r="E287" t="s">
        <v>2367</v>
      </c>
      <c r="F287" t="s">
        <v>2368</v>
      </c>
      <c r="G287" t="s">
        <v>2369</v>
      </c>
      <c r="H287">
        <v>368</v>
      </c>
      <c r="I287" t="s">
        <v>148</v>
      </c>
      <c r="J287">
        <v>2020</v>
      </c>
      <c r="K287" t="s">
        <v>2370</v>
      </c>
      <c r="L287" t="str">
        <f>HYPERLINK("http://dx.doi.org/10.1109/TII.2019.2958826","http://dx.doi.org/10.1109/TII.2019.2958826")</f>
        <v>http://dx.doi.org/10.1109/TII.2019.2958826</v>
      </c>
      <c r="M287" t="s">
        <v>564</v>
      </c>
    </row>
    <row r="288" spans="1:13" x14ac:dyDescent="0.35">
      <c r="A288" t="s">
        <v>1620</v>
      </c>
      <c r="B288" t="s">
        <v>2371</v>
      </c>
      <c r="C288" t="s">
        <v>2372</v>
      </c>
      <c r="D288" t="s">
        <v>2373</v>
      </c>
      <c r="E288" t="s">
        <v>2374</v>
      </c>
      <c r="F288" t="s">
        <v>2375</v>
      </c>
      <c r="G288" t="s">
        <v>1626</v>
      </c>
      <c r="H288">
        <v>158</v>
      </c>
      <c r="I288" t="s">
        <v>2376</v>
      </c>
      <c r="J288">
        <v>2023</v>
      </c>
      <c r="K288" t="s">
        <v>2377</v>
      </c>
      <c r="L288" t="str">
        <f>HYPERLINK("http://dx.doi.org/10.1186/s13040-023-00322-4","http://dx.doi.org/10.1186/s13040-023-00322-4")</f>
        <v>http://dx.doi.org/10.1186/s13040-023-00322-4</v>
      </c>
      <c r="M288" t="s">
        <v>2157</v>
      </c>
    </row>
    <row r="289" spans="1:13" x14ac:dyDescent="0.35">
      <c r="A289" t="s">
        <v>2378</v>
      </c>
      <c r="B289" t="s">
        <v>2379</v>
      </c>
      <c r="C289" t="s">
        <v>2380</v>
      </c>
      <c r="D289" t="s">
        <v>2381</v>
      </c>
      <c r="E289" t="s">
        <v>2382</v>
      </c>
      <c r="F289" t="s">
        <v>2383</v>
      </c>
      <c r="G289" t="s">
        <v>2384</v>
      </c>
      <c r="H289">
        <v>634</v>
      </c>
      <c r="I289" t="s">
        <v>241</v>
      </c>
      <c r="J289">
        <v>2020</v>
      </c>
      <c r="K289" t="s">
        <v>2385</v>
      </c>
      <c r="L289" t="str">
        <f>HYPERLINK("http://dx.doi.org/10.1002/minf.201900151","http://dx.doi.org/10.1002/minf.201900151")</f>
        <v>http://dx.doi.org/10.1002/minf.201900151</v>
      </c>
      <c r="M289" t="s">
        <v>2386</v>
      </c>
    </row>
    <row r="290" spans="1:13" x14ac:dyDescent="0.35">
      <c r="A290" t="s">
        <v>2387</v>
      </c>
      <c r="B290" t="s">
        <v>2388</v>
      </c>
      <c r="C290" t="s">
        <v>2389</v>
      </c>
      <c r="D290" t="s">
        <v>2390</v>
      </c>
      <c r="E290" t="s">
        <v>2391</v>
      </c>
      <c r="F290" t="s">
        <v>2392</v>
      </c>
      <c r="G290" t="s">
        <v>2393</v>
      </c>
      <c r="H290">
        <v>232</v>
      </c>
      <c r="I290" t="s">
        <v>285</v>
      </c>
      <c r="J290">
        <v>2019</v>
      </c>
      <c r="K290" t="s">
        <v>2394</v>
      </c>
      <c r="L290" t="str">
        <f>HYPERLINK("http://dx.doi.org/10.1109/TIE.2018.2864702","http://dx.doi.org/10.1109/TIE.2018.2864702")</f>
        <v>http://dx.doi.org/10.1109/TIE.2018.2864702</v>
      </c>
      <c r="M290" t="s">
        <v>1774</v>
      </c>
    </row>
    <row r="291" spans="1:13" x14ac:dyDescent="0.35">
      <c r="A291" t="s">
        <v>2395</v>
      </c>
      <c r="B291" t="s">
        <v>2396</v>
      </c>
      <c r="C291" t="s">
        <v>2397</v>
      </c>
      <c r="D291" t="s">
        <v>13</v>
      </c>
      <c r="E291" t="s">
        <v>2398</v>
      </c>
      <c r="F291" t="s">
        <v>2399</v>
      </c>
      <c r="G291" t="s">
        <v>2400</v>
      </c>
      <c r="H291">
        <v>810</v>
      </c>
      <c r="I291" t="s">
        <v>48</v>
      </c>
      <c r="J291">
        <v>2016</v>
      </c>
      <c r="K291" t="s">
        <v>2401</v>
      </c>
      <c r="L291" t="str">
        <f>HYPERLINK("http://dx.doi.org/10.1016/j.gsf.2015.07.003","http://dx.doi.org/10.1016/j.gsf.2015.07.003")</f>
        <v>http://dx.doi.org/10.1016/j.gsf.2015.07.003</v>
      </c>
      <c r="M291" t="s">
        <v>2402</v>
      </c>
    </row>
    <row r="292" spans="1:13" x14ac:dyDescent="0.35">
      <c r="A292" t="s">
        <v>2403</v>
      </c>
      <c r="B292" t="s">
        <v>2404</v>
      </c>
      <c r="C292" t="s">
        <v>2405</v>
      </c>
      <c r="D292" t="s">
        <v>2406</v>
      </c>
      <c r="E292" t="s">
        <v>2407</v>
      </c>
      <c r="F292" t="s">
        <v>2408</v>
      </c>
      <c r="G292" t="s">
        <v>2409</v>
      </c>
      <c r="H292">
        <v>27</v>
      </c>
      <c r="I292" t="s">
        <v>1369</v>
      </c>
      <c r="J292">
        <v>2024</v>
      </c>
      <c r="K292" t="s">
        <v>2410</v>
      </c>
      <c r="L292" t="str">
        <f>HYPERLINK("http://dx.doi.org/10.1016/j.bushor.2024.03.001","http://dx.doi.org/10.1016/j.bushor.2024.03.001")</f>
        <v>http://dx.doi.org/10.1016/j.bushor.2024.03.001</v>
      </c>
      <c r="M292" t="s">
        <v>448</v>
      </c>
    </row>
    <row r="293" spans="1:13" x14ac:dyDescent="0.35">
      <c r="A293" t="s">
        <v>2411</v>
      </c>
      <c r="B293" t="s">
        <v>2412</v>
      </c>
      <c r="C293" t="s">
        <v>2413</v>
      </c>
      <c r="D293" t="s">
        <v>2414</v>
      </c>
      <c r="E293" t="s">
        <v>2415</v>
      </c>
      <c r="F293" t="s">
        <v>2416</v>
      </c>
      <c r="G293" t="s">
        <v>2417</v>
      </c>
      <c r="H293">
        <v>412</v>
      </c>
      <c r="I293" t="s">
        <v>2418</v>
      </c>
      <c r="J293">
        <v>2019</v>
      </c>
      <c r="K293" t="s">
        <v>2419</v>
      </c>
      <c r="L293" t="str">
        <f>HYPERLINK("http://dx.doi.org/10.1016/j.scitotenv.2019.01.333","http://dx.doi.org/10.1016/j.scitotenv.2019.01.333")</f>
        <v>http://dx.doi.org/10.1016/j.scitotenv.2019.01.333</v>
      </c>
      <c r="M293" t="s">
        <v>196</v>
      </c>
    </row>
    <row r="294" spans="1:13" x14ac:dyDescent="0.35">
      <c r="A294" t="s">
        <v>2420</v>
      </c>
      <c r="B294" t="s">
        <v>2421</v>
      </c>
      <c r="C294" t="s">
        <v>2422</v>
      </c>
      <c r="D294" t="s">
        <v>2423</v>
      </c>
      <c r="E294" t="s">
        <v>2424</v>
      </c>
      <c r="F294" t="s">
        <v>2425</v>
      </c>
      <c r="G294" t="s">
        <v>2426</v>
      </c>
      <c r="H294">
        <v>23</v>
      </c>
      <c r="I294" t="s">
        <v>241</v>
      </c>
      <c r="J294">
        <v>2024</v>
      </c>
      <c r="K294" t="s">
        <v>2427</v>
      </c>
      <c r="L294" t="str">
        <f>HYPERLINK("http://dx.doi.org/10.1016/j.techfore.2023.123159","http://dx.doi.org/10.1016/j.techfore.2023.123159")</f>
        <v>http://dx.doi.org/10.1016/j.techfore.2023.123159</v>
      </c>
      <c r="M294" t="s">
        <v>2428</v>
      </c>
    </row>
    <row r="295" spans="1:13" x14ac:dyDescent="0.35">
      <c r="A295" t="s">
        <v>2429</v>
      </c>
      <c r="B295" t="s">
        <v>2430</v>
      </c>
      <c r="C295" t="s">
        <v>2431</v>
      </c>
      <c r="D295" t="s">
        <v>2432</v>
      </c>
      <c r="E295" t="s">
        <v>2433</v>
      </c>
      <c r="F295" t="s">
        <v>2434</v>
      </c>
      <c r="G295" t="s">
        <v>2435</v>
      </c>
      <c r="H295">
        <v>155</v>
      </c>
      <c r="I295" t="s">
        <v>93</v>
      </c>
      <c r="J295">
        <v>2021</v>
      </c>
      <c r="K295" t="s">
        <v>2436</v>
      </c>
      <c r="L295" t="str">
        <f>HYPERLINK("http://dx.doi.org/10.1016/j.cities.2020.102992","http://dx.doi.org/10.1016/j.cities.2020.102992")</f>
        <v>http://dx.doi.org/10.1016/j.cities.2020.102992</v>
      </c>
      <c r="M295" t="s">
        <v>2437</v>
      </c>
    </row>
    <row r="296" spans="1:13" x14ac:dyDescent="0.35">
      <c r="A296" t="s">
        <v>2438</v>
      </c>
      <c r="B296" t="s">
        <v>2439</v>
      </c>
      <c r="C296" t="s">
        <v>2440</v>
      </c>
      <c r="D296" t="s">
        <v>2441</v>
      </c>
      <c r="E296" t="s">
        <v>2442</v>
      </c>
      <c r="F296" t="s">
        <v>2443</v>
      </c>
      <c r="G296" t="s">
        <v>2444</v>
      </c>
      <c r="H296">
        <v>212</v>
      </c>
      <c r="I296" t="s">
        <v>138</v>
      </c>
      <c r="J296">
        <v>2019</v>
      </c>
      <c r="K296" t="s">
        <v>2445</v>
      </c>
      <c r="L296" t="str">
        <f>HYPERLINK("http://dx.doi.org/10.1109/TKDE.2018.2836440","http://dx.doi.org/10.1109/TKDE.2018.2836440")</f>
        <v>http://dx.doi.org/10.1109/TKDE.2018.2836440</v>
      </c>
      <c r="M296" t="s">
        <v>50</v>
      </c>
    </row>
    <row r="297" spans="1:13" x14ac:dyDescent="0.35">
      <c r="A297" t="s">
        <v>2446</v>
      </c>
      <c r="B297" t="s">
        <v>2447</v>
      </c>
      <c r="C297" t="s">
        <v>2448</v>
      </c>
      <c r="D297" t="s">
        <v>2449</v>
      </c>
      <c r="E297" t="s">
        <v>2450</v>
      </c>
      <c r="F297" t="s">
        <v>2451</v>
      </c>
      <c r="G297" t="s">
        <v>2452</v>
      </c>
      <c r="H297">
        <v>453</v>
      </c>
      <c r="I297" t="s">
        <v>148</v>
      </c>
      <c r="J297">
        <v>2014</v>
      </c>
      <c r="K297" t="s">
        <v>2453</v>
      </c>
      <c r="L297" t="str">
        <f>HYPERLINK("http://dx.doi.org/10.1111/gcb.12649","http://dx.doi.org/10.1111/gcb.12649")</f>
        <v>http://dx.doi.org/10.1111/gcb.12649</v>
      </c>
      <c r="M297" t="s">
        <v>2454</v>
      </c>
    </row>
    <row r="298" spans="1:13" x14ac:dyDescent="0.35">
      <c r="A298" t="s">
        <v>2455</v>
      </c>
      <c r="B298" t="s">
        <v>2456</v>
      </c>
      <c r="C298" t="s">
        <v>2457</v>
      </c>
      <c r="D298" t="s">
        <v>2458</v>
      </c>
      <c r="E298" t="s">
        <v>2459</v>
      </c>
      <c r="F298" t="s">
        <v>2460</v>
      </c>
      <c r="G298" t="s">
        <v>2461</v>
      </c>
      <c r="H298">
        <v>174</v>
      </c>
      <c r="I298" t="s">
        <v>39</v>
      </c>
      <c r="J298">
        <v>2020</v>
      </c>
      <c r="K298" t="s">
        <v>2462</v>
      </c>
      <c r="L298" t="str">
        <f>HYPERLINK("http://dx.doi.org/10.1109/TCST.2019.2897946","http://dx.doi.org/10.1109/TCST.2019.2897946")</f>
        <v>http://dx.doi.org/10.1109/TCST.2019.2897946</v>
      </c>
      <c r="M298" t="s">
        <v>1869</v>
      </c>
    </row>
    <row r="299" spans="1:13" x14ac:dyDescent="0.35">
      <c r="A299" t="s">
        <v>2463</v>
      </c>
      <c r="B299" t="s">
        <v>2464</v>
      </c>
      <c r="C299" t="s">
        <v>2465</v>
      </c>
      <c r="D299" t="s">
        <v>2466</v>
      </c>
      <c r="E299" t="s">
        <v>2467</v>
      </c>
      <c r="F299" t="s">
        <v>2468</v>
      </c>
      <c r="G299" t="s">
        <v>2469</v>
      </c>
      <c r="H299">
        <v>219</v>
      </c>
      <c r="I299" t="s">
        <v>204</v>
      </c>
      <c r="J299">
        <v>2019</v>
      </c>
      <c r="K299" t="s">
        <v>2470</v>
      </c>
      <c r="L299" t="str">
        <f>HYPERLINK("http://dx.doi.org/10.1016/j.giq.2019.03.002","http://dx.doi.org/10.1016/j.giq.2019.03.002")</f>
        <v>http://dx.doi.org/10.1016/j.giq.2019.03.002</v>
      </c>
      <c r="M299" t="s">
        <v>104</v>
      </c>
    </row>
    <row r="300" spans="1:13" x14ac:dyDescent="0.35">
      <c r="A300" t="s">
        <v>2471</v>
      </c>
      <c r="B300" t="s">
        <v>2472</v>
      </c>
      <c r="C300" t="s">
        <v>2473</v>
      </c>
      <c r="D300" t="s">
        <v>2474</v>
      </c>
      <c r="E300" t="s">
        <v>2475</v>
      </c>
      <c r="F300" t="s">
        <v>2476</v>
      </c>
      <c r="G300" t="s">
        <v>2477</v>
      </c>
      <c r="H300">
        <v>326</v>
      </c>
      <c r="I300" t="s">
        <v>148</v>
      </c>
      <c r="J300">
        <v>2017</v>
      </c>
      <c r="K300" t="s">
        <v>2478</v>
      </c>
      <c r="L300" t="str">
        <f>HYPERLINK("http://dx.doi.org/10.1007/s40436-017-0204-7","http://dx.doi.org/10.1007/s40436-017-0204-7")</f>
        <v>http://dx.doi.org/10.1007/s40436-017-0204-7</v>
      </c>
      <c r="M300" t="s">
        <v>2479</v>
      </c>
    </row>
    <row r="301" spans="1:13" x14ac:dyDescent="0.35">
      <c r="A301" t="s">
        <v>2480</v>
      </c>
      <c r="B301" t="s">
        <v>2481</v>
      </c>
      <c r="C301" t="s">
        <v>2482</v>
      </c>
      <c r="D301" t="s">
        <v>2483</v>
      </c>
      <c r="E301" t="s">
        <v>2484</v>
      </c>
      <c r="F301" t="s">
        <v>2485</v>
      </c>
      <c r="G301" t="s">
        <v>2486</v>
      </c>
      <c r="H301">
        <v>299</v>
      </c>
      <c r="I301" t="s">
        <v>58</v>
      </c>
      <c r="J301">
        <v>2014</v>
      </c>
      <c r="K301" t="s">
        <v>2487</v>
      </c>
      <c r="L301" t="str">
        <f>HYPERLINK("http://dx.doi.org/10.1109/TKDE.2013.65","http://dx.doi.org/10.1109/TKDE.2013.65")</f>
        <v>http://dx.doi.org/10.1109/TKDE.2013.65</v>
      </c>
      <c r="M301" t="s">
        <v>50</v>
      </c>
    </row>
    <row r="302" spans="1:13" x14ac:dyDescent="0.35">
      <c r="A302" t="s">
        <v>2488</v>
      </c>
      <c r="B302" t="s">
        <v>2489</v>
      </c>
      <c r="C302" t="s">
        <v>2490</v>
      </c>
      <c r="D302" t="s">
        <v>13</v>
      </c>
      <c r="E302" t="s">
        <v>2491</v>
      </c>
      <c r="F302" t="s">
        <v>2492</v>
      </c>
      <c r="G302" t="s">
        <v>2493</v>
      </c>
      <c r="H302">
        <v>162</v>
      </c>
      <c r="I302" t="s">
        <v>93</v>
      </c>
      <c r="J302">
        <v>2021</v>
      </c>
      <c r="K302" t="s">
        <v>2494</v>
      </c>
      <c r="L302" t="str">
        <f>HYPERLINK("http://dx.doi.org/10.1016/S1876-3804(21)60001-0","http://dx.doi.org/10.1016/S1876-3804(21)60001-0")</f>
        <v>http://dx.doi.org/10.1016/S1876-3804(21)60001-0</v>
      </c>
      <c r="M302" t="s">
        <v>355</v>
      </c>
    </row>
    <row r="303" spans="1:13" x14ac:dyDescent="0.35">
      <c r="A303" t="s">
        <v>2495</v>
      </c>
      <c r="B303" t="s">
        <v>2496</v>
      </c>
      <c r="C303" t="s">
        <v>2497</v>
      </c>
      <c r="D303" t="s">
        <v>2498</v>
      </c>
      <c r="E303" t="s">
        <v>2499</v>
      </c>
      <c r="F303" t="s">
        <v>2500</v>
      </c>
      <c r="G303" t="s">
        <v>2501</v>
      </c>
      <c r="H303">
        <v>987</v>
      </c>
      <c r="I303" t="s">
        <v>148</v>
      </c>
      <c r="J303">
        <v>2019</v>
      </c>
      <c r="K303" t="s">
        <v>2502</v>
      </c>
      <c r="L303" t="str">
        <f>HYPERLINK("http://dx.doi.org/10.1017/S0885715619000812","http://dx.doi.org/10.1017/S0885715619000812")</f>
        <v>http://dx.doi.org/10.1017/S0885715619000812</v>
      </c>
      <c r="M303" t="s">
        <v>76</v>
      </c>
    </row>
    <row r="304" spans="1:13" x14ac:dyDescent="0.35">
      <c r="A304" t="s">
        <v>2503</v>
      </c>
      <c r="B304" t="s">
        <v>2504</v>
      </c>
      <c r="C304" t="s">
        <v>2505</v>
      </c>
      <c r="D304" t="s">
        <v>2506</v>
      </c>
      <c r="E304" t="s">
        <v>2507</v>
      </c>
      <c r="F304" t="s">
        <v>2508</v>
      </c>
      <c r="G304" t="s">
        <v>2509</v>
      </c>
      <c r="H304">
        <v>94</v>
      </c>
      <c r="I304" t="s">
        <v>48</v>
      </c>
      <c r="J304">
        <v>2023</v>
      </c>
      <c r="K304" t="s">
        <v>2510</v>
      </c>
      <c r="L304" t="str">
        <f>HYPERLINK("http://dx.doi.org/10.1145/3532624","http://dx.doi.org/10.1145/3532624")</f>
        <v>http://dx.doi.org/10.1145/3532624</v>
      </c>
      <c r="M304" t="s">
        <v>41</v>
      </c>
    </row>
    <row r="305" spans="1:13" x14ac:dyDescent="0.35">
      <c r="A305" t="s">
        <v>2511</v>
      </c>
      <c r="B305" t="s">
        <v>2512</v>
      </c>
      <c r="C305" t="s">
        <v>2513</v>
      </c>
      <c r="D305" t="s">
        <v>2514</v>
      </c>
      <c r="E305" t="s">
        <v>2515</v>
      </c>
      <c r="F305" t="s">
        <v>2516</v>
      </c>
      <c r="G305" t="s">
        <v>2517</v>
      </c>
      <c r="H305">
        <v>146</v>
      </c>
      <c r="I305" t="s">
        <v>2518</v>
      </c>
      <c r="J305">
        <v>2023</v>
      </c>
      <c r="K305" t="s">
        <v>2519</v>
      </c>
      <c r="L305" t="str">
        <f>HYPERLINK("http://dx.doi.org/10.1016/j.nbt.2023.02.001","http://dx.doi.org/10.1016/j.nbt.2023.02.001")</f>
        <v>http://dx.doi.org/10.1016/j.nbt.2023.02.001</v>
      </c>
      <c r="M305" t="s">
        <v>122</v>
      </c>
    </row>
    <row r="306" spans="1:13" x14ac:dyDescent="0.35">
      <c r="A306" t="s">
        <v>2520</v>
      </c>
      <c r="B306" t="s">
        <v>2521</v>
      </c>
      <c r="C306" t="s">
        <v>2522</v>
      </c>
      <c r="D306" t="s">
        <v>2523</v>
      </c>
      <c r="E306" t="s">
        <v>2524</v>
      </c>
      <c r="F306" t="s">
        <v>2525</v>
      </c>
      <c r="G306" t="s">
        <v>2526</v>
      </c>
      <c r="H306">
        <v>233</v>
      </c>
      <c r="I306" t="s">
        <v>39</v>
      </c>
      <c r="J306">
        <v>2021</v>
      </c>
      <c r="K306" t="s">
        <v>2527</v>
      </c>
      <c r="L306" t="str">
        <f>HYPERLINK("http://dx.doi.org/10.1002/cae.22253","http://dx.doi.org/10.1002/cae.22253")</f>
        <v>http://dx.doi.org/10.1002/cae.22253</v>
      </c>
      <c r="M306" t="s">
        <v>2528</v>
      </c>
    </row>
    <row r="307" spans="1:13" x14ac:dyDescent="0.35">
      <c r="A307" t="s">
        <v>2529</v>
      </c>
      <c r="B307" t="s">
        <v>2530</v>
      </c>
      <c r="C307" t="s">
        <v>2531</v>
      </c>
      <c r="D307" t="s">
        <v>2532</v>
      </c>
      <c r="E307" t="s">
        <v>2533</v>
      </c>
      <c r="F307" t="s">
        <v>2534</v>
      </c>
      <c r="G307" t="s">
        <v>2535</v>
      </c>
      <c r="H307">
        <v>659</v>
      </c>
      <c r="I307" t="s">
        <v>39</v>
      </c>
      <c r="J307">
        <v>2015</v>
      </c>
      <c r="K307" t="s">
        <v>2536</v>
      </c>
      <c r="L307" t="str">
        <f>HYPERLINK("http://dx.doi.org/10.1109/TNNLS.2014.2330900","http://dx.doi.org/10.1109/TNNLS.2014.2330900")</f>
        <v>http://dx.doi.org/10.1109/TNNLS.2014.2330900</v>
      </c>
      <c r="M307" t="s">
        <v>50</v>
      </c>
    </row>
    <row r="308" spans="1:13" x14ac:dyDescent="0.35">
      <c r="A308" t="s">
        <v>2537</v>
      </c>
      <c r="B308" t="s">
        <v>2538</v>
      </c>
      <c r="C308" t="s">
        <v>2539</v>
      </c>
      <c r="D308" t="s">
        <v>2540</v>
      </c>
      <c r="E308" t="s">
        <v>2541</v>
      </c>
      <c r="F308" t="s">
        <v>2542</v>
      </c>
      <c r="G308" t="s">
        <v>2543</v>
      </c>
      <c r="H308">
        <v>473</v>
      </c>
      <c r="I308" t="s">
        <v>2544</v>
      </c>
      <c r="J308">
        <v>2018</v>
      </c>
      <c r="K308" t="s">
        <v>2545</v>
      </c>
      <c r="L308" t="str">
        <f>HYPERLINK("http://dx.doi.org/10.1109/TDSC.2016.2613521","http://dx.doi.org/10.1109/TDSC.2016.2613521")</f>
        <v>http://dx.doi.org/10.1109/TDSC.2016.2613521</v>
      </c>
      <c r="M308" t="s">
        <v>41</v>
      </c>
    </row>
    <row r="309" spans="1:13" x14ac:dyDescent="0.35">
      <c r="A309" t="s">
        <v>2546</v>
      </c>
      <c r="B309" t="s">
        <v>2547</v>
      </c>
      <c r="C309" t="s">
        <v>13</v>
      </c>
      <c r="D309" t="s">
        <v>13</v>
      </c>
      <c r="E309" t="s">
        <v>2548</v>
      </c>
      <c r="F309" t="s">
        <v>2549</v>
      </c>
      <c r="G309" t="s">
        <v>2550</v>
      </c>
      <c r="H309">
        <v>162</v>
      </c>
      <c r="I309" t="s">
        <v>1526</v>
      </c>
      <c r="J309">
        <v>2021</v>
      </c>
      <c r="K309" t="s">
        <v>2551</v>
      </c>
      <c r="L309" t="str">
        <f>HYPERLINK("http://dx.doi.org/10.1093/nar/gkaa952","http://dx.doi.org/10.1093/nar/gkaa952")</f>
        <v>http://dx.doi.org/10.1093/nar/gkaa952</v>
      </c>
      <c r="M309" t="s">
        <v>332</v>
      </c>
    </row>
    <row r="310" spans="1:13" x14ac:dyDescent="0.35">
      <c r="A310" t="s">
        <v>2552</v>
      </c>
      <c r="B310" t="s">
        <v>2553</v>
      </c>
      <c r="C310" t="s">
        <v>2554</v>
      </c>
      <c r="D310" t="s">
        <v>2555</v>
      </c>
      <c r="E310" t="s">
        <v>2556</v>
      </c>
      <c r="F310" t="s">
        <v>2557</v>
      </c>
      <c r="G310" t="s">
        <v>13</v>
      </c>
      <c r="H310">
        <v>20</v>
      </c>
      <c r="I310" t="s">
        <v>13</v>
      </c>
      <c r="J310">
        <v>2024</v>
      </c>
      <c r="K310" t="s">
        <v>2558</v>
      </c>
      <c r="L310" t="str">
        <f>HYPERLINK("http://dx.doi.org/10.4018/JOEUC.336547","http://dx.doi.org/10.4018/JOEUC.336547")</f>
        <v>http://dx.doi.org/10.4018/JOEUC.336547</v>
      </c>
      <c r="M310" t="s">
        <v>2559</v>
      </c>
    </row>
    <row r="311" spans="1:13" x14ac:dyDescent="0.35">
      <c r="A311" t="s">
        <v>2560</v>
      </c>
      <c r="B311" t="s">
        <v>2561</v>
      </c>
      <c r="C311" t="s">
        <v>2562</v>
      </c>
      <c r="D311" t="s">
        <v>2563</v>
      </c>
      <c r="E311" t="s">
        <v>2564</v>
      </c>
      <c r="F311" t="s">
        <v>2565</v>
      </c>
      <c r="G311" t="s">
        <v>2566</v>
      </c>
      <c r="H311">
        <v>536</v>
      </c>
      <c r="I311" t="s">
        <v>13</v>
      </c>
      <c r="J311">
        <v>2022</v>
      </c>
      <c r="K311" t="s">
        <v>2567</v>
      </c>
      <c r="L311" t="str">
        <f>HYPERLINK("http://dx.doi.org/10.1109/TGRS.2022.3144158","http://dx.doi.org/10.1109/TGRS.2022.3144158")</f>
        <v>http://dx.doi.org/10.1109/TGRS.2022.3144158</v>
      </c>
      <c r="M311" t="s">
        <v>794</v>
      </c>
    </row>
    <row r="312" spans="1:13" x14ac:dyDescent="0.35">
      <c r="A312" t="s">
        <v>2568</v>
      </c>
      <c r="B312" t="s">
        <v>2569</v>
      </c>
      <c r="C312" t="s">
        <v>2570</v>
      </c>
      <c r="D312" t="s">
        <v>821</v>
      </c>
      <c r="E312" t="s">
        <v>2571</v>
      </c>
      <c r="F312" t="s">
        <v>2572</v>
      </c>
      <c r="G312" t="s">
        <v>2573</v>
      </c>
      <c r="H312">
        <v>50</v>
      </c>
      <c r="I312" t="s">
        <v>474</v>
      </c>
      <c r="J312">
        <v>2024</v>
      </c>
      <c r="K312" t="s">
        <v>2574</v>
      </c>
      <c r="L312" t="str">
        <f>HYPERLINK("http://dx.doi.org/10.1109/TCDS.2024.3370219","http://dx.doi.org/10.1109/TCDS.2024.3370219")</f>
        <v>http://dx.doi.org/10.1109/TCDS.2024.3370219</v>
      </c>
      <c r="M312" t="s">
        <v>1479</v>
      </c>
    </row>
    <row r="313" spans="1:13" x14ac:dyDescent="0.35">
      <c r="A313" t="s">
        <v>2575</v>
      </c>
      <c r="B313" t="s">
        <v>2576</v>
      </c>
      <c r="C313" t="s">
        <v>2577</v>
      </c>
      <c r="D313" t="s">
        <v>13</v>
      </c>
      <c r="E313" t="s">
        <v>2578</v>
      </c>
      <c r="F313" t="s">
        <v>2579</v>
      </c>
      <c r="G313" t="s">
        <v>2580</v>
      </c>
      <c r="H313">
        <v>143</v>
      </c>
      <c r="I313" t="s">
        <v>93</v>
      </c>
      <c r="J313">
        <v>2023</v>
      </c>
      <c r="K313" t="s">
        <v>2581</v>
      </c>
      <c r="L313" t="str">
        <f>HYPERLINK("http://dx.doi.org/10.1109/TSMC.2022.3192635","http://dx.doi.org/10.1109/TSMC.2022.3192635")</f>
        <v>http://dx.doi.org/10.1109/TSMC.2022.3192635</v>
      </c>
      <c r="M313" t="s">
        <v>693</v>
      </c>
    </row>
    <row r="314" spans="1:13" x14ac:dyDescent="0.35">
      <c r="A314" t="s">
        <v>2582</v>
      </c>
      <c r="B314" t="s">
        <v>2583</v>
      </c>
      <c r="C314" t="s">
        <v>2584</v>
      </c>
      <c r="D314" t="s">
        <v>2585</v>
      </c>
      <c r="E314" t="s">
        <v>2586</v>
      </c>
      <c r="F314" t="s">
        <v>2587</v>
      </c>
      <c r="G314" t="s">
        <v>2588</v>
      </c>
      <c r="H314">
        <v>284</v>
      </c>
      <c r="I314" t="s">
        <v>13</v>
      </c>
      <c r="J314">
        <v>2022</v>
      </c>
      <c r="K314" t="s">
        <v>2589</v>
      </c>
      <c r="L314" t="str">
        <f>HYPERLINK("http://dx.doi.org/10.1109/TIP.2022.3144017","http://dx.doi.org/10.1109/TIP.2022.3144017")</f>
        <v>http://dx.doi.org/10.1109/TIP.2022.3144017</v>
      </c>
      <c r="M314" t="s">
        <v>50</v>
      </c>
    </row>
    <row r="315" spans="1:13" x14ac:dyDescent="0.35">
      <c r="A315" t="s">
        <v>2590</v>
      </c>
      <c r="B315" t="s">
        <v>2591</v>
      </c>
      <c r="C315" t="s">
        <v>2592</v>
      </c>
      <c r="D315" t="s">
        <v>2593</v>
      </c>
      <c r="E315" t="s">
        <v>2594</v>
      </c>
      <c r="F315" t="s">
        <v>2595</v>
      </c>
      <c r="G315" t="s">
        <v>2596</v>
      </c>
      <c r="H315">
        <v>280</v>
      </c>
      <c r="I315" t="s">
        <v>204</v>
      </c>
      <c r="J315">
        <v>2018</v>
      </c>
      <c r="K315" t="s">
        <v>2597</v>
      </c>
      <c r="L315" t="str">
        <f>HYPERLINK("http://dx.doi.org/10.1109/TNNLS.2017.2710422","http://dx.doi.org/10.1109/TNNLS.2017.2710422")</f>
        <v>http://dx.doi.org/10.1109/TNNLS.2017.2710422</v>
      </c>
      <c r="M315" t="s">
        <v>50</v>
      </c>
    </row>
    <row r="316" spans="1:13" x14ac:dyDescent="0.35">
      <c r="A316" t="s">
        <v>2598</v>
      </c>
      <c r="B316" t="s">
        <v>2599</v>
      </c>
      <c r="C316" t="s">
        <v>13</v>
      </c>
      <c r="D316" t="s">
        <v>13</v>
      </c>
      <c r="E316" t="s">
        <v>2600</v>
      </c>
      <c r="F316" t="s">
        <v>2601</v>
      </c>
      <c r="G316" t="s">
        <v>2602</v>
      </c>
      <c r="H316">
        <v>56</v>
      </c>
      <c r="I316" t="s">
        <v>2603</v>
      </c>
      <c r="J316">
        <v>2023</v>
      </c>
      <c r="K316" t="s">
        <v>2604</v>
      </c>
      <c r="L316" t="str">
        <f>HYPERLINK("http://dx.doi.org/10.1093/nar/gkad1003","http://dx.doi.org/10.1093/nar/gkad1003")</f>
        <v>http://dx.doi.org/10.1093/nar/gkad1003</v>
      </c>
      <c r="M316" t="s">
        <v>332</v>
      </c>
    </row>
    <row r="317" spans="1:13" x14ac:dyDescent="0.35">
      <c r="A317" t="s">
        <v>2605</v>
      </c>
      <c r="B317" t="s">
        <v>2606</v>
      </c>
      <c r="C317" t="s">
        <v>2607</v>
      </c>
      <c r="D317" t="s">
        <v>13</v>
      </c>
      <c r="E317" t="s">
        <v>2608</v>
      </c>
      <c r="F317" t="s">
        <v>2609</v>
      </c>
      <c r="G317" t="s">
        <v>2610</v>
      </c>
      <c r="H317">
        <v>292</v>
      </c>
      <c r="I317" t="s">
        <v>48</v>
      </c>
      <c r="J317">
        <v>2017</v>
      </c>
      <c r="K317" t="s">
        <v>2611</v>
      </c>
      <c r="L317" t="str">
        <f>HYPERLINK("http://dx.doi.org/10.1016/j.jtrangeo.2016.12.001","http://dx.doi.org/10.1016/j.jtrangeo.2016.12.001")</f>
        <v>http://dx.doi.org/10.1016/j.jtrangeo.2016.12.001</v>
      </c>
      <c r="M317" t="s">
        <v>2612</v>
      </c>
    </row>
    <row r="318" spans="1:13" x14ac:dyDescent="0.35">
      <c r="A318" t="s">
        <v>2613</v>
      </c>
      <c r="B318" t="s">
        <v>2614</v>
      </c>
      <c r="C318" t="s">
        <v>2615</v>
      </c>
      <c r="D318" t="s">
        <v>2616</v>
      </c>
      <c r="E318" t="s">
        <v>2617</v>
      </c>
      <c r="F318" t="s">
        <v>2618</v>
      </c>
      <c r="G318" t="s">
        <v>2619</v>
      </c>
      <c r="H318">
        <v>24</v>
      </c>
      <c r="I318" t="s">
        <v>535</v>
      </c>
      <c r="J318">
        <v>2024</v>
      </c>
      <c r="K318" t="s">
        <v>2620</v>
      </c>
      <c r="L318" t="str">
        <f>HYPERLINK("http://dx.doi.org/10.1016/j.energy.2023.130158","http://dx.doi.org/10.1016/j.energy.2023.130158")</f>
        <v>http://dx.doi.org/10.1016/j.energy.2023.130158</v>
      </c>
      <c r="M318" t="s">
        <v>160</v>
      </c>
    </row>
    <row r="319" spans="1:13" x14ac:dyDescent="0.35">
      <c r="A319" t="s">
        <v>2621</v>
      </c>
      <c r="B319" t="s">
        <v>2622</v>
      </c>
      <c r="C319" t="s">
        <v>13</v>
      </c>
      <c r="D319" t="s">
        <v>2623</v>
      </c>
      <c r="E319" t="s">
        <v>2624</v>
      </c>
      <c r="F319" t="s">
        <v>2625</v>
      </c>
      <c r="G319" t="s">
        <v>2626</v>
      </c>
      <c r="H319">
        <v>355</v>
      </c>
      <c r="I319" t="s">
        <v>1526</v>
      </c>
      <c r="J319">
        <v>2019</v>
      </c>
      <c r="K319" t="s">
        <v>2627</v>
      </c>
      <c r="L319" t="str">
        <f>HYPERLINK("http://dx.doi.org/10.1093/nar/gky1000","http://dx.doi.org/10.1093/nar/gky1000")</f>
        <v>http://dx.doi.org/10.1093/nar/gky1000</v>
      </c>
      <c r="M319" t="s">
        <v>332</v>
      </c>
    </row>
    <row r="320" spans="1:13" x14ac:dyDescent="0.35">
      <c r="A320" t="s">
        <v>2628</v>
      </c>
      <c r="B320" t="s">
        <v>2629</v>
      </c>
      <c r="C320" t="s">
        <v>13</v>
      </c>
      <c r="D320" t="s">
        <v>2630</v>
      </c>
      <c r="E320" t="s">
        <v>2631</v>
      </c>
      <c r="F320" t="s">
        <v>2632</v>
      </c>
      <c r="G320" t="s">
        <v>2633</v>
      </c>
      <c r="H320">
        <v>275</v>
      </c>
      <c r="I320" t="s">
        <v>84</v>
      </c>
      <c r="J320">
        <v>2017</v>
      </c>
      <c r="K320" t="s">
        <v>2634</v>
      </c>
      <c r="L320" t="str">
        <f>HYPERLINK("http://dx.doi.org/10.1175/BAMS-D-16-0123.1","http://dx.doi.org/10.1175/BAMS-D-16-0123.1")</f>
        <v>http://dx.doi.org/10.1175/BAMS-D-16-0123.1</v>
      </c>
      <c r="M320" t="s">
        <v>2635</v>
      </c>
    </row>
    <row r="321" spans="1:13" x14ac:dyDescent="0.35">
      <c r="A321" t="s">
        <v>2636</v>
      </c>
      <c r="B321" t="s">
        <v>2637</v>
      </c>
      <c r="C321" t="s">
        <v>13</v>
      </c>
      <c r="D321" t="s">
        <v>2638</v>
      </c>
      <c r="E321" t="s">
        <v>2639</v>
      </c>
      <c r="F321" t="s">
        <v>2640</v>
      </c>
      <c r="G321" t="s">
        <v>2641</v>
      </c>
      <c r="H321">
        <v>36</v>
      </c>
      <c r="I321" t="s">
        <v>241</v>
      </c>
      <c r="J321">
        <v>2023</v>
      </c>
      <c r="K321" t="s">
        <v>2642</v>
      </c>
      <c r="L321" t="str">
        <f>HYPERLINK("http://dx.doi.org/10.1007/s00122-023-04253-w","http://dx.doi.org/10.1007/s00122-023-04253-w")</f>
        <v>http://dx.doi.org/10.1007/s00122-023-04253-w</v>
      </c>
      <c r="M321" t="s">
        <v>2643</v>
      </c>
    </row>
    <row r="322" spans="1:13" x14ac:dyDescent="0.35">
      <c r="A322" t="s">
        <v>2644</v>
      </c>
      <c r="B322" t="s">
        <v>2645</v>
      </c>
      <c r="C322" t="s">
        <v>2646</v>
      </c>
      <c r="D322" t="s">
        <v>2647</v>
      </c>
      <c r="E322" t="s">
        <v>2648</v>
      </c>
      <c r="F322" t="s">
        <v>2649</v>
      </c>
      <c r="G322" t="s">
        <v>2650</v>
      </c>
      <c r="H322">
        <v>102</v>
      </c>
      <c r="I322" t="s">
        <v>474</v>
      </c>
      <c r="J322">
        <v>2022</v>
      </c>
      <c r="K322" t="s">
        <v>2651</v>
      </c>
      <c r="L322" t="str">
        <f>HYPERLINK("http://dx.doi.org/10.4103/1673-5374.331539","http://dx.doi.org/10.4103/1673-5374.331539")</f>
        <v>http://dx.doi.org/10.4103/1673-5374.331539</v>
      </c>
      <c r="M322" t="s">
        <v>2652</v>
      </c>
    </row>
    <row r="323" spans="1:13" x14ac:dyDescent="0.35">
      <c r="A323" t="s">
        <v>2653</v>
      </c>
      <c r="B323" t="s">
        <v>2654</v>
      </c>
      <c r="C323" t="s">
        <v>13</v>
      </c>
      <c r="D323" t="s">
        <v>2655</v>
      </c>
      <c r="E323" t="s">
        <v>2656</v>
      </c>
      <c r="F323" t="s">
        <v>2657</v>
      </c>
      <c r="G323" t="s">
        <v>2658</v>
      </c>
      <c r="H323">
        <v>292</v>
      </c>
      <c r="I323" t="s">
        <v>1526</v>
      </c>
      <c r="J323">
        <v>2019</v>
      </c>
      <c r="K323" t="s">
        <v>2659</v>
      </c>
      <c r="L323" t="str">
        <f>HYPERLINK("http://dx.doi.org/10.1093/nar/gky1084","http://dx.doi.org/10.1093/nar/gky1084")</f>
        <v>http://dx.doi.org/10.1093/nar/gky1084</v>
      </c>
      <c r="M323" t="s">
        <v>332</v>
      </c>
    </row>
    <row r="324" spans="1:13" x14ac:dyDescent="0.35">
      <c r="A324" t="s">
        <v>2660</v>
      </c>
      <c r="B324" t="s">
        <v>2661</v>
      </c>
      <c r="C324" t="s">
        <v>2662</v>
      </c>
      <c r="D324" t="s">
        <v>13</v>
      </c>
      <c r="E324" t="s">
        <v>2663</v>
      </c>
      <c r="F324" t="s">
        <v>2664</v>
      </c>
      <c r="G324" t="s">
        <v>2665</v>
      </c>
      <c r="H324">
        <v>315</v>
      </c>
      <c r="I324" t="s">
        <v>102</v>
      </c>
      <c r="J324">
        <v>2014</v>
      </c>
      <c r="K324" t="s">
        <v>2666</v>
      </c>
      <c r="L324" t="str">
        <f>HYPERLINK("http://dx.doi.org/10.1016/j.eswa.2013.09.004","http://dx.doi.org/10.1016/j.eswa.2013.09.004")</f>
        <v>http://dx.doi.org/10.1016/j.eswa.2013.09.004</v>
      </c>
      <c r="M324" t="s">
        <v>509</v>
      </c>
    </row>
    <row r="325" spans="1:13" x14ac:dyDescent="0.35">
      <c r="A325" t="s">
        <v>2667</v>
      </c>
      <c r="B325" t="s">
        <v>2668</v>
      </c>
      <c r="C325" t="s">
        <v>2669</v>
      </c>
      <c r="D325" t="s">
        <v>2670</v>
      </c>
      <c r="E325" t="s">
        <v>2671</v>
      </c>
      <c r="F325" t="s">
        <v>2672</v>
      </c>
      <c r="G325" t="s">
        <v>2673</v>
      </c>
      <c r="H325">
        <v>70</v>
      </c>
      <c r="I325" t="s">
        <v>2674</v>
      </c>
      <c r="J325">
        <v>2022</v>
      </c>
      <c r="K325" t="s">
        <v>2675</v>
      </c>
      <c r="L325" t="str">
        <f>HYPERLINK("http://dx.doi.org/10.1093/bib/bbac129","http://dx.doi.org/10.1093/bib/bbac129")</f>
        <v>http://dx.doi.org/10.1093/bib/bbac129</v>
      </c>
      <c r="M325" t="s">
        <v>574</v>
      </c>
    </row>
    <row r="326" spans="1:13" x14ac:dyDescent="0.35">
      <c r="A326" t="s">
        <v>2676</v>
      </c>
      <c r="B326" t="s">
        <v>2677</v>
      </c>
      <c r="C326" t="s">
        <v>13</v>
      </c>
      <c r="D326" t="s">
        <v>2678</v>
      </c>
      <c r="E326" t="s">
        <v>2679</v>
      </c>
      <c r="F326" t="s">
        <v>2680</v>
      </c>
      <c r="G326" t="s">
        <v>2681</v>
      </c>
      <c r="H326">
        <v>406</v>
      </c>
      <c r="I326" t="s">
        <v>1526</v>
      </c>
      <c r="J326">
        <v>2021</v>
      </c>
      <c r="K326" t="s">
        <v>2682</v>
      </c>
      <c r="L326" t="str">
        <f>HYPERLINK("http://dx.doi.org/10.1093/nar/gkaa1025","http://dx.doi.org/10.1093/nar/gkaa1025")</f>
        <v>http://dx.doi.org/10.1093/nar/gkaa1025</v>
      </c>
      <c r="M326" t="s">
        <v>332</v>
      </c>
    </row>
    <row r="327" spans="1:13" x14ac:dyDescent="0.35">
      <c r="A327" t="s">
        <v>2683</v>
      </c>
      <c r="B327" t="s">
        <v>2684</v>
      </c>
      <c r="C327" t="s">
        <v>2685</v>
      </c>
      <c r="D327" t="s">
        <v>2686</v>
      </c>
      <c r="E327" t="s">
        <v>2687</v>
      </c>
      <c r="F327" t="s">
        <v>2688</v>
      </c>
      <c r="G327" t="s">
        <v>2689</v>
      </c>
      <c r="H327">
        <v>1166</v>
      </c>
      <c r="I327" t="s">
        <v>1221</v>
      </c>
      <c r="J327">
        <v>2017</v>
      </c>
      <c r="K327" t="s">
        <v>2690</v>
      </c>
      <c r="L327" t="str">
        <f>HYPERLINK("http://dx.doi.org/10.1109/TSP.2017.2690524","http://dx.doi.org/10.1109/TSP.2017.2690524")</f>
        <v>http://dx.doi.org/10.1109/TSP.2017.2690524</v>
      </c>
      <c r="M327" t="s">
        <v>206</v>
      </c>
    </row>
    <row r="328" spans="1:13" x14ac:dyDescent="0.35">
      <c r="A328" t="s">
        <v>2691</v>
      </c>
      <c r="B328" t="s">
        <v>2692</v>
      </c>
      <c r="C328" t="s">
        <v>2693</v>
      </c>
      <c r="D328" t="s">
        <v>2694</v>
      </c>
      <c r="E328" t="s">
        <v>2695</v>
      </c>
      <c r="F328" t="s">
        <v>2696</v>
      </c>
      <c r="G328" t="s">
        <v>2697</v>
      </c>
      <c r="H328">
        <v>164</v>
      </c>
      <c r="I328" t="s">
        <v>138</v>
      </c>
      <c r="J328">
        <v>2021</v>
      </c>
      <c r="K328" t="s">
        <v>2698</v>
      </c>
      <c r="L328" t="str">
        <f>HYPERLINK("http://dx.doi.org/10.1109/JIOT.2020.3012452","http://dx.doi.org/10.1109/JIOT.2020.3012452")</f>
        <v>http://dx.doi.org/10.1109/JIOT.2020.3012452</v>
      </c>
      <c r="M328" t="s">
        <v>22</v>
      </c>
    </row>
    <row r="329" spans="1:13" x14ac:dyDescent="0.35">
      <c r="A329" t="s">
        <v>2699</v>
      </c>
      <c r="B329" t="s">
        <v>2700</v>
      </c>
      <c r="C329" t="s">
        <v>13</v>
      </c>
      <c r="D329" t="s">
        <v>2701</v>
      </c>
      <c r="E329" t="s">
        <v>2702</v>
      </c>
      <c r="F329" t="s">
        <v>2703</v>
      </c>
      <c r="G329" t="s">
        <v>2704</v>
      </c>
      <c r="H329">
        <v>1607</v>
      </c>
      <c r="I329" t="s">
        <v>321</v>
      </c>
      <c r="J329">
        <v>2018</v>
      </c>
      <c r="K329" t="s">
        <v>2705</v>
      </c>
      <c r="L329" t="str">
        <f>HYPERLINK("http://dx.doi.org/10.1093/nar/gky418","http://dx.doi.org/10.1093/nar/gky418")</f>
        <v>http://dx.doi.org/10.1093/nar/gky418</v>
      </c>
      <c r="M329" t="s">
        <v>332</v>
      </c>
    </row>
    <row r="330" spans="1:13" x14ac:dyDescent="0.35">
      <c r="A330" t="s">
        <v>2706</v>
      </c>
      <c r="B330" t="s">
        <v>2707</v>
      </c>
      <c r="C330" t="s">
        <v>2708</v>
      </c>
      <c r="D330" t="s">
        <v>2709</v>
      </c>
      <c r="E330" t="s">
        <v>2710</v>
      </c>
      <c r="F330" t="s">
        <v>2711</v>
      </c>
      <c r="G330" t="s">
        <v>2712</v>
      </c>
      <c r="H330">
        <v>15</v>
      </c>
      <c r="I330" t="s">
        <v>39</v>
      </c>
      <c r="J330">
        <v>2024</v>
      </c>
      <c r="K330" t="s">
        <v>2713</v>
      </c>
      <c r="L330" t="str">
        <f>HYPERLINK("http://dx.doi.org/10.1016/j.tifs.2024.104443","http://dx.doi.org/10.1016/j.tifs.2024.104443")</f>
        <v>http://dx.doi.org/10.1016/j.tifs.2024.104443</v>
      </c>
      <c r="M330" t="s">
        <v>2182</v>
      </c>
    </row>
    <row r="331" spans="1:13" x14ac:dyDescent="0.35">
      <c r="A331" t="s">
        <v>2714</v>
      </c>
      <c r="B331" t="s">
        <v>2715</v>
      </c>
      <c r="C331" t="s">
        <v>2716</v>
      </c>
      <c r="D331" t="s">
        <v>2717</v>
      </c>
      <c r="E331" t="s">
        <v>2718</v>
      </c>
      <c r="F331" t="s">
        <v>2719</v>
      </c>
      <c r="G331" t="s">
        <v>2720</v>
      </c>
      <c r="H331">
        <v>68</v>
      </c>
      <c r="I331" t="s">
        <v>2353</v>
      </c>
      <c r="J331">
        <v>2024</v>
      </c>
      <c r="K331" t="s">
        <v>2721</v>
      </c>
      <c r="L331" t="str">
        <f>HYPERLINK("http://dx.doi.org/10.1016/j.asr.2024.06.002","http://dx.doi.org/10.1016/j.asr.2024.06.002")</f>
        <v>http://dx.doi.org/10.1016/j.asr.2024.06.002</v>
      </c>
      <c r="M331" t="s">
        <v>2722</v>
      </c>
    </row>
    <row r="332" spans="1:13" x14ac:dyDescent="0.35">
      <c r="A332" t="s">
        <v>2723</v>
      </c>
      <c r="B332" t="s">
        <v>2724</v>
      </c>
      <c r="C332" t="s">
        <v>13</v>
      </c>
      <c r="D332" t="s">
        <v>2725</v>
      </c>
      <c r="E332" t="s">
        <v>2726</v>
      </c>
      <c r="F332" t="s">
        <v>2727</v>
      </c>
      <c r="G332" t="s">
        <v>2728</v>
      </c>
      <c r="H332">
        <v>263</v>
      </c>
      <c r="I332" t="s">
        <v>2729</v>
      </c>
      <c r="J332">
        <v>2022</v>
      </c>
      <c r="K332" t="s">
        <v>2730</v>
      </c>
      <c r="L332" t="str">
        <f>HYPERLINK("http://dx.doi.org/10.1093/nar/gkab929","http://dx.doi.org/10.1093/nar/gkab929")</f>
        <v>http://dx.doi.org/10.1093/nar/gkab929</v>
      </c>
      <c r="M332" t="s">
        <v>332</v>
      </c>
    </row>
    <row r="333" spans="1:13" x14ac:dyDescent="0.35">
      <c r="A333" t="s">
        <v>2731</v>
      </c>
      <c r="B333" t="s">
        <v>2732</v>
      </c>
      <c r="C333" t="s">
        <v>2733</v>
      </c>
      <c r="D333" t="s">
        <v>13</v>
      </c>
      <c r="E333" t="s">
        <v>2734</v>
      </c>
      <c r="F333" t="s">
        <v>2735</v>
      </c>
      <c r="G333" t="s">
        <v>2736</v>
      </c>
      <c r="H333">
        <v>146</v>
      </c>
      <c r="I333" t="s">
        <v>13</v>
      </c>
      <c r="J333">
        <v>2022</v>
      </c>
      <c r="K333" t="s">
        <v>2737</v>
      </c>
      <c r="L333" t="str">
        <f>HYPERLINK("http://dx.doi.org/10.1109/TGRS.2021.3100578","http://dx.doi.org/10.1109/TGRS.2021.3100578")</f>
        <v>http://dx.doi.org/10.1109/TGRS.2021.3100578</v>
      </c>
      <c r="M333" t="s">
        <v>794</v>
      </c>
    </row>
    <row r="334" spans="1:13" x14ac:dyDescent="0.35">
      <c r="A334" t="s">
        <v>2738</v>
      </c>
      <c r="B334" t="s">
        <v>2739</v>
      </c>
      <c r="C334" t="s">
        <v>2740</v>
      </c>
      <c r="D334" t="s">
        <v>2741</v>
      </c>
      <c r="E334" t="s">
        <v>2742</v>
      </c>
      <c r="F334" t="s">
        <v>2743</v>
      </c>
      <c r="G334" t="s">
        <v>2744</v>
      </c>
      <c r="H334">
        <v>59</v>
      </c>
      <c r="I334" t="s">
        <v>13</v>
      </c>
      <c r="J334">
        <v>2023</v>
      </c>
      <c r="K334" t="s">
        <v>2745</v>
      </c>
      <c r="L334" t="str">
        <f>HYPERLINK("http://dx.doi.org/10.1109/TGRS.2023.3241331","http://dx.doi.org/10.1109/TGRS.2023.3241331")</f>
        <v>http://dx.doi.org/10.1109/TGRS.2023.3241331</v>
      </c>
      <c r="M334" t="s">
        <v>794</v>
      </c>
    </row>
    <row r="335" spans="1:13" x14ac:dyDescent="0.35">
      <c r="A335" t="s">
        <v>2746</v>
      </c>
      <c r="B335" t="s">
        <v>2747</v>
      </c>
      <c r="C335" t="s">
        <v>2748</v>
      </c>
      <c r="D335" t="s">
        <v>2749</v>
      </c>
      <c r="E335" t="s">
        <v>2750</v>
      </c>
      <c r="F335" t="s">
        <v>2751</v>
      </c>
      <c r="G335" t="s">
        <v>2752</v>
      </c>
      <c r="H335">
        <v>25</v>
      </c>
      <c r="I335" t="s">
        <v>13</v>
      </c>
      <c r="J335">
        <v>2024</v>
      </c>
      <c r="K335" t="s">
        <v>2753</v>
      </c>
      <c r="L335" t="str">
        <f>HYPERLINK("http://dx.doi.org/10.1109/JSTARS.2024.3415729","http://dx.doi.org/10.1109/JSTARS.2024.3415729")</f>
        <v>http://dx.doi.org/10.1109/JSTARS.2024.3415729</v>
      </c>
      <c r="M335" t="s">
        <v>1470</v>
      </c>
    </row>
    <row r="336" spans="1:13" x14ac:dyDescent="0.35">
      <c r="A336" t="s">
        <v>2754</v>
      </c>
      <c r="B336" t="s">
        <v>2755</v>
      </c>
      <c r="C336" t="s">
        <v>2756</v>
      </c>
      <c r="D336" t="s">
        <v>2757</v>
      </c>
      <c r="E336" t="s">
        <v>2758</v>
      </c>
      <c r="F336" t="s">
        <v>2759</v>
      </c>
      <c r="G336" t="s">
        <v>2760</v>
      </c>
      <c r="H336">
        <v>120</v>
      </c>
      <c r="I336" t="s">
        <v>13</v>
      </c>
      <c r="J336">
        <v>2022</v>
      </c>
      <c r="K336" t="s">
        <v>2761</v>
      </c>
      <c r="L336" t="str">
        <f>HYPERLINK("http://dx.doi.org/10.1109/TIP.2022.3162964","http://dx.doi.org/10.1109/TIP.2022.3162964")</f>
        <v>http://dx.doi.org/10.1109/TIP.2022.3162964</v>
      </c>
      <c r="M336" t="s">
        <v>50</v>
      </c>
    </row>
    <row r="337" spans="1:13" x14ac:dyDescent="0.35">
      <c r="A337" t="s">
        <v>2762</v>
      </c>
      <c r="B337" t="s">
        <v>2763</v>
      </c>
      <c r="C337" t="s">
        <v>2764</v>
      </c>
      <c r="D337" t="s">
        <v>2765</v>
      </c>
      <c r="E337" t="s">
        <v>2766</v>
      </c>
      <c r="F337" t="s">
        <v>2767</v>
      </c>
      <c r="G337" t="s">
        <v>2768</v>
      </c>
      <c r="H337">
        <v>342</v>
      </c>
      <c r="I337" t="s">
        <v>58</v>
      </c>
      <c r="J337">
        <v>2021</v>
      </c>
      <c r="K337" t="s">
        <v>2769</v>
      </c>
      <c r="L337" t="str">
        <f>HYPERLINK("http://dx.doi.org/10.1109/TGRS.2020.3043267","http://dx.doi.org/10.1109/TGRS.2020.3043267")</f>
        <v>http://dx.doi.org/10.1109/TGRS.2020.3043267</v>
      </c>
      <c r="M337" t="s">
        <v>794</v>
      </c>
    </row>
    <row r="338" spans="1:13" x14ac:dyDescent="0.35">
      <c r="A338" t="s">
        <v>2770</v>
      </c>
      <c r="B338" t="s">
        <v>2771</v>
      </c>
      <c r="C338" t="s">
        <v>2772</v>
      </c>
      <c r="D338" t="s">
        <v>2773</v>
      </c>
      <c r="E338" t="s">
        <v>2774</v>
      </c>
      <c r="F338" t="s">
        <v>2775</v>
      </c>
      <c r="G338" t="s">
        <v>2776</v>
      </c>
      <c r="H338">
        <v>84</v>
      </c>
      <c r="I338" t="s">
        <v>13</v>
      </c>
      <c r="J338">
        <v>2023</v>
      </c>
      <c r="K338" t="s">
        <v>2777</v>
      </c>
      <c r="L338" t="str">
        <f>HYPERLINK("http://dx.doi.org/10.1109/TGRS.2022.3232498","http://dx.doi.org/10.1109/TGRS.2022.3232498")</f>
        <v>http://dx.doi.org/10.1109/TGRS.2022.3232498</v>
      </c>
      <c r="M338" t="s">
        <v>794</v>
      </c>
    </row>
    <row r="339" spans="1:13" x14ac:dyDescent="0.35">
      <c r="A339" t="s">
        <v>2778</v>
      </c>
      <c r="B339" t="s">
        <v>2779</v>
      </c>
      <c r="C339" t="s">
        <v>2780</v>
      </c>
      <c r="D339" t="s">
        <v>2781</v>
      </c>
      <c r="E339" t="s">
        <v>2782</v>
      </c>
      <c r="F339" t="s">
        <v>2783</v>
      </c>
      <c r="G339" t="s">
        <v>2784</v>
      </c>
      <c r="H339">
        <v>139</v>
      </c>
      <c r="I339" t="s">
        <v>204</v>
      </c>
      <c r="J339">
        <v>2022</v>
      </c>
      <c r="K339" t="s">
        <v>2785</v>
      </c>
      <c r="L339" t="str">
        <f>HYPERLINK("http://dx.doi.org/10.1109/TCYB.2020.3042243","http://dx.doi.org/10.1109/TCYB.2020.3042243")</f>
        <v>http://dx.doi.org/10.1109/TCYB.2020.3042243</v>
      </c>
      <c r="M339" t="s">
        <v>693</v>
      </c>
    </row>
    <row r="340" spans="1:13" x14ac:dyDescent="0.35">
      <c r="A340" t="s">
        <v>2786</v>
      </c>
      <c r="B340" t="s">
        <v>2787</v>
      </c>
      <c r="C340" t="s">
        <v>2788</v>
      </c>
      <c r="D340" t="s">
        <v>2789</v>
      </c>
      <c r="E340" t="s">
        <v>2790</v>
      </c>
      <c r="F340" t="s">
        <v>2791</v>
      </c>
      <c r="G340" t="s">
        <v>2792</v>
      </c>
      <c r="H340">
        <v>499</v>
      </c>
      <c r="I340" t="s">
        <v>285</v>
      </c>
      <c r="J340">
        <v>2018</v>
      </c>
      <c r="K340" t="s">
        <v>2793</v>
      </c>
      <c r="L340" t="str">
        <f>HYPERLINK("http://dx.doi.org/10.1145/3161603","http://dx.doi.org/10.1145/3161603")</f>
        <v>http://dx.doi.org/10.1145/3161603</v>
      </c>
      <c r="M340" t="s">
        <v>41</v>
      </c>
    </row>
    <row r="341" spans="1:13" x14ac:dyDescent="0.35">
      <c r="A341" t="s">
        <v>2794</v>
      </c>
      <c r="B341" t="s">
        <v>2795</v>
      </c>
      <c r="C341" t="s">
        <v>13</v>
      </c>
      <c r="D341" t="s">
        <v>2796</v>
      </c>
      <c r="E341" t="s">
        <v>2797</v>
      </c>
      <c r="F341" t="s">
        <v>2798</v>
      </c>
      <c r="G341" t="s">
        <v>2799</v>
      </c>
      <c r="H341">
        <v>152</v>
      </c>
      <c r="I341" t="s">
        <v>285</v>
      </c>
      <c r="J341">
        <v>2021</v>
      </c>
      <c r="K341" t="s">
        <v>2800</v>
      </c>
      <c r="L341" t="str">
        <f>HYPERLINK("http://dx.doi.org/10.1158/2159-8290.CD-20-0812","http://dx.doi.org/10.1158/2159-8290.CD-20-0812")</f>
        <v>http://dx.doi.org/10.1158/2159-8290.CD-20-0812</v>
      </c>
      <c r="M341" t="s">
        <v>2801</v>
      </c>
    </row>
    <row r="342" spans="1:13" x14ac:dyDescent="0.35">
      <c r="A342" t="s">
        <v>2802</v>
      </c>
      <c r="B342" t="s">
        <v>2803</v>
      </c>
      <c r="C342" t="s">
        <v>2804</v>
      </c>
      <c r="D342" t="s">
        <v>2805</v>
      </c>
      <c r="E342" t="s">
        <v>2806</v>
      </c>
      <c r="F342" t="s">
        <v>2807</v>
      </c>
      <c r="G342" t="s">
        <v>2808</v>
      </c>
      <c r="H342">
        <v>271</v>
      </c>
      <c r="I342" t="s">
        <v>285</v>
      </c>
      <c r="J342">
        <v>2018</v>
      </c>
      <c r="K342" t="s">
        <v>2809</v>
      </c>
      <c r="L342" t="str">
        <f>HYPERLINK("http://dx.doi.org/10.1109/JIOT.2018.2803201","http://dx.doi.org/10.1109/JIOT.2018.2803201")</f>
        <v>http://dx.doi.org/10.1109/JIOT.2018.2803201</v>
      </c>
      <c r="M342" t="s">
        <v>22</v>
      </c>
    </row>
    <row r="343" spans="1:13" x14ac:dyDescent="0.35">
      <c r="A343" t="s">
        <v>2810</v>
      </c>
      <c r="B343" t="s">
        <v>2811</v>
      </c>
      <c r="C343" t="s">
        <v>13</v>
      </c>
      <c r="D343" t="s">
        <v>2812</v>
      </c>
      <c r="E343" t="s">
        <v>2813</v>
      </c>
      <c r="F343" t="s">
        <v>2814</v>
      </c>
      <c r="G343" t="s">
        <v>2815</v>
      </c>
      <c r="H343">
        <v>215</v>
      </c>
      <c r="I343" t="s">
        <v>84</v>
      </c>
      <c r="J343">
        <v>2015</v>
      </c>
      <c r="K343" t="s">
        <v>2816</v>
      </c>
      <c r="L343" t="str">
        <f>HYPERLINK("http://dx.doi.org/10.1105/tpc.15.00498","http://dx.doi.org/10.1105/tpc.15.00498")</f>
        <v>http://dx.doi.org/10.1105/tpc.15.00498</v>
      </c>
      <c r="M343" t="s">
        <v>2817</v>
      </c>
    </row>
    <row r="344" spans="1:13" x14ac:dyDescent="0.35">
      <c r="A344" t="s">
        <v>2818</v>
      </c>
      <c r="B344" t="s">
        <v>2819</v>
      </c>
      <c r="C344" t="s">
        <v>2820</v>
      </c>
      <c r="D344" t="s">
        <v>2821</v>
      </c>
      <c r="E344" t="s">
        <v>2822</v>
      </c>
      <c r="F344" t="s">
        <v>2823</v>
      </c>
      <c r="G344" t="s">
        <v>2824</v>
      </c>
      <c r="H344">
        <v>71</v>
      </c>
      <c r="I344" t="s">
        <v>13</v>
      </c>
      <c r="J344">
        <v>2022</v>
      </c>
      <c r="K344" t="s">
        <v>2825</v>
      </c>
      <c r="L344" t="str">
        <f>HYPERLINK("http://dx.doi.org/10.1109/TGRS.2022.3155794","http://dx.doi.org/10.1109/TGRS.2022.3155794")</f>
        <v>http://dx.doi.org/10.1109/TGRS.2022.3155794</v>
      </c>
      <c r="M344" t="s">
        <v>794</v>
      </c>
    </row>
    <row r="345" spans="1:13" x14ac:dyDescent="0.35">
      <c r="A345" t="s">
        <v>2826</v>
      </c>
      <c r="B345" t="s">
        <v>2827</v>
      </c>
      <c r="C345" t="s">
        <v>2828</v>
      </c>
      <c r="D345" t="s">
        <v>2829</v>
      </c>
      <c r="E345" t="s">
        <v>2830</v>
      </c>
      <c r="F345" t="s">
        <v>2831</v>
      </c>
      <c r="G345" t="s">
        <v>2832</v>
      </c>
      <c r="H345">
        <v>110</v>
      </c>
      <c r="I345" t="s">
        <v>2833</v>
      </c>
      <c r="J345">
        <v>2022</v>
      </c>
      <c r="K345" t="s">
        <v>2834</v>
      </c>
      <c r="L345" t="str">
        <f>HYPERLINK("http://dx.doi.org/10.1080/19942060.2021.2009374","http://dx.doi.org/10.1080/19942060.2021.2009374")</f>
        <v>http://dx.doi.org/10.1080/19942060.2021.2009374</v>
      </c>
      <c r="M345" t="s">
        <v>2835</v>
      </c>
    </row>
    <row r="346" spans="1:13" x14ac:dyDescent="0.35">
      <c r="A346" t="s">
        <v>2836</v>
      </c>
      <c r="B346" t="s">
        <v>2837</v>
      </c>
      <c r="C346" t="s">
        <v>2838</v>
      </c>
      <c r="D346" t="s">
        <v>2839</v>
      </c>
      <c r="E346" t="s">
        <v>2840</v>
      </c>
      <c r="F346" t="s">
        <v>2841</v>
      </c>
      <c r="G346" t="s">
        <v>2842</v>
      </c>
      <c r="H346">
        <v>54</v>
      </c>
      <c r="I346" t="s">
        <v>241</v>
      </c>
      <c r="J346">
        <v>2023</v>
      </c>
      <c r="K346" t="s">
        <v>2843</v>
      </c>
      <c r="L346" t="str">
        <f>HYPERLINK("http://dx.doi.org/10.3390/sym15040894","http://dx.doi.org/10.3390/sym15040894")</f>
        <v>http://dx.doi.org/10.3390/sym15040894</v>
      </c>
      <c r="M346" t="s">
        <v>252</v>
      </c>
    </row>
    <row r="347" spans="1:13" x14ac:dyDescent="0.35">
      <c r="A347" t="s">
        <v>2844</v>
      </c>
      <c r="B347" t="s">
        <v>2845</v>
      </c>
      <c r="C347" t="s">
        <v>2846</v>
      </c>
      <c r="D347" t="s">
        <v>2847</v>
      </c>
      <c r="E347" t="s">
        <v>2848</v>
      </c>
      <c r="F347" t="s">
        <v>2849</v>
      </c>
      <c r="G347" t="s">
        <v>2850</v>
      </c>
      <c r="H347">
        <v>104</v>
      </c>
      <c r="I347" t="s">
        <v>438</v>
      </c>
      <c r="J347">
        <v>2022</v>
      </c>
      <c r="K347" t="s">
        <v>2851</v>
      </c>
      <c r="L347" t="str">
        <f>HYPERLINK("http://dx.doi.org/10.1109/TII.2022.3165886","http://dx.doi.org/10.1109/TII.2022.3165886")</f>
        <v>http://dx.doi.org/10.1109/TII.2022.3165886</v>
      </c>
      <c r="M347" t="s">
        <v>564</v>
      </c>
    </row>
    <row r="348" spans="1:13" x14ac:dyDescent="0.35">
      <c r="A348" t="s">
        <v>2852</v>
      </c>
      <c r="B348" t="s">
        <v>2853</v>
      </c>
      <c r="C348" t="s">
        <v>2854</v>
      </c>
      <c r="D348" t="s">
        <v>2855</v>
      </c>
      <c r="E348" t="s">
        <v>2856</v>
      </c>
      <c r="F348" t="s">
        <v>2857</v>
      </c>
      <c r="G348" t="s">
        <v>2858</v>
      </c>
      <c r="H348">
        <v>95</v>
      </c>
      <c r="I348" t="s">
        <v>39</v>
      </c>
      <c r="J348">
        <v>2022</v>
      </c>
      <c r="K348" t="s">
        <v>2859</v>
      </c>
      <c r="L348" t="str">
        <f>HYPERLINK("http://dx.doi.org/10.1109/TCYB.2020.3010331","http://dx.doi.org/10.1109/TCYB.2020.3010331")</f>
        <v>http://dx.doi.org/10.1109/TCYB.2020.3010331</v>
      </c>
      <c r="M348" t="s">
        <v>693</v>
      </c>
    </row>
    <row r="349" spans="1:13" x14ac:dyDescent="0.35">
      <c r="A349" t="s">
        <v>2860</v>
      </c>
      <c r="B349" t="s">
        <v>2861</v>
      </c>
      <c r="C349" t="s">
        <v>2862</v>
      </c>
      <c r="D349" t="s">
        <v>2863</v>
      </c>
      <c r="E349" t="s">
        <v>2864</v>
      </c>
      <c r="F349" t="s">
        <v>2865</v>
      </c>
      <c r="G349" t="s">
        <v>2866</v>
      </c>
      <c r="H349">
        <v>96</v>
      </c>
      <c r="I349" t="s">
        <v>13</v>
      </c>
      <c r="J349">
        <v>2023</v>
      </c>
      <c r="K349" t="s">
        <v>2867</v>
      </c>
      <c r="L349" t="str">
        <f>HYPERLINK("http://dx.doi.org/10.1109/TGRS.2023.3265879","http://dx.doi.org/10.1109/TGRS.2023.3265879")</f>
        <v>http://dx.doi.org/10.1109/TGRS.2023.3265879</v>
      </c>
      <c r="M349" t="s">
        <v>794</v>
      </c>
    </row>
    <row r="350" spans="1:13" x14ac:dyDescent="0.35">
      <c r="A350" t="s">
        <v>2868</v>
      </c>
      <c r="B350" t="s">
        <v>2869</v>
      </c>
      <c r="C350" t="s">
        <v>2870</v>
      </c>
      <c r="D350" t="s">
        <v>2871</v>
      </c>
      <c r="E350" t="s">
        <v>2872</v>
      </c>
      <c r="F350" t="s">
        <v>2873</v>
      </c>
      <c r="G350" t="s">
        <v>2874</v>
      </c>
      <c r="H350">
        <v>202</v>
      </c>
      <c r="I350" t="s">
        <v>285</v>
      </c>
      <c r="J350">
        <v>2023</v>
      </c>
      <c r="K350" t="s">
        <v>2875</v>
      </c>
      <c r="L350" t="str">
        <f>HYPERLINK("http://dx.doi.org/10.1109/TNNLS.2021.3109872","http://dx.doi.org/10.1109/TNNLS.2021.3109872")</f>
        <v>http://dx.doi.org/10.1109/TNNLS.2021.3109872</v>
      </c>
      <c r="M350" t="s">
        <v>50</v>
      </c>
    </row>
    <row r="351" spans="1:13" x14ac:dyDescent="0.35">
      <c r="A351" t="s">
        <v>2876</v>
      </c>
      <c r="B351" t="s">
        <v>2877</v>
      </c>
      <c r="C351" t="s">
        <v>2878</v>
      </c>
      <c r="D351" t="s">
        <v>2879</v>
      </c>
      <c r="E351" t="s">
        <v>2880</v>
      </c>
      <c r="F351" t="s">
        <v>2881</v>
      </c>
      <c r="G351" t="s">
        <v>2882</v>
      </c>
      <c r="H351">
        <v>119</v>
      </c>
      <c r="I351" t="s">
        <v>2353</v>
      </c>
      <c r="J351">
        <v>2022</v>
      </c>
      <c r="K351" t="s">
        <v>2883</v>
      </c>
      <c r="L351" t="str">
        <f>HYPERLINK("http://dx.doi.org/10.1109/TKDE.2020.3045770","http://dx.doi.org/10.1109/TKDE.2020.3045770")</f>
        <v>http://dx.doi.org/10.1109/TKDE.2020.3045770</v>
      </c>
      <c r="M351" t="s">
        <v>50</v>
      </c>
    </row>
    <row r="352" spans="1:13" x14ac:dyDescent="0.35">
      <c r="A352" t="s">
        <v>2884</v>
      </c>
      <c r="B352" t="s">
        <v>2885</v>
      </c>
      <c r="C352" t="s">
        <v>2886</v>
      </c>
      <c r="D352" t="s">
        <v>2887</v>
      </c>
      <c r="E352" t="s">
        <v>2888</v>
      </c>
      <c r="F352" t="s">
        <v>2889</v>
      </c>
      <c r="G352" t="s">
        <v>2890</v>
      </c>
      <c r="H352">
        <v>187</v>
      </c>
      <c r="I352" t="s">
        <v>241</v>
      </c>
      <c r="J352">
        <v>2021</v>
      </c>
      <c r="K352" t="s">
        <v>2891</v>
      </c>
      <c r="L352" t="str">
        <f>HYPERLINK("http://dx.doi.org/10.1016/j.patcog.2020.107804","http://dx.doi.org/10.1016/j.patcog.2020.107804")</f>
        <v>http://dx.doi.org/10.1016/j.patcog.2020.107804</v>
      </c>
      <c r="M352" t="s">
        <v>50</v>
      </c>
    </row>
    <row r="353" spans="1:13" x14ac:dyDescent="0.35">
      <c r="A353" t="s">
        <v>2892</v>
      </c>
      <c r="B353" t="s">
        <v>2893</v>
      </c>
      <c r="C353" t="s">
        <v>2894</v>
      </c>
      <c r="D353" t="s">
        <v>2274</v>
      </c>
      <c r="E353" t="s">
        <v>2895</v>
      </c>
      <c r="F353" t="s">
        <v>2896</v>
      </c>
      <c r="G353" t="s">
        <v>2897</v>
      </c>
      <c r="H353">
        <v>55</v>
      </c>
      <c r="I353" t="s">
        <v>93</v>
      </c>
      <c r="J353">
        <v>2024</v>
      </c>
      <c r="K353" t="s">
        <v>2898</v>
      </c>
      <c r="L353" t="str">
        <f>HYPERLINK("http://dx.doi.org/10.1109/TMECH.2023.3292969","http://dx.doi.org/10.1109/TMECH.2023.3292969")</f>
        <v>http://dx.doi.org/10.1109/TMECH.2023.3292969</v>
      </c>
      <c r="M353" t="s">
        <v>1869</v>
      </c>
    </row>
    <row r="354" spans="1:13" x14ac:dyDescent="0.35">
      <c r="A354" t="s">
        <v>2899</v>
      </c>
      <c r="B354" t="s">
        <v>2900</v>
      </c>
      <c r="C354" t="s">
        <v>13</v>
      </c>
      <c r="D354" t="s">
        <v>2901</v>
      </c>
      <c r="E354" t="s">
        <v>2902</v>
      </c>
      <c r="F354" t="s">
        <v>2903</v>
      </c>
      <c r="G354" t="s">
        <v>2681</v>
      </c>
      <c r="H354">
        <v>299</v>
      </c>
      <c r="I354" t="s">
        <v>1526</v>
      </c>
      <c r="J354">
        <v>2019</v>
      </c>
      <c r="K354" t="s">
        <v>2904</v>
      </c>
      <c r="L354" t="str">
        <f>HYPERLINK("http://dx.doi.org/10.1093/nar/gky1048","http://dx.doi.org/10.1093/nar/gky1048")</f>
        <v>http://dx.doi.org/10.1093/nar/gky1048</v>
      </c>
      <c r="M354" t="s">
        <v>332</v>
      </c>
    </row>
    <row r="355" spans="1:13" x14ac:dyDescent="0.35">
      <c r="A355" t="s">
        <v>2905</v>
      </c>
      <c r="B355" t="s">
        <v>2906</v>
      </c>
      <c r="C355" t="s">
        <v>2907</v>
      </c>
      <c r="D355" t="s">
        <v>13</v>
      </c>
      <c r="E355" t="s">
        <v>2908</v>
      </c>
      <c r="F355" t="s">
        <v>2909</v>
      </c>
      <c r="G355" t="s">
        <v>2910</v>
      </c>
      <c r="H355">
        <v>127</v>
      </c>
      <c r="I355" t="s">
        <v>13</v>
      </c>
      <c r="J355">
        <v>2022</v>
      </c>
      <c r="K355" t="s">
        <v>2911</v>
      </c>
      <c r="L355" t="str">
        <f>HYPERLINK("http://dx.doi.org/10.1109/TMM.2021.3077767","http://dx.doi.org/10.1109/TMM.2021.3077767")</f>
        <v>http://dx.doi.org/10.1109/TMM.2021.3077767</v>
      </c>
      <c r="M355" t="s">
        <v>31</v>
      </c>
    </row>
    <row r="356" spans="1:13" x14ac:dyDescent="0.35">
      <c r="A356" t="s">
        <v>2912</v>
      </c>
      <c r="B356" t="s">
        <v>2913</v>
      </c>
      <c r="C356" t="s">
        <v>2914</v>
      </c>
      <c r="D356" t="s">
        <v>2915</v>
      </c>
      <c r="E356" t="s">
        <v>2916</v>
      </c>
      <c r="F356" t="s">
        <v>2917</v>
      </c>
      <c r="G356" t="s">
        <v>2918</v>
      </c>
      <c r="H356">
        <v>150</v>
      </c>
      <c r="I356" t="s">
        <v>13</v>
      </c>
      <c r="J356">
        <v>2022</v>
      </c>
      <c r="K356" t="s">
        <v>2919</v>
      </c>
      <c r="L356" t="str">
        <f>HYPERLINK("http://dx.doi.org/10.1109/TGRS.2021.3090410","http://dx.doi.org/10.1109/TGRS.2021.3090410")</f>
        <v>http://dx.doi.org/10.1109/TGRS.2021.3090410</v>
      </c>
      <c r="M356" t="s">
        <v>794</v>
      </c>
    </row>
    <row r="357" spans="1:13" x14ac:dyDescent="0.35">
      <c r="A357" t="s">
        <v>2920</v>
      </c>
      <c r="B357" t="s">
        <v>2921</v>
      </c>
      <c r="C357" t="s">
        <v>2922</v>
      </c>
      <c r="D357" t="s">
        <v>2923</v>
      </c>
      <c r="E357" t="s">
        <v>2924</v>
      </c>
      <c r="F357" t="s">
        <v>2925</v>
      </c>
      <c r="G357" t="s">
        <v>2926</v>
      </c>
      <c r="H357">
        <v>16</v>
      </c>
      <c r="I357" t="s">
        <v>13</v>
      </c>
      <c r="J357">
        <v>2024</v>
      </c>
      <c r="K357" t="s">
        <v>2927</v>
      </c>
      <c r="L357" t="str">
        <f>HYPERLINK("http://dx.doi.org/10.1109/JSTARS.2024.3373395","http://dx.doi.org/10.1109/JSTARS.2024.3373395")</f>
        <v>http://dx.doi.org/10.1109/JSTARS.2024.3373395</v>
      </c>
      <c r="M357" t="s">
        <v>1470</v>
      </c>
    </row>
    <row r="358" spans="1:13" x14ac:dyDescent="0.35">
      <c r="A358" t="s">
        <v>2928</v>
      </c>
      <c r="B358" t="s">
        <v>2929</v>
      </c>
      <c r="C358" t="s">
        <v>2930</v>
      </c>
      <c r="D358" t="s">
        <v>13</v>
      </c>
      <c r="E358" t="s">
        <v>2931</v>
      </c>
      <c r="F358" t="s">
        <v>2932</v>
      </c>
      <c r="G358" t="s">
        <v>2933</v>
      </c>
      <c r="H358">
        <v>31</v>
      </c>
      <c r="I358" t="s">
        <v>13</v>
      </c>
      <c r="J358">
        <v>2024</v>
      </c>
      <c r="K358" t="s">
        <v>2934</v>
      </c>
      <c r="L358" t="str">
        <f>HYPERLINK("http://dx.doi.org/10.1109/TGRS.2024.3407206","http://dx.doi.org/10.1109/TGRS.2024.3407206")</f>
        <v>http://dx.doi.org/10.1109/TGRS.2024.3407206</v>
      </c>
      <c r="M358" t="s">
        <v>794</v>
      </c>
    </row>
    <row r="359" spans="1:13" x14ac:dyDescent="0.35">
      <c r="A359" t="s">
        <v>2935</v>
      </c>
      <c r="B359" t="s">
        <v>2936</v>
      </c>
      <c r="C359" t="s">
        <v>2937</v>
      </c>
      <c r="D359" t="s">
        <v>13</v>
      </c>
      <c r="E359" t="s">
        <v>2938</v>
      </c>
      <c r="F359" t="s">
        <v>2939</v>
      </c>
      <c r="G359" t="s">
        <v>2940</v>
      </c>
      <c r="H359">
        <v>309</v>
      </c>
      <c r="I359" t="s">
        <v>13</v>
      </c>
      <c r="J359">
        <v>2019</v>
      </c>
      <c r="K359" t="s">
        <v>2941</v>
      </c>
      <c r="L359" t="str">
        <f>HYPERLINK("http://dx.doi.org/10.1109/ACCESS.2019.2909919","http://dx.doi.org/10.1109/ACCESS.2019.2909919")</f>
        <v>http://dx.doi.org/10.1109/ACCESS.2019.2909919</v>
      </c>
      <c r="M359" t="s">
        <v>22</v>
      </c>
    </row>
    <row r="360" spans="1:13" x14ac:dyDescent="0.35">
      <c r="A360" t="s">
        <v>2942</v>
      </c>
      <c r="B360" t="s">
        <v>2943</v>
      </c>
      <c r="C360" t="s">
        <v>2944</v>
      </c>
      <c r="D360" t="s">
        <v>2945</v>
      </c>
      <c r="E360" t="s">
        <v>2946</v>
      </c>
      <c r="F360" t="s">
        <v>2947</v>
      </c>
      <c r="G360" t="s">
        <v>2948</v>
      </c>
      <c r="H360">
        <v>29</v>
      </c>
      <c r="I360" t="s">
        <v>84</v>
      </c>
      <c r="J360">
        <v>2024</v>
      </c>
      <c r="K360" t="s">
        <v>2949</v>
      </c>
      <c r="L360" t="str">
        <f>HYPERLINK("http://dx.doi.org/10.1016/j.jechem.2024.05.053","http://dx.doi.org/10.1016/j.jechem.2024.05.053")</f>
        <v>http://dx.doi.org/10.1016/j.jechem.2024.05.053</v>
      </c>
      <c r="M360" t="s">
        <v>2950</v>
      </c>
    </row>
    <row r="361" spans="1:13" x14ac:dyDescent="0.35">
      <c r="A361" t="s">
        <v>2951</v>
      </c>
      <c r="B361" t="s">
        <v>2952</v>
      </c>
      <c r="C361" t="s">
        <v>2953</v>
      </c>
      <c r="D361" t="s">
        <v>173</v>
      </c>
      <c r="E361" t="s">
        <v>2954</v>
      </c>
      <c r="F361" t="s">
        <v>2955</v>
      </c>
      <c r="G361" t="s">
        <v>2956</v>
      </c>
      <c r="H361">
        <v>101</v>
      </c>
      <c r="I361" t="s">
        <v>636</v>
      </c>
      <c r="J361">
        <v>2023</v>
      </c>
      <c r="K361" t="s">
        <v>2957</v>
      </c>
      <c r="L361" t="str">
        <f>HYPERLINK("http://dx.doi.org/10.1016/j.ymssp.2022.110022","http://dx.doi.org/10.1016/j.ymssp.2022.110022")</f>
        <v>http://dx.doi.org/10.1016/j.ymssp.2022.110022</v>
      </c>
      <c r="M361" t="s">
        <v>206</v>
      </c>
    </row>
    <row r="362" spans="1:13" x14ac:dyDescent="0.35">
      <c r="A362" t="s">
        <v>2958</v>
      </c>
      <c r="B362" t="s">
        <v>2959</v>
      </c>
      <c r="C362" t="s">
        <v>2960</v>
      </c>
      <c r="D362" t="s">
        <v>2961</v>
      </c>
      <c r="E362" t="s">
        <v>2962</v>
      </c>
      <c r="F362" t="s">
        <v>2963</v>
      </c>
      <c r="G362" t="s">
        <v>2964</v>
      </c>
      <c r="H362">
        <v>262</v>
      </c>
      <c r="I362" t="s">
        <v>148</v>
      </c>
      <c r="J362">
        <v>2019</v>
      </c>
      <c r="K362" t="s">
        <v>2965</v>
      </c>
      <c r="L362" t="str">
        <f>HYPERLINK("http://dx.doi.org/10.1016/j.ijinfomgt.2019.05.020","http://dx.doi.org/10.1016/j.ijinfomgt.2019.05.020")</f>
        <v>http://dx.doi.org/10.1016/j.ijinfomgt.2019.05.020</v>
      </c>
      <c r="M362" t="s">
        <v>104</v>
      </c>
    </row>
    <row r="363" spans="1:13" x14ac:dyDescent="0.35">
      <c r="A363" t="s">
        <v>2966</v>
      </c>
      <c r="B363" t="s">
        <v>2967</v>
      </c>
      <c r="C363" t="s">
        <v>2968</v>
      </c>
      <c r="D363" t="s">
        <v>2969</v>
      </c>
      <c r="E363" t="s">
        <v>2970</v>
      </c>
      <c r="F363" t="s">
        <v>2971</v>
      </c>
      <c r="G363" t="s">
        <v>13</v>
      </c>
      <c r="H363">
        <v>18</v>
      </c>
      <c r="I363" t="s">
        <v>2972</v>
      </c>
      <c r="J363">
        <v>2024</v>
      </c>
      <c r="K363" t="s">
        <v>2973</v>
      </c>
      <c r="L363" t="str">
        <f>HYPERLINK("http://dx.doi.org/10.1016/j.scib.2024.04.029","http://dx.doi.org/10.1016/j.scib.2024.04.029")</f>
        <v>http://dx.doi.org/10.1016/j.scib.2024.04.029</v>
      </c>
      <c r="M363" t="s">
        <v>252</v>
      </c>
    </row>
    <row r="364" spans="1:13" x14ac:dyDescent="0.35">
      <c r="A364" t="s">
        <v>2974</v>
      </c>
      <c r="B364" t="s">
        <v>2975</v>
      </c>
      <c r="C364" t="s">
        <v>2976</v>
      </c>
      <c r="D364" t="s">
        <v>2977</v>
      </c>
      <c r="E364" t="s">
        <v>2978</v>
      </c>
      <c r="F364" t="s">
        <v>2979</v>
      </c>
      <c r="G364" t="s">
        <v>2980</v>
      </c>
      <c r="H364">
        <v>245</v>
      </c>
      <c r="I364" t="s">
        <v>93</v>
      </c>
      <c r="J364">
        <v>2014</v>
      </c>
      <c r="K364" t="s">
        <v>2981</v>
      </c>
      <c r="L364" t="str">
        <f>HYPERLINK("http://dx.doi.org/10.1016/j.geoderma.2013.09.016","http://dx.doi.org/10.1016/j.geoderma.2013.09.016")</f>
        <v>http://dx.doi.org/10.1016/j.geoderma.2013.09.016</v>
      </c>
      <c r="M364" t="s">
        <v>295</v>
      </c>
    </row>
    <row r="365" spans="1:13" x14ac:dyDescent="0.35">
      <c r="A365" t="s">
        <v>2982</v>
      </c>
      <c r="B365" t="s">
        <v>2983</v>
      </c>
      <c r="C365" t="s">
        <v>2984</v>
      </c>
      <c r="D365" t="s">
        <v>2985</v>
      </c>
      <c r="E365" t="s">
        <v>2986</v>
      </c>
      <c r="F365" t="s">
        <v>2987</v>
      </c>
      <c r="G365" t="s">
        <v>2988</v>
      </c>
      <c r="H365">
        <v>293</v>
      </c>
      <c r="I365" t="s">
        <v>241</v>
      </c>
      <c r="J365">
        <v>2019</v>
      </c>
      <c r="K365" t="s">
        <v>2989</v>
      </c>
      <c r="L365" t="str">
        <f>HYPERLINK("http://dx.doi.org/10.1016/j.ins.2017.12.030","http://dx.doi.org/10.1016/j.ins.2017.12.030")</f>
        <v>http://dx.doi.org/10.1016/j.ins.2017.12.030</v>
      </c>
      <c r="M365" t="s">
        <v>41</v>
      </c>
    </row>
    <row r="366" spans="1:13" x14ac:dyDescent="0.35">
      <c r="A366" t="s">
        <v>2990</v>
      </c>
      <c r="B366" t="s">
        <v>2991</v>
      </c>
      <c r="C366" t="s">
        <v>2992</v>
      </c>
      <c r="D366" t="s">
        <v>2993</v>
      </c>
      <c r="E366" t="s">
        <v>2994</v>
      </c>
      <c r="F366" t="s">
        <v>2995</v>
      </c>
      <c r="G366" t="s">
        <v>2996</v>
      </c>
      <c r="H366">
        <v>525</v>
      </c>
      <c r="I366" t="s">
        <v>2147</v>
      </c>
      <c r="J366">
        <v>2015</v>
      </c>
      <c r="K366" t="s">
        <v>2997</v>
      </c>
      <c r="L366" t="str">
        <f>HYPERLINK("http://dx.doi.org/10.1016/j.eswa.2015.07.007","http://dx.doi.org/10.1016/j.eswa.2015.07.007")</f>
        <v>http://dx.doi.org/10.1016/j.eswa.2015.07.007</v>
      </c>
      <c r="M366" t="s">
        <v>509</v>
      </c>
    </row>
    <row r="367" spans="1:13" x14ac:dyDescent="0.35">
      <c r="A367" t="s">
        <v>2998</v>
      </c>
      <c r="B367" t="s">
        <v>2999</v>
      </c>
      <c r="C367" t="s">
        <v>3000</v>
      </c>
      <c r="D367" t="s">
        <v>3001</v>
      </c>
      <c r="E367" t="s">
        <v>3002</v>
      </c>
      <c r="F367" t="s">
        <v>3003</v>
      </c>
      <c r="G367" t="s">
        <v>3004</v>
      </c>
      <c r="H367">
        <v>812</v>
      </c>
      <c r="I367" t="s">
        <v>2972</v>
      </c>
      <c r="J367">
        <v>2016</v>
      </c>
      <c r="K367" t="s">
        <v>3005</v>
      </c>
      <c r="L367" t="str">
        <f>HYPERLINK("http://dx.doi.org/10.1016/j.eswa.2016.04.032","http://dx.doi.org/10.1016/j.eswa.2016.04.032")</f>
        <v>http://dx.doi.org/10.1016/j.eswa.2016.04.032</v>
      </c>
      <c r="M367" t="s">
        <v>509</v>
      </c>
    </row>
    <row r="368" spans="1:13" x14ac:dyDescent="0.35">
      <c r="A368" t="s">
        <v>3006</v>
      </c>
      <c r="B368" t="s">
        <v>3007</v>
      </c>
      <c r="C368" t="s">
        <v>3008</v>
      </c>
      <c r="D368" t="s">
        <v>3009</v>
      </c>
      <c r="E368" t="s">
        <v>3010</v>
      </c>
      <c r="F368" t="s">
        <v>3011</v>
      </c>
      <c r="G368" t="s">
        <v>3012</v>
      </c>
      <c r="H368">
        <v>147</v>
      </c>
      <c r="I368" t="s">
        <v>48</v>
      </c>
      <c r="J368">
        <v>2021</v>
      </c>
      <c r="K368" t="s">
        <v>3013</v>
      </c>
      <c r="L368" t="str">
        <f>HYPERLINK("http://dx.doi.org/10.1016/j.apsb.2020.10.002","http://dx.doi.org/10.1016/j.apsb.2020.10.002")</f>
        <v>http://dx.doi.org/10.1016/j.apsb.2020.10.002</v>
      </c>
      <c r="M368" t="s">
        <v>323</v>
      </c>
    </row>
    <row r="369" spans="1:13" x14ac:dyDescent="0.35">
      <c r="A369" t="s">
        <v>3014</v>
      </c>
      <c r="B369" t="s">
        <v>3015</v>
      </c>
      <c r="C369" t="s">
        <v>3016</v>
      </c>
      <c r="D369" t="s">
        <v>3017</v>
      </c>
      <c r="E369" t="s">
        <v>3018</v>
      </c>
      <c r="F369" t="s">
        <v>3019</v>
      </c>
      <c r="G369" t="s">
        <v>3020</v>
      </c>
      <c r="H369">
        <v>782</v>
      </c>
      <c r="I369" t="s">
        <v>3021</v>
      </c>
      <c r="J369">
        <v>2019</v>
      </c>
      <c r="K369" t="s">
        <v>3022</v>
      </c>
      <c r="L369" t="str">
        <f>HYPERLINK("http://dx.doi.org/10.1186/s12911-019-1004-8","http://dx.doi.org/10.1186/s12911-019-1004-8")</f>
        <v>http://dx.doi.org/10.1186/s12911-019-1004-8</v>
      </c>
      <c r="M369" t="s">
        <v>1629</v>
      </c>
    </row>
    <row r="370" spans="1:13" x14ac:dyDescent="0.35">
      <c r="A370" t="s">
        <v>3023</v>
      </c>
      <c r="B370" t="s">
        <v>3024</v>
      </c>
      <c r="C370" t="s">
        <v>3025</v>
      </c>
      <c r="D370" t="s">
        <v>13</v>
      </c>
      <c r="E370" t="s">
        <v>3026</v>
      </c>
      <c r="F370" t="s">
        <v>3027</v>
      </c>
      <c r="G370" t="s">
        <v>3028</v>
      </c>
      <c r="H370">
        <v>548</v>
      </c>
      <c r="I370" t="s">
        <v>285</v>
      </c>
      <c r="J370">
        <v>2014</v>
      </c>
      <c r="K370" t="s">
        <v>3029</v>
      </c>
      <c r="L370" t="str">
        <f>HYPERLINK("http://dx.doi.org/10.1016/j.dss.2014.03.001","http://dx.doi.org/10.1016/j.dss.2014.03.001")</f>
        <v>http://dx.doi.org/10.1016/j.dss.2014.03.001</v>
      </c>
      <c r="M370" t="s">
        <v>3030</v>
      </c>
    </row>
    <row r="371" spans="1:13" x14ac:dyDescent="0.35">
      <c r="A371" t="s">
        <v>3031</v>
      </c>
      <c r="B371" t="s">
        <v>3032</v>
      </c>
      <c r="C371" t="s">
        <v>3033</v>
      </c>
      <c r="D371" t="s">
        <v>3034</v>
      </c>
      <c r="E371" t="s">
        <v>3035</v>
      </c>
      <c r="F371" t="s">
        <v>3036</v>
      </c>
      <c r="G371" t="s">
        <v>3037</v>
      </c>
      <c r="H371">
        <v>88</v>
      </c>
      <c r="I371" t="s">
        <v>285</v>
      </c>
      <c r="J371">
        <v>2022</v>
      </c>
      <c r="K371" t="s">
        <v>3038</v>
      </c>
      <c r="L371" t="str">
        <f>HYPERLINK("http://dx.doi.org/10.1016/j.isprsjprs.2022.03.020","http://dx.doi.org/10.1016/j.isprsjprs.2022.03.020")</f>
        <v>http://dx.doi.org/10.1016/j.isprsjprs.2022.03.020</v>
      </c>
      <c r="M371" t="s">
        <v>3039</v>
      </c>
    </row>
    <row r="372" spans="1:13" x14ac:dyDescent="0.35">
      <c r="A372" t="s">
        <v>3040</v>
      </c>
      <c r="B372" t="s">
        <v>3041</v>
      </c>
      <c r="C372" t="s">
        <v>3042</v>
      </c>
      <c r="D372" t="s">
        <v>3043</v>
      </c>
      <c r="E372" t="s">
        <v>3044</v>
      </c>
      <c r="F372" t="s">
        <v>3045</v>
      </c>
      <c r="G372" t="s">
        <v>3046</v>
      </c>
      <c r="H372">
        <v>302</v>
      </c>
      <c r="I372" t="s">
        <v>285</v>
      </c>
      <c r="J372">
        <v>2016</v>
      </c>
      <c r="K372" t="s">
        <v>3047</v>
      </c>
      <c r="L372" t="str">
        <f>HYPERLINK("http://dx.doi.org/10.1016/j.asoc.2016.01.044","http://dx.doi.org/10.1016/j.asoc.2016.01.044")</f>
        <v>http://dx.doi.org/10.1016/j.asoc.2016.01.044</v>
      </c>
      <c r="M372" t="s">
        <v>41</v>
      </c>
    </row>
    <row r="373" spans="1:13" x14ac:dyDescent="0.35">
      <c r="A373" t="s">
        <v>3048</v>
      </c>
      <c r="B373" t="s">
        <v>3049</v>
      </c>
      <c r="C373" t="s">
        <v>3050</v>
      </c>
      <c r="D373" t="s">
        <v>3051</v>
      </c>
      <c r="E373" t="s">
        <v>3052</v>
      </c>
      <c r="F373" t="s">
        <v>3053</v>
      </c>
      <c r="G373" t="s">
        <v>3054</v>
      </c>
      <c r="H373">
        <v>508</v>
      </c>
      <c r="I373" t="s">
        <v>535</v>
      </c>
      <c r="J373">
        <v>2020</v>
      </c>
      <c r="K373" t="s">
        <v>3055</v>
      </c>
      <c r="L373" t="str">
        <f>HYPERLINK("http://dx.doi.org/10.1109/TBDATA.2018.2850013","http://dx.doi.org/10.1109/TBDATA.2018.2850013")</f>
        <v>http://dx.doi.org/10.1109/TBDATA.2018.2850013</v>
      </c>
      <c r="M373" t="s">
        <v>41</v>
      </c>
    </row>
    <row r="374" spans="1:13" x14ac:dyDescent="0.35">
      <c r="A374" t="s">
        <v>3056</v>
      </c>
      <c r="B374" t="s">
        <v>3057</v>
      </c>
      <c r="C374" t="s">
        <v>3058</v>
      </c>
      <c r="D374" t="s">
        <v>3059</v>
      </c>
      <c r="E374" t="s">
        <v>3060</v>
      </c>
      <c r="F374" t="s">
        <v>3061</v>
      </c>
      <c r="G374" t="s">
        <v>3062</v>
      </c>
      <c r="H374">
        <v>203</v>
      </c>
      <c r="I374" t="s">
        <v>48</v>
      </c>
      <c r="J374">
        <v>2022</v>
      </c>
      <c r="K374" t="s">
        <v>3063</v>
      </c>
      <c r="L374" t="str">
        <f>HYPERLINK("http://dx.doi.org/10.3390/electronics11010141","http://dx.doi.org/10.3390/electronics11010141")</f>
        <v>http://dx.doi.org/10.3390/electronics11010141</v>
      </c>
      <c r="M374" t="s">
        <v>3064</v>
      </c>
    </row>
    <row r="375" spans="1:13" x14ac:dyDescent="0.35">
      <c r="A375" t="s">
        <v>3065</v>
      </c>
      <c r="B375" t="s">
        <v>3066</v>
      </c>
      <c r="C375" t="s">
        <v>3067</v>
      </c>
      <c r="D375" t="s">
        <v>3068</v>
      </c>
      <c r="E375" t="s">
        <v>3069</v>
      </c>
      <c r="F375" t="s">
        <v>3070</v>
      </c>
      <c r="G375" t="s">
        <v>3071</v>
      </c>
      <c r="H375">
        <v>135</v>
      </c>
      <c r="I375" t="s">
        <v>39</v>
      </c>
      <c r="J375">
        <v>2021</v>
      </c>
      <c r="K375" t="s">
        <v>3072</v>
      </c>
      <c r="L375" t="str">
        <f>HYPERLINK("http://dx.doi.org/10.1109/TITS.2020.2973279","http://dx.doi.org/10.1109/TITS.2020.2973279")</f>
        <v>http://dx.doi.org/10.1109/TITS.2020.2973279</v>
      </c>
      <c r="M375" t="s">
        <v>178</v>
      </c>
    </row>
    <row r="376" spans="1:13" x14ac:dyDescent="0.35">
      <c r="A376" t="s">
        <v>3073</v>
      </c>
      <c r="B376" t="s">
        <v>3074</v>
      </c>
      <c r="C376" t="s">
        <v>3075</v>
      </c>
      <c r="D376" t="s">
        <v>3076</v>
      </c>
      <c r="E376" t="s">
        <v>3077</v>
      </c>
      <c r="F376" t="s">
        <v>3078</v>
      </c>
      <c r="G376" t="s">
        <v>3079</v>
      </c>
      <c r="H376">
        <v>124</v>
      </c>
      <c r="I376" t="s">
        <v>13</v>
      </c>
      <c r="J376">
        <v>2022</v>
      </c>
      <c r="K376" t="s">
        <v>3080</v>
      </c>
      <c r="L376" t="str">
        <f>HYPERLINK("http://dx.doi.org/10.1109/TGRS.2021.3058549","http://dx.doi.org/10.1109/TGRS.2021.3058549")</f>
        <v>http://dx.doi.org/10.1109/TGRS.2021.3058549</v>
      </c>
      <c r="M376" t="s">
        <v>794</v>
      </c>
    </row>
    <row r="377" spans="1:13" x14ac:dyDescent="0.35">
      <c r="A377" t="s">
        <v>3081</v>
      </c>
      <c r="B377" t="s">
        <v>3082</v>
      </c>
      <c r="C377" t="s">
        <v>3083</v>
      </c>
      <c r="D377" t="s">
        <v>3084</v>
      </c>
      <c r="E377" t="s">
        <v>3085</v>
      </c>
      <c r="F377" t="s">
        <v>3086</v>
      </c>
      <c r="G377" t="s">
        <v>3087</v>
      </c>
      <c r="H377">
        <v>63</v>
      </c>
      <c r="I377" t="s">
        <v>13</v>
      </c>
      <c r="J377">
        <v>2022</v>
      </c>
      <c r="K377" t="s">
        <v>3088</v>
      </c>
      <c r="L377" t="str">
        <f>HYPERLINK("http://dx.doi.org/10.1109/TGRS.2022.3166252","http://dx.doi.org/10.1109/TGRS.2022.3166252")</f>
        <v>http://dx.doi.org/10.1109/TGRS.2022.3166252</v>
      </c>
      <c r="M377" t="s">
        <v>794</v>
      </c>
    </row>
    <row r="378" spans="1:13" x14ac:dyDescent="0.35">
      <c r="A378" t="s">
        <v>3089</v>
      </c>
      <c r="B378" t="s">
        <v>3090</v>
      </c>
      <c r="C378" t="s">
        <v>13</v>
      </c>
      <c r="D378" t="s">
        <v>3091</v>
      </c>
      <c r="E378" t="s">
        <v>3092</v>
      </c>
      <c r="F378" t="s">
        <v>3093</v>
      </c>
      <c r="G378" t="s">
        <v>3094</v>
      </c>
      <c r="H378">
        <v>80</v>
      </c>
      <c r="I378" t="s">
        <v>3095</v>
      </c>
      <c r="J378">
        <v>2021</v>
      </c>
      <c r="K378" t="s">
        <v>3096</v>
      </c>
      <c r="L378" t="str">
        <f>HYPERLINK("http://dx.doi.org/10.1038/s41467-021-25319-7","http://dx.doi.org/10.1038/s41467-021-25319-7")</f>
        <v>http://dx.doi.org/10.1038/s41467-021-25319-7</v>
      </c>
      <c r="M378" t="s">
        <v>252</v>
      </c>
    </row>
    <row r="379" spans="1:13" x14ac:dyDescent="0.35">
      <c r="A379" t="s">
        <v>3097</v>
      </c>
      <c r="B379" t="s">
        <v>3098</v>
      </c>
      <c r="C379" t="s">
        <v>3099</v>
      </c>
      <c r="D379" t="s">
        <v>3100</v>
      </c>
      <c r="E379" t="s">
        <v>3101</v>
      </c>
      <c r="F379" t="s">
        <v>3102</v>
      </c>
      <c r="G379" t="s">
        <v>3103</v>
      </c>
      <c r="H379">
        <v>85</v>
      </c>
      <c r="I379" t="s">
        <v>102</v>
      </c>
      <c r="J379">
        <v>2023</v>
      </c>
      <c r="K379" t="s">
        <v>3104</v>
      </c>
      <c r="L379" t="str">
        <f>HYPERLINK("http://dx.doi.org/10.1016/j.asoc.2023.110031","http://dx.doi.org/10.1016/j.asoc.2023.110031")</f>
        <v>http://dx.doi.org/10.1016/j.asoc.2023.110031</v>
      </c>
      <c r="M379" t="s">
        <v>41</v>
      </c>
    </row>
    <row r="380" spans="1:13" x14ac:dyDescent="0.35">
      <c r="A380" t="s">
        <v>3105</v>
      </c>
      <c r="B380" t="s">
        <v>3106</v>
      </c>
      <c r="C380" t="s">
        <v>3107</v>
      </c>
      <c r="D380" t="s">
        <v>3108</v>
      </c>
      <c r="E380" t="s">
        <v>3109</v>
      </c>
      <c r="F380" t="s">
        <v>3110</v>
      </c>
      <c r="G380" t="s">
        <v>3111</v>
      </c>
      <c r="H380">
        <v>48</v>
      </c>
      <c r="I380" t="s">
        <v>285</v>
      </c>
      <c r="J380">
        <v>2022</v>
      </c>
      <c r="K380" t="s">
        <v>3112</v>
      </c>
      <c r="L380" t="str">
        <f>HYPERLINK("http://dx.doi.org/10.3390/math10111929","http://dx.doi.org/10.3390/math10111929")</f>
        <v>http://dx.doi.org/10.3390/math10111929</v>
      </c>
      <c r="M380" t="s">
        <v>592</v>
      </c>
    </row>
    <row r="381" spans="1:13" x14ac:dyDescent="0.35">
      <c r="A381" t="s">
        <v>3113</v>
      </c>
      <c r="B381" t="s">
        <v>3114</v>
      </c>
      <c r="C381" t="s">
        <v>3115</v>
      </c>
      <c r="D381" t="s">
        <v>3116</v>
      </c>
      <c r="E381" t="s">
        <v>3117</v>
      </c>
      <c r="F381" t="s">
        <v>3118</v>
      </c>
      <c r="G381" t="s">
        <v>3119</v>
      </c>
      <c r="H381">
        <v>471</v>
      </c>
      <c r="I381" t="s">
        <v>93</v>
      </c>
      <c r="J381">
        <v>2021</v>
      </c>
      <c r="K381" t="s">
        <v>3120</v>
      </c>
      <c r="L381" t="str">
        <f>HYPERLINK("http://dx.doi.org/10.1016/j.future.2020.08.005","http://dx.doi.org/10.1016/j.future.2020.08.005")</f>
        <v>http://dx.doi.org/10.1016/j.future.2020.08.005</v>
      </c>
      <c r="M381" t="s">
        <v>41</v>
      </c>
    </row>
    <row r="382" spans="1:13" x14ac:dyDescent="0.35">
      <c r="A382" t="s">
        <v>3121</v>
      </c>
      <c r="B382" t="s">
        <v>3122</v>
      </c>
      <c r="C382" t="s">
        <v>3123</v>
      </c>
      <c r="D382" t="s">
        <v>3124</v>
      </c>
      <c r="E382" t="s">
        <v>3125</v>
      </c>
      <c r="F382" t="s">
        <v>3126</v>
      </c>
      <c r="G382" t="s">
        <v>3127</v>
      </c>
      <c r="H382">
        <v>368</v>
      </c>
      <c r="I382" t="s">
        <v>102</v>
      </c>
      <c r="J382">
        <v>2018</v>
      </c>
      <c r="K382" t="s">
        <v>3128</v>
      </c>
      <c r="L382" t="str">
        <f>HYPERLINK("http://dx.doi.org/10.1016/j.jacr.2017.12.028","http://dx.doi.org/10.1016/j.jacr.2017.12.028")</f>
        <v>http://dx.doi.org/10.1016/j.jacr.2017.12.028</v>
      </c>
      <c r="M382" t="s">
        <v>346</v>
      </c>
    </row>
    <row r="383" spans="1:13" x14ac:dyDescent="0.35">
      <c r="A383" t="s">
        <v>3129</v>
      </c>
      <c r="B383" t="s">
        <v>3130</v>
      </c>
      <c r="C383" t="s">
        <v>3131</v>
      </c>
      <c r="D383" t="s">
        <v>3132</v>
      </c>
      <c r="E383" t="s">
        <v>3133</v>
      </c>
      <c r="F383" t="s">
        <v>3134</v>
      </c>
      <c r="G383" t="s">
        <v>3135</v>
      </c>
      <c r="H383">
        <v>29</v>
      </c>
      <c r="I383" t="s">
        <v>474</v>
      </c>
      <c r="J383">
        <v>2024</v>
      </c>
      <c r="K383" t="s">
        <v>3136</v>
      </c>
      <c r="L383" t="str">
        <f>HYPERLINK("http://dx.doi.org/10.1016/j.gr.2024.04.014","http://dx.doi.org/10.1016/j.gr.2024.04.014")</f>
        <v>http://dx.doi.org/10.1016/j.gr.2024.04.014</v>
      </c>
      <c r="M383" t="s">
        <v>2402</v>
      </c>
    </row>
    <row r="384" spans="1:13" x14ac:dyDescent="0.35">
      <c r="A384" t="s">
        <v>3137</v>
      </c>
      <c r="B384" t="s">
        <v>3138</v>
      </c>
      <c r="C384" t="s">
        <v>3139</v>
      </c>
      <c r="D384" t="s">
        <v>3140</v>
      </c>
      <c r="E384" t="s">
        <v>3141</v>
      </c>
      <c r="F384" t="s">
        <v>3142</v>
      </c>
      <c r="G384" t="s">
        <v>3143</v>
      </c>
      <c r="H384">
        <v>41</v>
      </c>
      <c r="I384" t="s">
        <v>84</v>
      </c>
      <c r="J384">
        <v>2024</v>
      </c>
      <c r="K384" t="s">
        <v>3144</v>
      </c>
      <c r="L384" t="str">
        <f>HYPERLINK("http://dx.doi.org/10.1016/j.jechem.2024.05.040","http://dx.doi.org/10.1016/j.jechem.2024.05.040")</f>
        <v>http://dx.doi.org/10.1016/j.jechem.2024.05.040</v>
      </c>
      <c r="M384" t="s">
        <v>2950</v>
      </c>
    </row>
    <row r="385" spans="1:13" x14ac:dyDescent="0.35">
      <c r="A385" t="s">
        <v>3145</v>
      </c>
      <c r="B385" t="s">
        <v>3146</v>
      </c>
      <c r="C385" t="s">
        <v>3147</v>
      </c>
      <c r="D385" t="s">
        <v>3148</v>
      </c>
      <c r="E385" t="s">
        <v>3149</v>
      </c>
      <c r="F385" t="s">
        <v>3150</v>
      </c>
      <c r="G385" t="s">
        <v>507</v>
      </c>
      <c r="H385">
        <v>258</v>
      </c>
      <c r="I385" t="s">
        <v>194</v>
      </c>
      <c r="J385">
        <v>2018</v>
      </c>
      <c r="K385" t="s">
        <v>3151</v>
      </c>
      <c r="L385" t="str">
        <f>HYPERLINK("http://dx.doi.org/10.1016/j.ejor.2017.12.001","http://dx.doi.org/10.1016/j.ejor.2017.12.001")</f>
        <v>http://dx.doi.org/10.1016/j.ejor.2017.12.001</v>
      </c>
      <c r="M385" t="s">
        <v>305</v>
      </c>
    </row>
    <row r="386" spans="1:13" x14ac:dyDescent="0.35">
      <c r="A386" t="s">
        <v>3152</v>
      </c>
      <c r="B386" t="s">
        <v>3153</v>
      </c>
      <c r="C386" t="s">
        <v>3154</v>
      </c>
      <c r="D386" t="s">
        <v>3155</v>
      </c>
      <c r="E386" t="s">
        <v>3156</v>
      </c>
      <c r="F386" t="s">
        <v>3157</v>
      </c>
      <c r="G386" t="s">
        <v>3158</v>
      </c>
      <c r="H386">
        <v>29</v>
      </c>
      <c r="I386" t="s">
        <v>58</v>
      </c>
      <c r="J386">
        <v>2024</v>
      </c>
      <c r="K386" t="s">
        <v>3159</v>
      </c>
      <c r="L386" t="str">
        <f>HYPERLINK("http://dx.doi.org/10.1016/j.jechem.2024.04.027","http://dx.doi.org/10.1016/j.jechem.2024.04.027")</f>
        <v>http://dx.doi.org/10.1016/j.jechem.2024.04.027</v>
      </c>
      <c r="M386" t="s">
        <v>2950</v>
      </c>
    </row>
    <row r="387" spans="1:13" x14ac:dyDescent="0.35">
      <c r="A387" t="s">
        <v>3160</v>
      </c>
      <c r="B387" t="s">
        <v>3161</v>
      </c>
      <c r="C387" t="s">
        <v>3162</v>
      </c>
      <c r="D387" t="s">
        <v>3163</v>
      </c>
      <c r="E387" t="s">
        <v>3164</v>
      </c>
      <c r="F387" t="s">
        <v>3165</v>
      </c>
      <c r="G387" t="s">
        <v>3166</v>
      </c>
      <c r="H387">
        <v>13</v>
      </c>
      <c r="I387" t="s">
        <v>3167</v>
      </c>
      <c r="J387">
        <v>2024</v>
      </c>
      <c r="K387" t="s">
        <v>3168</v>
      </c>
      <c r="L387" t="str">
        <f>HYPERLINK("http://dx.doi.org/10.1093/polsoc/puae006","http://dx.doi.org/10.1093/polsoc/puae006")</f>
        <v>http://dx.doi.org/10.1093/polsoc/puae006</v>
      </c>
      <c r="M387" t="s">
        <v>3169</v>
      </c>
    </row>
    <row r="388" spans="1:13" x14ac:dyDescent="0.35">
      <c r="A388" t="s">
        <v>3170</v>
      </c>
      <c r="B388" t="s">
        <v>3171</v>
      </c>
      <c r="C388" t="s">
        <v>3172</v>
      </c>
      <c r="D388" t="s">
        <v>3173</v>
      </c>
      <c r="E388" t="s">
        <v>3174</v>
      </c>
      <c r="F388" t="s">
        <v>3175</v>
      </c>
      <c r="G388" t="s">
        <v>3176</v>
      </c>
      <c r="H388">
        <v>131</v>
      </c>
      <c r="I388" t="s">
        <v>231</v>
      </c>
      <c r="J388">
        <v>2021</v>
      </c>
      <c r="K388" t="s">
        <v>3177</v>
      </c>
      <c r="L388" t="str">
        <f>HYPERLINK("http://dx.doi.org/10.1016/j.eswa.2021.114778","http://dx.doi.org/10.1016/j.eswa.2021.114778")</f>
        <v>http://dx.doi.org/10.1016/j.eswa.2021.114778</v>
      </c>
      <c r="M388" t="s">
        <v>509</v>
      </c>
    </row>
    <row r="389" spans="1:13" x14ac:dyDescent="0.35">
      <c r="A389" t="s">
        <v>3178</v>
      </c>
      <c r="B389" t="s">
        <v>3179</v>
      </c>
      <c r="C389" t="s">
        <v>3180</v>
      </c>
      <c r="D389" t="s">
        <v>3181</v>
      </c>
      <c r="E389" t="s">
        <v>3182</v>
      </c>
      <c r="F389" t="s">
        <v>3183</v>
      </c>
      <c r="G389" t="s">
        <v>3184</v>
      </c>
      <c r="H389">
        <v>306</v>
      </c>
      <c r="I389" t="s">
        <v>403</v>
      </c>
      <c r="J389">
        <v>2018</v>
      </c>
      <c r="K389" t="s">
        <v>3185</v>
      </c>
      <c r="L389" t="str">
        <f>HYPERLINK("http://dx.doi.org/10.1016/j.scitotenv.2017.10.114","http://dx.doi.org/10.1016/j.scitotenv.2017.10.114")</f>
        <v>http://dx.doi.org/10.1016/j.scitotenv.2017.10.114</v>
      </c>
      <c r="M389" t="s">
        <v>196</v>
      </c>
    </row>
    <row r="390" spans="1:13" x14ac:dyDescent="0.35">
      <c r="A390" t="s">
        <v>3186</v>
      </c>
      <c r="B390" t="s">
        <v>3187</v>
      </c>
      <c r="C390" t="s">
        <v>3188</v>
      </c>
      <c r="D390" t="s">
        <v>3189</v>
      </c>
      <c r="E390" t="s">
        <v>3190</v>
      </c>
      <c r="F390" t="s">
        <v>3191</v>
      </c>
      <c r="G390" t="s">
        <v>3192</v>
      </c>
      <c r="H390">
        <v>197</v>
      </c>
      <c r="I390" t="s">
        <v>3193</v>
      </c>
      <c r="J390">
        <v>2016</v>
      </c>
      <c r="K390" t="s">
        <v>3194</v>
      </c>
      <c r="L390" t="str">
        <f>HYPERLINK("http://dx.doi.org/10.1080/13658816.2015.1100731","http://dx.doi.org/10.1080/13658816.2015.1100731")</f>
        <v>http://dx.doi.org/10.1080/13658816.2015.1100731</v>
      </c>
      <c r="M390" t="s">
        <v>3195</v>
      </c>
    </row>
    <row r="391" spans="1:13" x14ac:dyDescent="0.35">
      <c r="A391" t="s">
        <v>3196</v>
      </c>
      <c r="B391" t="s">
        <v>3197</v>
      </c>
      <c r="C391" t="s">
        <v>3198</v>
      </c>
      <c r="D391" t="s">
        <v>3199</v>
      </c>
      <c r="E391" t="s">
        <v>3200</v>
      </c>
      <c r="F391" t="s">
        <v>3201</v>
      </c>
      <c r="G391" t="s">
        <v>3202</v>
      </c>
      <c r="H391">
        <v>108</v>
      </c>
      <c r="I391" t="s">
        <v>102</v>
      </c>
      <c r="J391">
        <v>2022</v>
      </c>
      <c r="K391" t="s">
        <v>3203</v>
      </c>
      <c r="L391" t="str">
        <f>HYPERLINK("http://dx.doi.org/10.1016/j.jbusres.2021.12.052","http://dx.doi.org/10.1016/j.jbusres.2021.12.052")</f>
        <v>http://dx.doi.org/10.1016/j.jbusres.2021.12.052</v>
      </c>
      <c r="M391" t="s">
        <v>448</v>
      </c>
    </row>
    <row r="392" spans="1:13" x14ac:dyDescent="0.35">
      <c r="A392" t="s">
        <v>3204</v>
      </c>
      <c r="B392" t="s">
        <v>3205</v>
      </c>
      <c r="C392" t="s">
        <v>3206</v>
      </c>
      <c r="D392" t="s">
        <v>13</v>
      </c>
      <c r="E392" t="s">
        <v>3207</v>
      </c>
      <c r="F392" t="s">
        <v>3208</v>
      </c>
      <c r="G392" t="s">
        <v>3209</v>
      </c>
      <c r="H392">
        <v>41</v>
      </c>
      <c r="I392" t="s">
        <v>13</v>
      </c>
      <c r="J392">
        <v>2023</v>
      </c>
      <c r="K392" t="s">
        <v>3210</v>
      </c>
      <c r="L392" t="str">
        <f>HYPERLINK("http://dx.doi.org/10.1109/LGRS.2023.3239263","http://dx.doi.org/10.1109/LGRS.2023.3239263")</f>
        <v>http://dx.doi.org/10.1109/LGRS.2023.3239263</v>
      </c>
      <c r="M392" t="s">
        <v>794</v>
      </c>
    </row>
    <row r="393" spans="1:13" x14ac:dyDescent="0.35">
      <c r="A393" t="s">
        <v>2520</v>
      </c>
      <c r="B393" t="s">
        <v>3211</v>
      </c>
      <c r="C393" t="s">
        <v>3212</v>
      </c>
      <c r="D393" t="s">
        <v>3213</v>
      </c>
      <c r="E393" t="s">
        <v>3214</v>
      </c>
      <c r="F393" t="s">
        <v>3215</v>
      </c>
      <c r="G393" t="s">
        <v>2526</v>
      </c>
      <c r="H393">
        <v>204</v>
      </c>
      <c r="I393" t="s">
        <v>13</v>
      </c>
      <c r="J393">
        <v>2019</v>
      </c>
      <c r="K393" t="s">
        <v>3216</v>
      </c>
      <c r="L393" t="str">
        <f>HYPERLINK("http://dx.doi.org/10.1109/ACCESS.2019.2945911","http://dx.doi.org/10.1109/ACCESS.2019.2945911")</f>
        <v>http://dx.doi.org/10.1109/ACCESS.2019.2945911</v>
      </c>
      <c r="M393" t="s">
        <v>22</v>
      </c>
    </row>
    <row r="394" spans="1:13" x14ac:dyDescent="0.35">
      <c r="A394" t="s">
        <v>3217</v>
      </c>
      <c r="B394" t="s">
        <v>3218</v>
      </c>
      <c r="C394" t="s">
        <v>3219</v>
      </c>
      <c r="D394" t="s">
        <v>3220</v>
      </c>
      <c r="E394" t="s">
        <v>3221</v>
      </c>
      <c r="F394" t="s">
        <v>3222</v>
      </c>
      <c r="G394" t="s">
        <v>3223</v>
      </c>
      <c r="H394">
        <v>199</v>
      </c>
      <c r="I394" t="s">
        <v>48</v>
      </c>
      <c r="J394">
        <v>2018</v>
      </c>
      <c r="K394" t="s">
        <v>3224</v>
      </c>
      <c r="L394" t="str">
        <f>HYPERLINK("http://dx.doi.org/10.1109/TCYB.2016.2605044","http://dx.doi.org/10.1109/TCYB.2016.2605044")</f>
        <v>http://dx.doi.org/10.1109/TCYB.2016.2605044</v>
      </c>
      <c r="M394" t="s">
        <v>693</v>
      </c>
    </row>
    <row r="395" spans="1:13" x14ac:dyDescent="0.35">
      <c r="A395" t="s">
        <v>3225</v>
      </c>
      <c r="B395" t="s">
        <v>3226</v>
      </c>
      <c r="C395" t="s">
        <v>3227</v>
      </c>
      <c r="D395" t="s">
        <v>1465</v>
      </c>
      <c r="E395" t="s">
        <v>3228</v>
      </c>
      <c r="F395" t="s">
        <v>3229</v>
      </c>
      <c r="G395" t="s">
        <v>3230</v>
      </c>
      <c r="H395">
        <v>111</v>
      </c>
      <c r="I395" t="s">
        <v>48</v>
      </c>
      <c r="J395">
        <v>2021</v>
      </c>
      <c r="K395" t="s">
        <v>3231</v>
      </c>
      <c r="L395" t="str">
        <f>HYPERLINK("http://dx.doi.org/10.1109/TGRS.2020.2995575","http://dx.doi.org/10.1109/TGRS.2020.2995575")</f>
        <v>http://dx.doi.org/10.1109/TGRS.2020.2995575</v>
      </c>
      <c r="M395" t="s">
        <v>794</v>
      </c>
    </row>
    <row r="396" spans="1:13" x14ac:dyDescent="0.35">
      <c r="A396" t="s">
        <v>3232</v>
      </c>
      <c r="B396" t="s">
        <v>3233</v>
      </c>
      <c r="C396" t="s">
        <v>3234</v>
      </c>
      <c r="D396" t="s">
        <v>3235</v>
      </c>
      <c r="E396" t="s">
        <v>3236</v>
      </c>
      <c r="F396" t="s">
        <v>3237</v>
      </c>
      <c r="G396" t="s">
        <v>3238</v>
      </c>
      <c r="H396">
        <v>103</v>
      </c>
      <c r="I396" t="s">
        <v>241</v>
      </c>
      <c r="J396">
        <v>2021</v>
      </c>
      <c r="K396" t="s">
        <v>3239</v>
      </c>
      <c r="L396" t="str">
        <f>HYPERLINK("http://dx.doi.org/10.1109/TGRS.2020.3008286","http://dx.doi.org/10.1109/TGRS.2020.3008286")</f>
        <v>http://dx.doi.org/10.1109/TGRS.2020.3008286</v>
      </c>
      <c r="M396" t="s">
        <v>794</v>
      </c>
    </row>
    <row r="397" spans="1:13" x14ac:dyDescent="0.35">
      <c r="A397" t="s">
        <v>3240</v>
      </c>
      <c r="B397" t="s">
        <v>3241</v>
      </c>
      <c r="C397" t="s">
        <v>3242</v>
      </c>
      <c r="D397" t="s">
        <v>3243</v>
      </c>
      <c r="E397" t="s">
        <v>3244</v>
      </c>
      <c r="F397" t="s">
        <v>3245</v>
      </c>
      <c r="G397" t="s">
        <v>3246</v>
      </c>
      <c r="H397">
        <v>399</v>
      </c>
      <c r="I397" t="s">
        <v>13</v>
      </c>
      <c r="J397">
        <v>2022</v>
      </c>
      <c r="K397" t="s">
        <v>3247</v>
      </c>
      <c r="L397" t="str">
        <f>HYPERLINK("http://dx.doi.org/10.1109/TGRS.2021.3085870","http://dx.doi.org/10.1109/TGRS.2021.3085870")</f>
        <v>http://dx.doi.org/10.1109/TGRS.2021.3085870</v>
      </c>
      <c r="M397" t="s">
        <v>794</v>
      </c>
    </row>
    <row r="398" spans="1:13" x14ac:dyDescent="0.35">
      <c r="A398" t="s">
        <v>3248</v>
      </c>
      <c r="B398" t="s">
        <v>3249</v>
      </c>
      <c r="C398" t="s">
        <v>3250</v>
      </c>
      <c r="D398" t="s">
        <v>3251</v>
      </c>
      <c r="E398" t="s">
        <v>3252</v>
      </c>
      <c r="F398" t="s">
        <v>3253</v>
      </c>
      <c r="G398" t="s">
        <v>3254</v>
      </c>
      <c r="H398">
        <v>271</v>
      </c>
      <c r="I398" t="s">
        <v>84</v>
      </c>
      <c r="J398">
        <v>2021</v>
      </c>
      <c r="K398" t="s">
        <v>3255</v>
      </c>
      <c r="L398" t="str">
        <f>HYPERLINK("http://dx.doi.org/10.1007/s00366-020-01028-5","http://dx.doi.org/10.1007/s00366-020-01028-5")</f>
        <v>http://dx.doi.org/10.1007/s00366-020-01028-5</v>
      </c>
      <c r="M398" t="s">
        <v>50</v>
      </c>
    </row>
    <row r="399" spans="1:13" x14ac:dyDescent="0.35">
      <c r="A399" t="s">
        <v>3256</v>
      </c>
      <c r="B399" t="s">
        <v>3257</v>
      </c>
      <c r="C399" t="s">
        <v>3258</v>
      </c>
      <c r="D399" t="s">
        <v>3259</v>
      </c>
      <c r="E399" t="s">
        <v>3260</v>
      </c>
      <c r="F399" t="s">
        <v>3261</v>
      </c>
      <c r="G399" t="s">
        <v>3262</v>
      </c>
      <c r="H399">
        <v>157</v>
      </c>
      <c r="I399" t="s">
        <v>231</v>
      </c>
      <c r="J399">
        <v>2020</v>
      </c>
      <c r="K399" t="s">
        <v>3263</v>
      </c>
      <c r="L399" t="str">
        <f>HYPERLINK("http://dx.doi.org/10.1016/j.eswa.2020.113364","http://dx.doi.org/10.1016/j.eswa.2020.113364")</f>
        <v>http://dx.doi.org/10.1016/j.eswa.2020.113364</v>
      </c>
      <c r="M399" t="s">
        <v>509</v>
      </c>
    </row>
    <row r="400" spans="1:13" x14ac:dyDescent="0.35">
      <c r="A400" t="s">
        <v>3264</v>
      </c>
      <c r="B400" t="s">
        <v>3265</v>
      </c>
      <c r="C400" t="s">
        <v>3266</v>
      </c>
      <c r="D400" t="s">
        <v>3267</v>
      </c>
      <c r="E400" t="s">
        <v>3268</v>
      </c>
      <c r="F400" t="s">
        <v>3269</v>
      </c>
      <c r="G400" t="s">
        <v>3270</v>
      </c>
      <c r="H400">
        <v>583</v>
      </c>
      <c r="I400" t="s">
        <v>84</v>
      </c>
      <c r="J400">
        <v>2017</v>
      </c>
      <c r="K400" t="s">
        <v>3271</v>
      </c>
      <c r="L400" t="str">
        <f>HYPERLINK("http://dx.doi.org/10.1016/j.ins.2017.05.008","http://dx.doi.org/10.1016/j.ins.2017.05.008")</f>
        <v>http://dx.doi.org/10.1016/j.ins.2017.05.008</v>
      </c>
      <c r="M400" t="s">
        <v>41</v>
      </c>
    </row>
    <row r="401" spans="1:13" x14ac:dyDescent="0.35">
      <c r="A401" t="s">
        <v>3272</v>
      </c>
      <c r="B401" t="s">
        <v>3273</v>
      </c>
      <c r="C401" t="s">
        <v>3274</v>
      </c>
      <c r="D401" t="s">
        <v>3275</v>
      </c>
      <c r="E401" t="s">
        <v>3276</v>
      </c>
      <c r="F401" t="s">
        <v>3277</v>
      </c>
      <c r="G401" t="s">
        <v>3278</v>
      </c>
      <c r="H401">
        <v>17</v>
      </c>
      <c r="I401" t="s">
        <v>474</v>
      </c>
      <c r="J401">
        <v>2024</v>
      </c>
      <c r="K401" t="s">
        <v>3279</v>
      </c>
      <c r="L401" t="str">
        <f>HYPERLINK("http://dx.doi.org/10.1016/j.sleh.2024.05.001","http://dx.doi.org/10.1016/j.sleh.2024.05.001")</f>
        <v>http://dx.doi.org/10.1016/j.sleh.2024.05.001</v>
      </c>
      <c r="M401" t="s">
        <v>3280</v>
      </c>
    </row>
    <row r="402" spans="1:13" x14ac:dyDescent="0.35">
      <c r="A402" t="s">
        <v>3281</v>
      </c>
      <c r="B402" t="s">
        <v>3282</v>
      </c>
      <c r="C402" t="s">
        <v>3283</v>
      </c>
      <c r="D402" t="s">
        <v>3284</v>
      </c>
      <c r="E402" t="s">
        <v>3285</v>
      </c>
      <c r="F402" t="s">
        <v>3286</v>
      </c>
      <c r="G402" t="s">
        <v>3287</v>
      </c>
      <c r="H402">
        <v>83</v>
      </c>
      <c r="I402" t="s">
        <v>84</v>
      </c>
      <c r="J402">
        <v>2022</v>
      </c>
      <c r="K402" t="s">
        <v>3288</v>
      </c>
      <c r="L402" t="str">
        <f>HYPERLINK("http://dx.doi.org/10.1016/j.giq.2022.101679","http://dx.doi.org/10.1016/j.giq.2022.101679")</f>
        <v>http://dx.doi.org/10.1016/j.giq.2022.101679</v>
      </c>
      <c r="M402" t="s">
        <v>104</v>
      </c>
    </row>
    <row r="403" spans="1:13" x14ac:dyDescent="0.35">
      <c r="A403" t="s">
        <v>3289</v>
      </c>
      <c r="B403" t="s">
        <v>3290</v>
      </c>
      <c r="C403" t="s">
        <v>3291</v>
      </c>
      <c r="D403" t="s">
        <v>3292</v>
      </c>
      <c r="E403" t="s">
        <v>3293</v>
      </c>
      <c r="F403" t="s">
        <v>3294</v>
      </c>
      <c r="G403" t="s">
        <v>3295</v>
      </c>
      <c r="H403">
        <v>177</v>
      </c>
      <c r="I403" t="s">
        <v>39</v>
      </c>
      <c r="J403">
        <v>2020</v>
      </c>
      <c r="K403" t="s">
        <v>3296</v>
      </c>
      <c r="L403" t="str">
        <f>HYPERLINK("http://dx.doi.org/10.1016/j.trd.2020.102332","http://dx.doi.org/10.1016/j.trd.2020.102332")</f>
        <v>http://dx.doi.org/10.1016/j.trd.2020.102332</v>
      </c>
      <c r="M403" t="s">
        <v>3297</v>
      </c>
    </row>
    <row r="404" spans="1:13" x14ac:dyDescent="0.35">
      <c r="A404" t="s">
        <v>3298</v>
      </c>
      <c r="B404" t="s">
        <v>3299</v>
      </c>
      <c r="C404" t="s">
        <v>13</v>
      </c>
      <c r="D404" t="s">
        <v>3300</v>
      </c>
      <c r="E404" t="s">
        <v>3301</v>
      </c>
      <c r="F404" t="s">
        <v>3302</v>
      </c>
      <c r="G404" t="s">
        <v>3303</v>
      </c>
      <c r="H404">
        <v>262</v>
      </c>
      <c r="I404" t="s">
        <v>241</v>
      </c>
      <c r="J404">
        <v>2019</v>
      </c>
      <c r="K404" t="s">
        <v>3304</v>
      </c>
      <c r="L404" t="str">
        <f>HYPERLINK("http://dx.doi.org/10.1016/j.giq.2018.10.001","http://dx.doi.org/10.1016/j.giq.2018.10.001")</f>
        <v>http://dx.doi.org/10.1016/j.giq.2018.10.001</v>
      </c>
      <c r="M404" t="s">
        <v>104</v>
      </c>
    </row>
    <row r="405" spans="1:13" x14ac:dyDescent="0.35">
      <c r="A405" t="s">
        <v>3305</v>
      </c>
      <c r="B405" t="s">
        <v>3306</v>
      </c>
      <c r="C405" t="s">
        <v>3307</v>
      </c>
      <c r="D405" t="s">
        <v>3308</v>
      </c>
      <c r="E405" t="s">
        <v>3309</v>
      </c>
      <c r="F405" t="s">
        <v>3310</v>
      </c>
      <c r="G405" t="s">
        <v>3311</v>
      </c>
      <c r="H405">
        <v>159</v>
      </c>
      <c r="I405" t="s">
        <v>48</v>
      </c>
      <c r="J405">
        <v>2021</v>
      </c>
      <c r="K405" t="s">
        <v>3312</v>
      </c>
      <c r="L405" t="str">
        <f>HYPERLINK("http://dx.doi.org/10.1109/TSMC.2018.2876202","http://dx.doi.org/10.1109/TSMC.2018.2876202")</f>
        <v>http://dx.doi.org/10.1109/TSMC.2018.2876202</v>
      </c>
      <c r="M405" t="s">
        <v>693</v>
      </c>
    </row>
    <row r="406" spans="1:13" x14ac:dyDescent="0.35">
      <c r="A406" t="s">
        <v>3313</v>
      </c>
      <c r="B406" t="s">
        <v>3314</v>
      </c>
      <c r="C406" t="s">
        <v>3315</v>
      </c>
      <c r="D406" t="s">
        <v>3316</v>
      </c>
      <c r="E406" t="s">
        <v>3317</v>
      </c>
      <c r="F406" t="s">
        <v>3318</v>
      </c>
      <c r="G406" t="s">
        <v>3319</v>
      </c>
      <c r="H406">
        <v>224</v>
      </c>
      <c r="I406" t="s">
        <v>93</v>
      </c>
      <c r="J406">
        <v>2018</v>
      </c>
      <c r="K406" t="s">
        <v>3320</v>
      </c>
      <c r="L406" t="str">
        <f>HYPERLINK("http://dx.doi.org/10.1109/TGRS.2017.2756911","http://dx.doi.org/10.1109/TGRS.2017.2756911")</f>
        <v>http://dx.doi.org/10.1109/TGRS.2017.2756911</v>
      </c>
      <c r="M406" t="s">
        <v>794</v>
      </c>
    </row>
    <row r="407" spans="1:13" x14ac:dyDescent="0.35">
      <c r="A407" t="s">
        <v>3321</v>
      </c>
      <c r="B407" t="s">
        <v>3322</v>
      </c>
      <c r="C407" t="s">
        <v>3323</v>
      </c>
      <c r="D407" t="s">
        <v>3324</v>
      </c>
      <c r="E407" t="s">
        <v>3325</v>
      </c>
      <c r="F407" t="s">
        <v>3326</v>
      </c>
      <c r="G407" t="s">
        <v>3327</v>
      </c>
      <c r="H407">
        <v>37</v>
      </c>
      <c r="I407" t="s">
        <v>285</v>
      </c>
      <c r="J407">
        <v>2024</v>
      </c>
      <c r="K407" t="s">
        <v>3328</v>
      </c>
      <c r="L407" t="str">
        <f>HYPERLINK("http://dx.doi.org/10.1017/S0885715624000150","http://dx.doi.org/10.1017/S0885715624000150")</f>
        <v>http://dx.doi.org/10.1017/S0885715624000150</v>
      </c>
      <c r="M407" t="s">
        <v>76</v>
      </c>
    </row>
    <row r="408" spans="1:13" x14ac:dyDescent="0.35">
      <c r="A408" t="s">
        <v>3329</v>
      </c>
      <c r="B408" t="s">
        <v>3330</v>
      </c>
      <c r="C408" t="s">
        <v>3331</v>
      </c>
      <c r="D408" t="s">
        <v>3332</v>
      </c>
      <c r="E408" t="s">
        <v>3333</v>
      </c>
      <c r="F408" t="s">
        <v>3334</v>
      </c>
      <c r="G408" t="s">
        <v>3335</v>
      </c>
      <c r="H408">
        <v>50</v>
      </c>
      <c r="I408" t="s">
        <v>241</v>
      </c>
      <c r="J408">
        <v>2022</v>
      </c>
      <c r="K408" t="s">
        <v>3336</v>
      </c>
      <c r="L408" t="str">
        <f>HYPERLINK("http://dx.doi.org/10.1111/tpj.15668","http://dx.doi.org/10.1111/tpj.15668")</f>
        <v>http://dx.doi.org/10.1111/tpj.15668</v>
      </c>
      <c r="M408" t="s">
        <v>1911</v>
      </c>
    </row>
    <row r="409" spans="1:13" x14ac:dyDescent="0.35">
      <c r="A409" t="s">
        <v>3337</v>
      </c>
      <c r="B409" t="s">
        <v>3338</v>
      </c>
      <c r="C409" t="s">
        <v>3339</v>
      </c>
      <c r="D409" t="s">
        <v>13</v>
      </c>
      <c r="E409" t="s">
        <v>3340</v>
      </c>
      <c r="F409" t="s">
        <v>3341</v>
      </c>
      <c r="G409" t="s">
        <v>3342</v>
      </c>
      <c r="H409">
        <v>56</v>
      </c>
      <c r="I409" t="s">
        <v>474</v>
      </c>
      <c r="J409">
        <v>2024</v>
      </c>
      <c r="K409" t="s">
        <v>3343</v>
      </c>
      <c r="L409" t="str">
        <f>HYPERLINK("http://dx.doi.org/10.1109/TNNLS.2023.3242473","http://dx.doi.org/10.1109/TNNLS.2023.3242473")</f>
        <v>http://dx.doi.org/10.1109/TNNLS.2023.3242473</v>
      </c>
      <c r="M409" t="s">
        <v>50</v>
      </c>
    </row>
    <row r="410" spans="1:13" x14ac:dyDescent="0.35">
      <c r="A410" t="s">
        <v>3344</v>
      </c>
      <c r="B410" t="s">
        <v>3345</v>
      </c>
      <c r="C410" t="s">
        <v>3346</v>
      </c>
      <c r="D410" t="s">
        <v>3347</v>
      </c>
      <c r="E410" t="s">
        <v>3348</v>
      </c>
      <c r="F410" t="s">
        <v>3349</v>
      </c>
      <c r="G410" t="s">
        <v>3350</v>
      </c>
      <c r="H410">
        <v>683</v>
      </c>
      <c r="I410" t="s">
        <v>241</v>
      </c>
      <c r="J410">
        <v>2017</v>
      </c>
      <c r="K410" t="s">
        <v>3351</v>
      </c>
      <c r="L410" t="str">
        <f>HYPERLINK("http://dx.doi.org/10.1016/j.catena.2016.11.032","http://dx.doi.org/10.1016/j.catena.2016.11.032")</f>
        <v>http://dx.doi.org/10.1016/j.catena.2016.11.032</v>
      </c>
      <c r="M410" t="s">
        <v>381</v>
      </c>
    </row>
    <row r="411" spans="1:13" x14ac:dyDescent="0.35">
      <c r="A411" t="s">
        <v>3352</v>
      </c>
      <c r="B411" t="s">
        <v>3353</v>
      </c>
      <c r="C411" t="s">
        <v>3354</v>
      </c>
      <c r="D411" t="s">
        <v>3355</v>
      </c>
      <c r="E411" t="s">
        <v>3356</v>
      </c>
      <c r="F411" t="s">
        <v>3357</v>
      </c>
      <c r="G411" t="s">
        <v>3358</v>
      </c>
      <c r="H411">
        <v>250</v>
      </c>
      <c r="I411" t="s">
        <v>48</v>
      </c>
      <c r="J411">
        <v>2020</v>
      </c>
      <c r="K411" t="s">
        <v>3359</v>
      </c>
      <c r="L411" t="str">
        <f>HYPERLINK("http://dx.doi.org/10.1016/j.eswa.2019.112824","http://dx.doi.org/10.1016/j.eswa.2019.112824")</f>
        <v>http://dx.doi.org/10.1016/j.eswa.2019.112824</v>
      </c>
      <c r="M411" t="s">
        <v>509</v>
      </c>
    </row>
    <row r="412" spans="1:13" x14ac:dyDescent="0.35">
      <c r="A412" t="s">
        <v>3360</v>
      </c>
      <c r="B412" t="s">
        <v>3361</v>
      </c>
      <c r="C412" t="s">
        <v>13</v>
      </c>
      <c r="D412" t="s">
        <v>3362</v>
      </c>
      <c r="E412" t="s">
        <v>3363</v>
      </c>
      <c r="F412" t="s">
        <v>3364</v>
      </c>
      <c r="G412" t="s">
        <v>3365</v>
      </c>
      <c r="H412">
        <v>507</v>
      </c>
      <c r="I412" t="s">
        <v>1100</v>
      </c>
      <c r="J412">
        <v>2014</v>
      </c>
      <c r="K412" t="s">
        <v>3366</v>
      </c>
      <c r="L412" t="str">
        <f>HYPERLINK("http://dx.doi.org/10.1371/journal.pone.0102107","http://dx.doi.org/10.1371/journal.pone.0102107")</f>
        <v>http://dx.doi.org/10.1371/journal.pone.0102107</v>
      </c>
      <c r="M412" t="s">
        <v>252</v>
      </c>
    </row>
    <row r="413" spans="1:13" x14ac:dyDescent="0.35">
      <c r="A413" t="s">
        <v>3367</v>
      </c>
      <c r="B413" t="s">
        <v>3368</v>
      </c>
      <c r="C413" t="s">
        <v>3369</v>
      </c>
      <c r="D413" t="s">
        <v>3370</v>
      </c>
      <c r="E413" t="s">
        <v>3371</v>
      </c>
      <c r="F413" t="s">
        <v>3372</v>
      </c>
      <c r="G413" t="s">
        <v>3373</v>
      </c>
      <c r="H413">
        <v>222</v>
      </c>
      <c r="I413" t="s">
        <v>1955</v>
      </c>
      <c r="J413">
        <v>2017</v>
      </c>
      <c r="K413" t="s">
        <v>3374</v>
      </c>
      <c r="L413" t="str">
        <f>HYPERLINK("http://dx.doi.org/10.1186/s13321-017-0232-0","http://dx.doi.org/10.1186/s13321-017-0232-0")</f>
        <v>http://dx.doi.org/10.1186/s13321-017-0232-0</v>
      </c>
      <c r="M413" t="s">
        <v>1537</v>
      </c>
    </row>
    <row r="414" spans="1:13" x14ac:dyDescent="0.35">
      <c r="A414" t="s">
        <v>3375</v>
      </c>
      <c r="B414" t="s">
        <v>3376</v>
      </c>
      <c r="C414" t="s">
        <v>3377</v>
      </c>
      <c r="D414" t="s">
        <v>3378</v>
      </c>
      <c r="E414" t="s">
        <v>3379</v>
      </c>
      <c r="F414" t="s">
        <v>3380</v>
      </c>
      <c r="G414" t="s">
        <v>3381</v>
      </c>
      <c r="H414">
        <v>78</v>
      </c>
      <c r="I414" t="s">
        <v>84</v>
      </c>
      <c r="J414">
        <v>2020</v>
      </c>
      <c r="K414" t="s">
        <v>3382</v>
      </c>
      <c r="L414" t="str">
        <f>HYPERLINK("http://dx.doi.org/10.3390/math8101821","http://dx.doi.org/10.3390/math8101821")</f>
        <v>http://dx.doi.org/10.3390/math8101821</v>
      </c>
      <c r="M414" t="s">
        <v>592</v>
      </c>
    </row>
    <row r="415" spans="1:13" x14ac:dyDescent="0.35">
      <c r="A415" t="s">
        <v>3383</v>
      </c>
      <c r="B415" t="s">
        <v>3384</v>
      </c>
      <c r="C415" t="s">
        <v>3385</v>
      </c>
      <c r="D415" t="s">
        <v>3386</v>
      </c>
      <c r="E415" t="s">
        <v>3387</v>
      </c>
      <c r="F415" t="s">
        <v>3388</v>
      </c>
      <c r="G415" t="s">
        <v>3389</v>
      </c>
      <c r="H415">
        <v>273</v>
      </c>
      <c r="I415" t="s">
        <v>13</v>
      </c>
      <c r="J415">
        <v>2018</v>
      </c>
      <c r="K415" t="s">
        <v>3390</v>
      </c>
      <c r="L415" t="str">
        <f>HYPERLINK("http://dx.doi.org/10.1109/ACCESS.2018.2863036","http://dx.doi.org/10.1109/ACCESS.2018.2863036")</f>
        <v>http://dx.doi.org/10.1109/ACCESS.2018.2863036</v>
      </c>
      <c r="M415" t="s">
        <v>22</v>
      </c>
    </row>
    <row r="416" spans="1:13" x14ac:dyDescent="0.35">
      <c r="A416" t="s">
        <v>3391</v>
      </c>
      <c r="B416" t="s">
        <v>3392</v>
      </c>
      <c r="C416" t="s">
        <v>3393</v>
      </c>
      <c r="D416" t="s">
        <v>3394</v>
      </c>
      <c r="E416" t="s">
        <v>3395</v>
      </c>
      <c r="F416" t="s">
        <v>3396</v>
      </c>
      <c r="G416" t="s">
        <v>3397</v>
      </c>
      <c r="H416">
        <v>288</v>
      </c>
      <c r="I416" t="s">
        <v>1139</v>
      </c>
      <c r="J416">
        <v>2016</v>
      </c>
      <c r="K416" t="s">
        <v>3398</v>
      </c>
      <c r="L416" t="str">
        <f>HYPERLINK("http://dx.doi.org/10.1016/j.eswa.2016.06.004","http://dx.doi.org/10.1016/j.eswa.2016.06.004")</f>
        <v>http://dx.doi.org/10.1016/j.eswa.2016.06.004</v>
      </c>
      <c r="M416" t="s">
        <v>509</v>
      </c>
    </row>
    <row r="417" spans="1:13" x14ac:dyDescent="0.35">
      <c r="A417" t="s">
        <v>3399</v>
      </c>
      <c r="B417" t="s">
        <v>3400</v>
      </c>
      <c r="C417" t="s">
        <v>3401</v>
      </c>
      <c r="D417" t="s">
        <v>3402</v>
      </c>
      <c r="E417" t="s">
        <v>3403</v>
      </c>
      <c r="F417" t="s">
        <v>3404</v>
      </c>
      <c r="G417" t="s">
        <v>3405</v>
      </c>
      <c r="H417">
        <v>379</v>
      </c>
      <c r="I417" t="s">
        <v>535</v>
      </c>
      <c r="J417">
        <v>2015</v>
      </c>
      <c r="K417" t="s">
        <v>3406</v>
      </c>
      <c r="L417" t="str">
        <f>HYPERLINK("http://dx.doi.org/10.1016/j.apenergy.2014.12.039","http://dx.doi.org/10.1016/j.apenergy.2014.12.039")</f>
        <v>http://dx.doi.org/10.1016/j.apenergy.2014.12.039</v>
      </c>
      <c r="M417" t="s">
        <v>233</v>
      </c>
    </row>
    <row r="418" spans="1:13" x14ac:dyDescent="0.35">
      <c r="A418" t="s">
        <v>3407</v>
      </c>
      <c r="B418" t="s">
        <v>3408</v>
      </c>
      <c r="C418" t="s">
        <v>3409</v>
      </c>
      <c r="D418" t="s">
        <v>3410</v>
      </c>
      <c r="E418" t="s">
        <v>3411</v>
      </c>
      <c r="F418" t="s">
        <v>3412</v>
      </c>
      <c r="G418" t="s">
        <v>3413</v>
      </c>
      <c r="H418">
        <v>99</v>
      </c>
      <c r="I418" t="s">
        <v>48</v>
      </c>
      <c r="J418">
        <v>2022</v>
      </c>
      <c r="K418" t="s">
        <v>3414</v>
      </c>
      <c r="L418" t="str">
        <f>HYPERLINK("http://dx.doi.org/10.1016/j.ebiom.2021.103776","http://dx.doi.org/10.1016/j.ebiom.2021.103776")</f>
        <v>http://dx.doi.org/10.1016/j.ebiom.2021.103776</v>
      </c>
      <c r="M418" t="s">
        <v>3415</v>
      </c>
    </row>
    <row r="419" spans="1:13" x14ac:dyDescent="0.35">
      <c r="A419" t="s">
        <v>3416</v>
      </c>
      <c r="B419" t="s">
        <v>3417</v>
      </c>
      <c r="C419" t="s">
        <v>3418</v>
      </c>
      <c r="D419" t="s">
        <v>3419</v>
      </c>
      <c r="E419" t="s">
        <v>3420</v>
      </c>
      <c r="F419" t="s">
        <v>3421</v>
      </c>
      <c r="G419" t="s">
        <v>3422</v>
      </c>
      <c r="H419">
        <v>150</v>
      </c>
      <c r="I419" t="s">
        <v>438</v>
      </c>
      <c r="J419">
        <v>2021</v>
      </c>
      <c r="K419" t="s">
        <v>3423</v>
      </c>
      <c r="L419" t="str">
        <f>HYPERLINK("http://dx.doi.org/10.1016/j.ins.2021.08.032","http://dx.doi.org/10.1016/j.ins.2021.08.032")</f>
        <v>http://dx.doi.org/10.1016/j.ins.2021.08.032</v>
      </c>
      <c r="M419" t="s">
        <v>41</v>
      </c>
    </row>
    <row r="420" spans="1:13" x14ac:dyDescent="0.35">
      <c r="A420" t="s">
        <v>3424</v>
      </c>
      <c r="B420" t="s">
        <v>3425</v>
      </c>
      <c r="C420" t="s">
        <v>3426</v>
      </c>
      <c r="D420" t="s">
        <v>3427</v>
      </c>
      <c r="E420" t="s">
        <v>3428</v>
      </c>
      <c r="F420" t="s">
        <v>3429</v>
      </c>
      <c r="G420" t="s">
        <v>3430</v>
      </c>
      <c r="H420">
        <v>859</v>
      </c>
      <c r="I420" t="s">
        <v>58</v>
      </c>
      <c r="J420">
        <v>2014</v>
      </c>
      <c r="K420" t="s">
        <v>3431</v>
      </c>
      <c r="L420" t="str">
        <f>HYPERLINK("http://dx.doi.org/10.1002/ece3.1155","http://dx.doi.org/10.1002/ece3.1155")</f>
        <v>http://dx.doi.org/10.1002/ece3.1155</v>
      </c>
      <c r="M420" t="s">
        <v>3432</v>
      </c>
    </row>
    <row r="421" spans="1:13" x14ac:dyDescent="0.35">
      <c r="A421" t="s">
        <v>3433</v>
      </c>
      <c r="B421" t="s">
        <v>3434</v>
      </c>
      <c r="C421" t="s">
        <v>13</v>
      </c>
      <c r="D421" t="s">
        <v>3435</v>
      </c>
      <c r="E421" t="s">
        <v>3436</v>
      </c>
      <c r="F421" t="s">
        <v>3437</v>
      </c>
      <c r="G421" t="s">
        <v>3438</v>
      </c>
      <c r="H421">
        <v>576</v>
      </c>
      <c r="I421" t="s">
        <v>2099</v>
      </c>
      <c r="J421">
        <v>2019</v>
      </c>
      <c r="K421" t="s">
        <v>3439</v>
      </c>
      <c r="L421" t="str">
        <f>HYPERLINK("http://dx.doi.org/10.1038/s41586-019-1798-7","http://dx.doi.org/10.1038/s41586-019-1798-7")</f>
        <v>http://dx.doi.org/10.1038/s41586-019-1798-7</v>
      </c>
      <c r="M421" t="s">
        <v>252</v>
      </c>
    </row>
    <row r="422" spans="1:13" x14ac:dyDescent="0.35">
      <c r="A422" t="s">
        <v>3440</v>
      </c>
      <c r="B422" t="s">
        <v>3441</v>
      </c>
      <c r="C422" t="s">
        <v>3442</v>
      </c>
      <c r="D422" t="s">
        <v>3443</v>
      </c>
      <c r="E422" t="s">
        <v>3444</v>
      </c>
      <c r="F422" t="s">
        <v>3445</v>
      </c>
      <c r="G422" t="s">
        <v>3446</v>
      </c>
      <c r="H422">
        <v>427</v>
      </c>
      <c r="I422" t="s">
        <v>3447</v>
      </c>
      <c r="J422">
        <v>2016</v>
      </c>
      <c r="K422" t="s">
        <v>3448</v>
      </c>
      <c r="L422" t="str">
        <f>HYPERLINK("http://dx.doi.org/10.1016/j.geoderma.2015.07.017","http://dx.doi.org/10.1016/j.geoderma.2015.07.017")</f>
        <v>http://dx.doi.org/10.1016/j.geoderma.2015.07.017</v>
      </c>
      <c r="M422" t="s">
        <v>295</v>
      </c>
    </row>
    <row r="423" spans="1:13" x14ac:dyDescent="0.35">
      <c r="A423" t="s">
        <v>3449</v>
      </c>
      <c r="B423" t="s">
        <v>3450</v>
      </c>
      <c r="C423" t="s">
        <v>13</v>
      </c>
      <c r="D423" t="s">
        <v>3451</v>
      </c>
      <c r="E423" t="s">
        <v>3452</v>
      </c>
      <c r="F423" t="s">
        <v>3453</v>
      </c>
      <c r="G423" t="s">
        <v>3454</v>
      </c>
      <c r="H423">
        <v>505</v>
      </c>
      <c r="I423" t="s">
        <v>474</v>
      </c>
      <c r="J423">
        <v>2016</v>
      </c>
      <c r="K423" t="s">
        <v>3455</v>
      </c>
      <c r="L423" t="str">
        <f>HYPERLINK("http://dx.doi.org/10.1021/acs.chemrestox.6b00135","http://dx.doi.org/10.1021/acs.chemrestox.6b00135")</f>
        <v>http://dx.doi.org/10.1021/acs.chemrestox.6b00135</v>
      </c>
      <c r="M423" t="s">
        <v>3456</v>
      </c>
    </row>
    <row r="424" spans="1:13" x14ac:dyDescent="0.35">
      <c r="A424" t="s">
        <v>3457</v>
      </c>
      <c r="B424" t="s">
        <v>3458</v>
      </c>
      <c r="C424" t="s">
        <v>3459</v>
      </c>
      <c r="D424" t="s">
        <v>3460</v>
      </c>
      <c r="E424" t="s">
        <v>3461</v>
      </c>
      <c r="F424" t="s">
        <v>3462</v>
      </c>
      <c r="G424" t="s">
        <v>3463</v>
      </c>
      <c r="H424">
        <v>129</v>
      </c>
      <c r="I424" t="s">
        <v>204</v>
      </c>
      <c r="J424">
        <v>2024</v>
      </c>
      <c r="K424" t="s">
        <v>3464</v>
      </c>
      <c r="L424" t="str">
        <f>HYPERLINK("http://dx.doi.org/10.1007/s10586-023-04221-5","http://dx.doi.org/10.1007/s10586-023-04221-5")</f>
        <v>http://dx.doi.org/10.1007/s10586-023-04221-5</v>
      </c>
      <c r="M424" t="s">
        <v>41</v>
      </c>
    </row>
    <row r="425" spans="1:13" x14ac:dyDescent="0.35">
      <c r="A425" t="s">
        <v>3465</v>
      </c>
      <c r="B425" t="s">
        <v>3466</v>
      </c>
      <c r="C425" t="s">
        <v>3467</v>
      </c>
      <c r="D425" t="s">
        <v>3468</v>
      </c>
      <c r="E425" t="s">
        <v>3469</v>
      </c>
      <c r="F425" t="s">
        <v>3470</v>
      </c>
      <c r="G425" t="s">
        <v>3471</v>
      </c>
      <c r="H425">
        <v>392</v>
      </c>
      <c r="I425" t="s">
        <v>39</v>
      </c>
      <c r="J425">
        <v>2021</v>
      </c>
      <c r="K425" t="s">
        <v>3472</v>
      </c>
      <c r="L425" t="str">
        <f>HYPERLINK("http://dx.doi.org/10.1109/TII.2020.3008223","http://dx.doi.org/10.1109/TII.2020.3008223")</f>
        <v>http://dx.doi.org/10.1109/TII.2020.3008223</v>
      </c>
      <c r="M425" t="s">
        <v>564</v>
      </c>
    </row>
    <row r="426" spans="1:13" x14ac:dyDescent="0.35">
      <c r="A426" t="s">
        <v>3473</v>
      </c>
      <c r="B426" t="s">
        <v>3474</v>
      </c>
      <c r="C426" t="s">
        <v>3475</v>
      </c>
      <c r="D426" t="s">
        <v>3476</v>
      </c>
      <c r="E426" t="s">
        <v>3477</v>
      </c>
      <c r="F426" t="s">
        <v>3478</v>
      </c>
      <c r="G426" t="s">
        <v>3479</v>
      </c>
      <c r="H426">
        <v>53</v>
      </c>
      <c r="I426" t="s">
        <v>48</v>
      </c>
      <c r="J426">
        <v>2023</v>
      </c>
      <c r="K426" t="s">
        <v>3480</v>
      </c>
      <c r="L426" t="str">
        <f>HYPERLINK("http://dx.doi.org/10.3390/agriculture13010225","http://dx.doi.org/10.3390/agriculture13010225")</f>
        <v>http://dx.doi.org/10.3390/agriculture13010225</v>
      </c>
      <c r="M426" t="s">
        <v>295</v>
      </c>
    </row>
    <row r="427" spans="1:13" x14ac:dyDescent="0.35">
      <c r="A427" t="s">
        <v>3481</v>
      </c>
      <c r="B427" t="s">
        <v>3482</v>
      </c>
      <c r="C427" t="s">
        <v>3483</v>
      </c>
      <c r="D427" t="s">
        <v>3484</v>
      </c>
      <c r="E427" t="s">
        <v>3485</v>
      </c>
      <c r="F427" t="s">
        <v>3486</v>
      </c>
      <c r="G427" t="s">
        <v>3487</v>
      </c>
      <c r="H427">
        <v>48</v>
      </c>
      <c r="I427" t="s">
        <v>13</v>
      </c>
      <c r="J427">
        <v>2023</v>
      </c>
      <c r="K427" t="s">
        <v>3488</v>
      </c>
      <c r="L427" t="str">
        <f>HYPERLINK("http://dx.doi.org/10.1109/TGRS.2023.3255880","http://dx.doi.org/10.1109/TGRS.2023.3255880")</f>
        <v>http://dx.doi.org/10.1109/TGRS.2023.3255880</v>
      </c>
      <c r="M427" t="s">
        <v>794</v>
      </c>
    </row>
    <row r="428" spans="1:13" x14ac:dyDescent="0.35">
      <c r="A428" t="s">
        <v>3489</v>
      </c>
      <c r="B428" t="s">
        <v>3490</v>
      </c>
      <c r="C428" t="s">
        <v>3491</v>
      </c>
      <c r="D428" t="s">
        <v>3492</v>
      </c>
      <c r="E428" t="s">
        <v>3493</v>
      </c>
      <c r="F428" t="s">
        <v>3494</v>
      </c>
      <c r="G428" t="s">
        <v>3495</v>
      </c>
      <c r="H428">
        <v>242</v>
      </c>
      <c r="I428" t="s">
        <v>84</v>
      </c>
      <c r="J428">
        <v>2022</v>
      </c>
      <c r="K428" t="s">
        <v>3496</v>
      </c>
      <c r="L428" t="str">
        <f>HYPERLINK("http://dx.doi.org/10.1016/j.cities.2022.103794","http://dx.doi.org/10.1016/j.cities.2022.103794")</f>
        <v>http://dx.doi.org/10.1016/j.cities.2022.103794</v>
      </c>
      <c r="M428" t="s">
        <v>2437</v>
      </c>
    </row>
    <row r="429" spans="1:13" x14ac:dyDescent="0.35">
      <c r="A429" t="s">
        <v>3497</v>
      </c>
      <c r="B429" t="s">
        <v>3498</v>
      </c>
      <c r="C429" t="s">
        <v>3499</v>
      </c>
      <c r="D429" t="s">
        <v>13</v>
      </c>
      <c r="E429" t="s">
        <v>3500</v>
      </c>
      <c r="F429" t="s">
        <v>3501</v>
      </c>
      <c r="G429" t="s">
        <v>3502</v>
      </c>
      <c r="H429">
        <v>281</v>
      </c>
      <c r="I429" t="s">
        <v>3503</v>
      </c>
      <c r="J429">
        <v>2020</v>
      </c>
      <c r="K429" t="s">
        <v>3504</v>
      </c>
      <c r="L429" t="str">
        <f>HYPERLINK("http://dx.doi.org/10.2196/21978","http://dx.doi.org/10.2196/21978")</f>
        <v>http://dx.doi.org/10.2196/21978</v>
      </c>
      <c r="M429" t="s">
        <v>169</v>
      </c>
    </row>
    <row r="430" spans="1:13" x14ac:dyDescent="0.35">
      <c r="A430" t="s">
        <v>3505</v>
      </c>
      <c r="B430" t="s">
        <v>3506</v>
      </c>
      <c r="C430" t="s">
        <v>3507</v>
      </c>
      <c r="D430" t="s">
        <v>3508</v>
      </c>
      <c r="E430" t="s">
        <v>3509</v>
      </c>
      <c r="F430" t="s">
        <v>3510</v>
      </c>
      <c r="G430" t="s">
        <v>3511</v>
      </c>
      <c r="H430">
        <v>136</v>
      </c>
      <c r="I430" t="s">
        <v>13</v>
      </c>
      <c r="J430">
        <v>2021</v>
      </c>
      <c r="K430" t="s">
        <v>3512</v>
      </c>
      <c r="L430" t="str">
        <f>HYPERLINK("http://dx.doi.org/10.1109/ACCESS.2021.3060457","http://dx.doi.org/10.1109/ACCESS.2021.3060457")</f>
        <v>http://dx.doi.org/10.1109/ACCESS.2021.3060457</v>
      </c>
      <c r="M430" t="s">
        <v>22</v>
      </c>
    </row>
    <row r="431" spans="1:13" x14ac:dyDescent="0.35">
      <c r="A431" t="s">
        <v>3513</v>
      </c>
      <c r="B431" t="s">
        <v>3514</v>
      </c>
      <c r="C431" t="s">
        <v>3515</v>
      </c>
      <c r="D431" t="s">
        <v>3516</v>
      </c>
      <c r="E431" t="s">
        <v>3517</v>
      </c>
      <c r="F431" t="s">
        <v>3518</v>
      </c>
      <c r="G431" t="s">
        <v>3519</v>
      </c>
      <c r="H431">
        <v>239</v>
      </c>
      <c r="I431" t="s">
        <v>13</v>
      </c>
      <c r="J431">
        <v>2020</v>
      </c>
      <c r="K431" t="s">
        <v>3520</v>
      </c>
      <c r="L431" t="str">
        <f>HYPERLINK("http://dx.doi.org/10.1109/ACCESS.2020.2985763","http://dx.doi.org/10.1109/ACCESS.2020.2985763")</f>
        <v>http://dx.doi.org/10.1109/ACCESS.2020.2985763</v>
      </c>
      <c r="M431" t="s">
        <v>22</v>
      </c>
    </row>
    <row r="432" spans="1:13" x14ac:dyDescent="0.35">
      <c r="A432" t="s">
        <v>3521</v>
      </c>
      <c r="B432" t="s">
        <v>3522</v>
      </c>
      <c r="C432" t="s">
        <v>3523</v>
      </c>
      <c r="D432" t="s">
        <v>3524</v>
      </c>
      <c r="E432" t="s">
        <v>3525</v>
      </c>
      <c r="F432" t="s">
        <v>3526</v>
      </c>
      <c r="G432" t="s">
        <v>3527</v>
      </c>
      <c r="H432">
        <v>248</v>
      </c>
      <c r="I432" t="s">
        <v>3528</v>
      </c>
      <c r="J432">
        <v>2018</v>
      </c>
      <c r="K432" t="s">
        <v>3529</v>
      </c>
      <c r="L432" t="str">
        <f>HYPERLINK("http://dx.doi.org/10.1186/s12967-018-1593-5","http://dx.doi.org/10.1186/s12967-018-1593-5")</f>
        <v>http://dx.doi.org/10.1186/s12967-018-1593-5</v>
      </c>
      <c r="M432" t="s">
        <v>3530</v>
      </c>
    </row>
    <row r="433" spans="1:13" x14ac:dyDescent="0.35">
      <c r="A433" t="s">
        <v>3531</v>
      </c>
      <c r="B433" t="s">
        <v>3532</v>
      </c>
      <c r="C433" t="s">
        <v>3533</v>
      </c>
      <c r="D433" t="s">
        <v>3534</v>
      </c>
      <c r="E433" t="s">
        <v>3535</v>
      </c>
      <c r="F433" t="s">
        <v>3536</v>
      </c>
      <c r="G433" t="s">
        <v>3537</v>
      </c>
      <c r="H433">
        <v>653</v>
      </c>
      <c r="I433" t="s">
        <v>48</v>
      </c>
      <c r="J433">
        <v>2018</v>
      </c>
      <c r="K433" t="s">
        <v>3538</v>
      </c>
      <c r="L433" t="str">
        <f>HYPERLINK("http://dx.doi.org/10.1016/j.future.2017.02.014","http://dx.doi.org/10.1016/j.future.2017.02.014")</f>
        <v>http://dx.doi.org/10.1016/j.future.2017.02.014</v>
      </c>
      <c r="M433" t="s">
        <v>41</v>
      </c>
    </row>
    <row r="434" spans="1:13" x14ac:dyDescent="0.35">
      <c r="A434" t="s">
        <v>3539</v>
      </c>
      <c r="B434" t="s">
        <v>3540</v>
      </c>
      <c r="C434" t="s">
        <v>3541</v>
      </c>
      <c r="D434" t="s">
        <v>3542</v>
      </c>
      <c r="E434" t="s">
        <v>3543</v>
      </c>
      <c r="F434" t="s">
        <v>3544</v>
      </c>
      <c r="G434" t="s">
        <v>3545</v>
      </c>
      <c r="H434">
        <v>294</v>
      </c>
      <c r="I434" t="s">
        <v>3546</v>
      </c>
      <c r="J434">
        <v>2020</v>
      </c>
      <c r="K434" t="s">
        <v>3547</v>
      </c>
      <c r="L434" t="str">
        <f>HYPERLINK("http://dx.doi.org/10.1016/j.eswa.2019.113122","http://dx.doi.org/10.1016/j.eswa.2019.113122")</f>
        <v>http://dx.doi.org/10.1016/j.eswa.2019.113122</v>
      </c>
      <c r="M434" t="s">
        <v>509</v>
      </c>
    </row>
    <row r="435" spans="1:13" x14ac:dyDescent="0.35">
      <c r="A435" t="s">
        <v>3548</v>
      </c>
      <c r="B435" t="s">
        <v>3549</v>
      </c>
      <c r="C435" t="s">
        <v>3550</v>
      </c>
      <c r="D435" t="s">
        <v>3551</v>
      </c>
      <c r="E435" t="s">
        <v>3552</v>
      </c>
      <c r="F435" t="s">
        <v>3553</v>
      </c>
      <c r="G435" t="s">
        <v>3554</v>
      </c>
      <c r="H435">
        <v>9</v>
      </c>
      <c r="I435" t="s">
        <v>3555</v>
      </c>
      <c r="J435">
        <v>2024</v>
      </c>
      <c r="K435" t="s">
        <v>3556</v>
      </c>
      <c r="L435" t="str">
        <f>HYPERLINK("http://dx.doi.org/10.1016/j.scib.2023.12.053","http://dx.doi.org/10.1016/j.scib.2023.12.053")</f>
        <v>http://dx.doi.org/10.1016/j.scib.2023.12.053</v>
      </c>
      <c r="M435" t="s">
        <v>252</v>
      </c>
    </row>
    <row r="436" spans="1:13" x14ac:dyDescent="0.35">
      <c r="A436" t="s">
        <v>3557</v>
      </c>
      <c r="B436" t="s">
        <v>3558</v>
      </c>
      <c r="C436" t="s">
        <v>3559</v>
      </c>
      <c r="D436" t="s">
        <v>13</v>
      </c>
      <c r="E436" t="s">
        <v>3560</v>
      </c>
      <c r="F436" t="s">
        <v>3561</v>
      </c>
      <c r="G436" t="s">
        <v>3562</v>
      </c>
      <c r="H436">
        <v>24</v>
      </c>
      <c r="I436" t="s">
        <v>39</v>
      </c>
      <c r="J436">
        <v>2024</v>
      </c>
      <c r="K436" t="s">
        <v>3563</v>
      </c>
      <c r="L436" t="str">
        <f>HYPERLINK("http://dx.doi.org/10.1007/s12613-024-2833-8","http://dx.doi.org/10.1007/s12613-024-2833-8")</f>
        <v>http://dx.doi.org/10.1007/s12613-024-2833-8</v>
      </c>
      <c r="M436" t="s">
        <v>3564</v>
      </c>
    </row>
    <row r="437" spans="1:13" x14ac:dyDescent="0.35">
      <c r="A437" t="s">
        <v>3565</v>
      </c>
      <c r="B437" t="s">
        <v>3566</v>
      </c>
      <c r="C437" t="s">
        <v>3567</v>
      </c>
      <c r="D437" t="s">
        <v>3568</v>
      </c>
      <c r="E437" t="s">
        <v>3569</v>
      </c>
      <c r="F437" t="s">
        <v>3570</v>
      </c>
      <c r="G437" t="s">
        <v>3571</v>
      </c>
      <c r="H437">
        <v>31</v>
      </c>
      <c r="I437" t="s">
        <v>39</v>
      </c>
      <c r="J437">
        <v>2024</v>
      </c>
      <c r="K437" t="s">
        <v>3572</v>
      </c>
      <c r="L437" t="str">
        <f>HYPERLINK("http://dx.doi.org/10.1016/j.oregeorev.2024.106030","http://dx.doi.org/10.1016/j.oregeorev.2024.106030")</f>
        <v>http://dx.doi.org/10.1016/j.oregeorev.2024.106030</v>
      </c>
      <c r="M437" t="s">
        <v>3573</v>
      </c>
    </row>
    <row r="438" spans="1:13" x14ac:dyDescent="0.35">
      <c r="A438" t="s">
        <v>3574</v>
      </c>
      <c r="B438" t="s">
        <v>3575</v>
      </c>
      <c r="C438" t="s">
        <v>3576</v>
      </c>
      <c r="D438" t="s">
        <v>3577</v>
      </c>
      <c r="E438" t="s">
        <v>3578</v>
      </c>
      <c r="F438" t="s">
        <v>3579</v>
      </c>
      <c r="G438" t="s">
        <v>379</v>
      </c>
      <c r="H438">
        <v>585</v>
      </c>
      <c r="I438" t="s">
        <v>84</v>
      </c>
      <c r="J438">
        <v>2016</v>
      </c>
      <c r="K438" t="s">
        <v>3580</v>
      </c>
      <c r="L438" t="str">
        <f>HYPERLINK("http://dx.doi.org/10.1007/s10346-015-0614-1","http://dx.doi.org/10.1007/s10346-015-0614-1")</f>
        <v>http://dx.doi.org/10.1007/s10346-015-0614-1</v>
      </c>
      <c r="M438" t="s">
        <v>3581</v>
      </c>
    </row>
    <row r="439" spans="1:13" x14ac:dyDescent="0.35">
      <c r="A439" t="s">
        <v>3582</v>
      </c>
      <c r="B439" t="s">
        <v>3583</v>
      </c>
      <c r="C439" t="s">
        <v>3584</v>
      </c>
      <c r="D439" t="s">
        <v>3585</v>
      </c>
      <c r="E439" t="s">
        <v>3586</v>
      </c>
      <c r="F439" t="s">
        <v>3587</v>
      </c>
      <c r="G439" t="s">
        <v>3588</v>
      </c>
      <c r="H439">
        <v>108</v>
      </c>
      <c r="I439" t="s">
        <v>13</v>
      </c>
      <c r="J439">
        <v>2022</v>
      </c>
      <c r="K439" t="s">
        <v>3589</v>
      </c>
      <c r="L439" t="str">
        <f>HYPERLINK("http://dx.doi.org/10.1109/TGRS.2021.3135333","http://dx.doi.org/10.1109/TGRS.2021.3135333")</f>
        <v>http://dx.doi.org/10.1109/TGRS.2021.3135333</v>
      </c>
      <c r="M439" t="s">
        <v>794</v>
      </c>
    </row>
    <row r="440" spans="1:13" x14ac:dyDescent="0.35">
      <c r="A440" t="s">
        <v>3590</v>
      </c>
      <c r="B440" t="s">
        <v>3591</v>
      </c>
      <c r="C440" t="s">
        <v>3592</v>
      </c>
      <c r="D440" t="s">
        <v>3593</v>
      </c>
      <c r="E440" t="s">
        <v>3594</v>
      </c>
      <c r="F440" t="s">
        <v>3595</v>
      </c>
      <c r="G440" t="s">
        <v>3596</v>
      </c>
      <c r="H440">
        <v>230</v>
      </c>
      <c r="I440" t="s">
        <v>285</v>
      </c>
      <c r="J440">
        <v>2016</v>
      </c>
      <c r="K440" t="s">
        <v>3597</v>
      </c>
      <c r="L440" t="str">
        <f>HYPERLINK("http://dx.doi.org/10.1007/s13593-016-0364-z","http://dx.doi.org/10.1007/s13593-016-0364-z")</f>
        <v>http://dx.doi.org/10.1007/s13593-016-0364-z</v>
      </c>
      <c r="M440" t="s">
        <v>3598</v>
      </c>
    </row>
    <row r="441" spans="1:13" x14ac:dyDescent="0.35">
      <c r="A441" t="s">
        <v>3599</v>
      </c>
      <c r="B441" t="s">
        <v>3600</v>
      </c>
      <c r="C441" t="s">
        <v>3601</v>
      </c>
      <c r="D441" t="s">
        <v>3602</v>
      </c>
      <c r="E441" t="s">
        <v>3603</v>
      </c>
      <c r="F441" t="s">
        <v>3604</v>
      </c>
      <c r="G441" t="s">
        <v>3605</v>
      </c>
      <c r="H441">
        <v>921</v>
      </c>
      <c r="I441" t="s">
        <v>39</v>
      </c>
      <c r="J441">
        <v>2018</v>
      </c>
      <c r="K441" t="s">
        <v>3606</v>
      </c>
      <c r="L441" t="str">
        <f>HYPERLINK("http://dx.doi.org/10.1109/TNNLS.2017.2673241","http://dx.doi.org/10.1109/TNNLS.2017.2673241")</f>
        <v>http://dx.doi.org/10.1109/TNNLS.2017.2673241</v>
      </c>
      <c r="M441" t="s">
        <v>50</v>
      </c>
    </row>
    <row r="442" spans="1:13" x14ac:dyDescent="0.35">
      <c r="A442" t="s">
        <v>3607</v>
      </c>
      <c r="B442" t="s">
        <v>3608</v>
      </c>
      <c r="C442" t="s">
        <v>3609</v>
      </c>
      <c r="D442" t="s">
        <v>3610</v>
      </c>
      <c r="E442" t="s">
        <v>3611</v>
      </c>
      <c r="F442" t="s">
        <v>3612</v>
      </c>
      <c r="G442" t="s">
        <v>3613</v>
      </c>
      <c r="H442">
        <v>226</v>
      </c>
      <c r="I442" t="s">
        <v>3614</v>
      </c>
      <c r="J442">
        <v>2021</v>
      </c>
      <c r="K442" t="s">
        <v>3615</v>
      </c>
      <c r="L442" t="str">
        <f>HYPERLINK("http://dx.doi.org/10.1161/CIRCULATIONAHA.120.052318","http://dx.doi.org/10.1161/CIRCULATIONAHA.120.052318")</f>
        <v>http://dx.doi.org/10.1161/CIRCULATIONAHA.120.052318</v>
      </c>
      <c r="M442" t="s">
        <v>3616</v>
      </c>
    </row>
    <row r="443" spans="1:13" x14ac:dyDescent="0.35">
      <c r="A443" t="s">
        <v>3617</v>
      </c>
      <c r="B443" t="s">
        <v>3618</v>
      </c>
      <c r="C443" t="s">
        <v>3619</v>
      </c>
      <c r="D443" t="s">
        <v>3620</v>
      </c>
      <c r="E443" t="s">
        <v>3621</v>
      </c>
      <c r="F443" t="s">
        <v>3622</v>
      </c>
      <c r="G443" t="s">
        <v>3623</v>
      </c>
      <c r="H443">
        <v>15</v>
      </c>
      <c r="I443" t="s">
        <v>204</v>
      </c>
      <c r="J443">
        <v>2024</v>
      </c>
      <c r="K443" t="s">
        <v>3624</v>
      </c>
      <c r="L443" t="str">
        <f>HYPERLINK("http://dx.doi.org/10.1002/asjc.3320","http://dx.doi.org/10.1002/asjc.3320")</f>
        <v>http://dx.doi.org/10.1002/asjc.3320</v>
      </c>
      <c r="M443" t="s">
        <v>484</v>
      </c>
    </row>
    <row r="444" spans="1:13" x14ac:dyDescent="0.35">
      <c r="A444" t="s">
        <v>3625</v>
      </c>
      <c r="B444" t="s">
        <v>3626</v>
      </c>
      <c r="C444" t="s">
        <v>3627</v>
      </c>
      <c r="D444" t="s">
        <v>3628</v>
      </c>
      <c r="E444" t="s">
        <v>3629</v>
      </c>
      <c r="F444" t="s">
        <v>3630</v>
      </c>
      <c r="G444" t="s">
        <v>3631</v>
      </c>
      <c r="H444">
        <v>21</v>
      </c>
      <c r="I444" t="s">
        <v>84</v>
      </c>
      <c r="J444">
        <v>2024</v>
      </c>
      <c r="K444" t="s">
        <v>3632</v>
      </c>
      <c r="L444" t="str">
        <f>HYPERLINK("http://dx.doi.org/10.1016/j.jtho.2024.06.010","http://dx.doi.org/10.1016/j.jtho.2024.06.010")</f>
        <v>http://dx.doi.org/10.1016/j.jtho.2024.06.010</v>
      </c>
      <c r="M444" t="s">
        <v>3633</v>
      </c>
    </row>
    <row r="445" spans="1:13" x14ac:dyDescent="0.35">
      <c r="A445" t="s">
        <v>3634</v>
      </c>
      <c r="B445" t="s">
        <v>3635</v>
      </c>
      <c r="C445" t="s">
        <v>3636</v>
      </c>
      <c r="D445" t="s">
        <v>3637</v>
      </c>
      <c r="E445" t="s">
        <v>3638</v>
      </c>
      <c r="F445" t="s">
        <v>3639</v>
      </c>
      <c r="G445" t="s">
        <v>3640</v>
      </c>
      <c r="H445">
        <v>202</v>
      </c>
      <c r="I445" t="s">
        <v>3546</v>
      </c>
      <c r="J445">
        <v>2019</v>
      </c>
      <c r="K445" t="s">
        <v>3641</v>
      </c>
      <c r="L445" t="str">
        <f>HYPERLINK("http://dx.doi.org/10.3390/rs11091124","http://dx.doi.org/10.3390/rs11091124")</f>
        <v>http://dx.doi.org/10.3390/rs11091124</v>
      </c>
      <c r="M445" t="s">
        <v>3642</v>
      </c>
    </row>
    <row r="446" spans="1:13" x14ac:dyDescent="0.35">
      <c r="A446" t="s">
        <v>3643</v>
      </c>
      <c r="B446" t="s">
        <v>3644</v>
      </c>
      <c r="C446" t="s">
        <v>13</v>
      </c>
      <c r="D446" t="s">
        <v>3645</v>
      </c>
      <c r="E446" t="s">
        <v>3646</v>
      </c>
      <c r="F446" t="s">
        <v>3647</v>
      </c>
      <c r="G446" t="s">
        <v>3648</v>
      </c>
      <c r="H446">
        <v>36</v>
      </c>
      <c r="I446" t="s">
        <v>3649</v>
      </c>
      <c r="J446">
        <v>2024</v>
      </c>
      <c r="K446" t="s">
        <v>3650</v>
      </c>
      <c r="L446" t="str">
        <f>HYPERLINK("http://dx.doi.org/10.1016/S0140-6736(24)01028-6","http://dx.doi.org/10.1016/S0140-6736(24)01028-6")</f>
        <v>http://dx.doi.org/10.1016/S0140-6736(24)01028-6</v>
      </c>
      <c r="M446" t="s">
        <v>3651</v>
      </c>
    </row>
    <row r="447" spans="1:13" x14ac:dyDescent="0.35">
      <c r="A447" t="s">
        <v>3652</v>
      </c>
      <c r="B447" t="s">
        <v>3653</v>
      </c>
      <c r="C447" t="s">
        <v>13</v>
      </c>
      <c r="D447" t="s">
        <v>13</v>
      </c>
      <c r="E447" t="s">
        <v>3654</v>
      </c>
      <c r="F447" t="s">
        <v>3655</v>
      </c>
      <c r="G447" t="s">
        <v>3656</v>
      </c>
      <c r="H447">
        <v>287</v>
      </c>
      <c r="I447" t="s">
        <v>3657</v>
      </c>
      <c r="J447">
        <v>2019</v>
      </c>
      <c r="K447" t="s">
        <v>3658</v>
      </c>
      <c r="L447" t="str">
        <f>HYPERLINK("http://dx.doi.org/10.1021/acscentsci.9b00806","http://dx.doi.org/10.1021/acscentsci.9b00806")</f>
        <v>http://dx.doi.org/10.1021/acscentsci.9b00806</v>
      </c>
      <c r="M447" t="s">
        <v>3659</v>
      </c>
    </row>
    <row r="448" spans="1:13" x14ac:dyDescent="0.35">
      <c r="A448" t="s">
        <v>3660</v>
      </c>
      <c r="B448" t="s">
        <v>3661</v>
      </c>
      <c r="C448" t="s">
        <v>3662</v>
      </c>
      <c r="D448" t="s">
        <v>3663</v>
      </c>
      <c r="E448" t="s">
        <v>3664</v>
      </c>
      <c r="F448" t="s">
        <v>3665</v>
      </c>
      <c r="G448" t="s">
        <v>13</v>
      </c>
      <c r="H448">
        <v>371</v>
      </c>
      <c r="I448" t="s">
        <v>84</v>
      </c>
      <c r="J448">
        <v>2015</v>
      </c>
      <c r="K448" t="s">
        <v>3666</v>
      </c>
      <c r="L448" t="str">
        <f>HYPERLINK("http://dx.doi.org/10.1016/j.catena.2015.05.019","http://dx.doi.org/10.1016/j.catena.2015.05.019")</f>
        <v>http://dx.doi.org/10.1016/j.catena.2015.05.019</v>
      </c>
      <c r="M448" t="s">
        <v>381</v>
      </c>
    </row>
    <row r="449" spans="1:13" x14ac:dyDescent="0.35">
      <c r="A449" t="s">
        <v>3667</v>
      </c>
      <c r="B449" t="s">
        <v>3668</v>
      </c>
      <c r="C449" t="s">
        <v>3669</v>
      </c>
      <c r="D449" t="s">
        <v>2358</v>
      </c>
      <c r="E449" t="s">
        <v>3670</v>
      </c>
      <c r="F449" t="s">
        <v>3671</v>
      </c>
      <c r="G449" t="s">
        <v>3672</v>
      </c>
      <c r="H449">
        <v>288</v>
      </c>
      <c r="I449" t="s">
        <v>1221</v>
      </c>
      <c r="J449">
        <v>2020</v>
      </c>
      <c r="K449" t="s">
        <v>3673</v>
      </c>
      <c r="L449" t="str">
        <f>HYPERLINK("http://dx.doi.org/10.1016/j.comcom.2020.05.048","http://dx.doi.org/10.1016/j.comcom.2020.05.048")</f>
        <v>http://dx.doi.org/10.1016/j.comcom.2020.05.048</v>
      </c>
      <c r="M449" t="s">
        <v>22</v>
      </c>
    </row>
    <row r="450" spans="1:13" x14ac:dyDescent="0.35">
      <c r="A450" t="s">
        <v>3674</v>
      </c>
      <c r="B450" t="s">
        <v>3675</v>
      </c>
      <c r="C450" t="s">
        <v>3676</v>
      </c>
      <c r="D450" t="s">
        <v>3677</v>
      </c>
      <c r="E450" t="s">
        <v>3678</v>
      </c>
      <c r="F450" t="s">
        <v>3679</v>
      </c>
      <c r="G450" t="s">
        <v>3680</v>
      </c>
      <c r="H450">
        <v>558</v>
      </c>
      <c r="I450" t="s">
        <v>474</v>
      </c>
      <c r="J450">
        <v>2021</v>
      </c>
      <c r="K450" t="s">
        <v>3681</v>
      </c>
      <c r="L450" t="str">
        <f>HYPERLINK("http://dx.doi.org/10.1007/s11030-021-10217-3","http://dx.doi.org/10.1007/s11030-021-10217-3")</f>
        <v>http://dx.doi.org/10.1007/s11030-021-10217-3</v>
      </c>
      <c r="M450" t="s">
        <v>3682</v>
      </c>
    </row>
    <row r="451" spans="1:13" x14ac:dyDescent="0.35">
      <c r="A451" t="s">
        <v>3683</v>
      </c>
      <c r="B451" t="s">
        <v>3684</v>
      </c>
      <c r="C451" t="s">
        <v>13</v>
      </c>
      <c r="D451" t="s">
        <v>3685</v>
      </c>
      <c r="E451" t="s">
        <v>3686</v>
      </c>
      <c r="F451" t="s">
        <v>3687</v>
      </c>
      <c r="G451" t="s">
        <v>3688</v>
      </c>
      <c r="H451">
        <v>78</v>
      </c>
      <c r="I451" t="s">
        <v>3689</v>
      </c>
      <c r="J451">
        <v>2022</v>
      </c>
      <c r="K451" t="s">
        <v>3690</v>
      </c>
      <c r="L451" t="str">
        <f>HYPERLINK("http://dx.doi.org/10.5194/essd-14-907-2022","http://dx.doi.org/10.5194/essd-14-907-2022")</f>
        <v>http://dx.doi.org/10.5194/essd-14-907-2022</v>
      </c>
      <c r="M451" t="s">
        <v>3691</v>
      </c>
    </row>
    <row r="452" spans="1:13" x14ac:dyDescent="0.35">
      <c r="A452" t="s">
        <v>3692</v>
      </c>
      <c r="B452" t="s">
        <v>3693</v>
      </c>
      <c r="C452" t="s">
        <v>3694</v>
      </c>
      <c r="D452" t="s">
        <v>3695</v>
      </c>
      <c r="E452" t="s">
        <v>3696</v>
      </c>
      <c r="F452" t="s">
        <v>3697</v>
      </c>
      <c r="G452" t="s">
        <v>3698</v>
      </c>
      <c r="H452">
        <v>220</v>
      </c>
      <c r="I452" t="s">
        <v>48</v>
      </c>
      <c r="J452">
        <v>2018</v>
      </c>
      <c r="K452" t="s">
        <v>3699</v>
      </c>
      <c r="L452" t="str">
        <f>HYPERLINK("http://dx.doi.org/10.1016/j.isprsjprs.2017.10.004","http://dx.doi.org/10.1016/j.isprsjprs.2017.10.004")</f>
        <v>http://dx.doi.org/10.1016/j.isprsjprs.2017.10.004</v>
      </c>
      <c r="M452" t="s">
        <v>3039</v>
      </c>
    </row>
    <row r="453" spans="1:13" x14ac:dyDescent="0.35">
      <c r="A453" t="s">
        <v>3700</v>
      </c>
      <c r="B453" t="s">
        <v>3701</v>
      </c>
      <c r="C453" t="s">
        <v>13</v>
      </c>
      <c r="D453" t="s">
        <v>3702</v>
      </c>
      <c r="E453" t="s">
        <v>3703</v>
      </c>
      <c r="F453" t="s">
        <v>3704</v>
      </c>
      <c r="G453" t="s">
        <v>3705</v>
      </c>
      <c r="H453">
        <v>26</v>
      </c>
      <c r="I453" t="s">
        <v>3706</v>
      </c>
      <c r="J453">
        <v>2024</v>
      </c>
      <c r="K453" t="s">
        <v>3707</v>
      </c>
      <c r="L453" t="str">
        <f>HYPERLINK("http://dx.doi.org/10.1016/S0140-6736(24)00968-1","http://dx.doi.org/10.1016/S0140-6736(24)00968-1")</f>
        <v>http://dx.doi.org/10.1016/S0140-6736(24)00968-1</v>
      </c>
      <c r="M453" t="s">
        <v>3651</v>
      </c>
    </row>
    <row r="454" spans="1:13" x14ac:dyDescent="0.35">
      <c r="A454" t="s">
        <v>3708</v>
      </c>
      <c r="B454" t="s">
        <v>3709</v>
      </c>
      <c r="C454" t="s">
        <v>3710</v>
      </c>
      <c r="D454" t="s">
        <v>3711</v>
      </c>
      <c r="E454" t="s">
        <v>3712</v>
      </c>
      <c r="F454" t="s">
        <v>3713</v>
      </c>
      <c r="G454" t="s">
        <v>3714</v>
      </c>
      <c r="H454">
        <v>120</v>
      </c>
      <c r="I454" t="s">
        <v>204</v>
      </c>
      <c r="J454">
        <v>2021</v>
      </c>
      <c r="K454" t="s">
        <v>3715</v>
      </c>
      <c r="L454" t="str">
        <f>HYPERLINK("http://dx.doi.org/10.1016/j.jtos.2021.03.010","http://dx.doi.org/10.1016/j.jtos.2021.03.010")</f>
        <v>http://dx.doi.org/10.1016/j.jtos.2021.03.010</v>
      </c>
      <c r="M454" t="s">
        <v>3716</v>
      </c>
    </row>
    <row r="455" spans="1:13" x14ac:dyDescent="0.35">
      <c r="A455" t="s">
        <v>3717</v>
      </c>
      <c r="B455" t="s">
        <v>3718</v>
      </c>
      <c r="C455" t="s">
        <v>3719</v>
      </c>
      <c r="D455" t="s">
        <v>3720</v>
      </c>
      <c r="E455" t="s">
        <v>3721</v>
      </c>
      <c r="F455" t="s">
        <v>3722</v>
      </c>
      <c r="G455" t="s">
        <v>3723</v>
      </c>
      <c r="H455">
        <v>237</v>
      </c>
      <c r="I455" t="s">
        <v>48</v>
      </c>
      <c r="J455">
        <v>2021</v>
      </c>
      <c r="K455" t="s">
        <v>3724</v>
      </c>
      <c r="L455" t="str">
        <f>HYPERLINK("http://dx.doi.org/10.1016/j.chaos.2020.110495","http://dx.doi.org/10.1016/j.chaos.2020.110495")</f>
        <v>http://dx.doi.org/10.1016/j.chaos.2020.110495</v>
      </c>
      <c r="M455" t="s">
        <v>3725</v>
      </c>
    </row>
    <row r="456" spans="1:13" x14ac:dyDescent="0.35">
      <c r="A456" t="s">
        <v>3726</v>
      </c>
      <c r="B456" t="s">
        <v>3727</v>
      </c>
      <c r="C456" t="s">
        <v>13</v>
      </c>
      <c r="D456" t="s">
        <v>3728</v>
      </c>
      <c r="E456" t="s">
        <v>3729</v>
      </c>
      <c r="F456" t="s">
        <v>3730</v>
      </c>
      <c r="G456" t="s">
        <v>3731</v>
      </c>
      <c r="H456">
        <v>19</v>
      </c>
      <c r="I456" t="s">
        <v>3732</v>
      </c>
      <c r="J456">
        <v>2024</v>
      </c>
      <c r="K456" t="s">
        <v>3733</v>
      </c>
      <c r="L456" t="str">
        <f>HYPERLINK("http://dx.doi.org/10.1140/epjc/s10052-024-12412-6","http://dx.doi.org/10.1140/epjc/s10052-024-12412-6")</f>
        <v>http://dx.doi.org/10.1140/epjc/s10052-024-12412-6</v>
      </c>
      <c r="M456" t="s">
        <v>3734</v>
      </c>
    </row>
    <row r="457" spans="1:13" x14ac:dyDescent="0.35">
      <c r="A457" t="s">
        <v>3735</v>
      </c>
      <c r="B457" t="s">
        <v>3736</v>
      </c>
      <c r="C457" t="s">
        <v>13</v>
      </c>
      <c r="D457" t="s">
        <v>3737</v>
      </c>
      <c r="E457" t="s">
        <v>3738</v>
      </c>
      <c r="F457" t="s">
        <v>3739</v>
      </c>
      <c r="G457" t="s">
        <v>3740</v>
      </c>
      <c r="H457">
        <v>17</v>
      </c>
      <c r="I457" t="s">
        <v>3741</v>
      </c>
      <c r="J457">
        <v>2024</v>
      </c>
      <c r="K457" t="s">
        <v>3742</v>
      </c>
      <c r="L457" t="str">
        <f>HYPERLINK("http://dx.doi.org/10.1016/S0140-6736(24)00344-1","http://dx.doi.org/10.1016/S0140-6736(24)00344-1")</f>
        <v>http://dx.doi.org/10.1016/S0140-6736(24)00344-1</v>
      </c>
      <c r="M457" t="s">
        <v>3651</v>
      </c>
    </row>
    <row r="458" spans="1:13" x14ac:dyDescent="0.35">
      <c r="A458" t="s">
        <v>3743</v>
      </c>
      <c r="B458" t="s">
        <v>3744</v>
      </c>
      <c r="C458" t="s">
        <v>3745</v>
      </c>
      <c r="D458" t="s">
        <v>3746</v>
      </c>
      <c r="E458" t="s">
        <v>3747</v>
      </c>
      <c r="F458" t="s">
        <v>3748</v>
      </c>
      <c r="G458" t="s">
        <v>3749</v>
      </c>
      <c r="H458">
        <v>328</v>
      </c>
      <c r="I458" t="s">
        <v>474</v>
      </c>
      <c r="J458">
        <v>2022</v>
      </c>
      <c r="K458" t="s">
        <v>3750</v>
      </c>
      <c r="L458" t="str">
        <f>HYPERLINK("http://dx.doi.org/10.1002/sam.11583","http://dx.doi.org/10.1002/sam.11583")</f>
        <v>http://dx.doi.org/10.1002/sam.11583</v>
      </c>
      <c r="M458" t="s">
        <v>339</v>
      </c>
    </row>
    <row r="459" spans="1:13" x14ac:dyDescent="0.35">
      <c r="A459" t="s">
        <v>3751</v>
      </c>
      <c r="B459" t="s">
        <v>3752</v>
      </c>
      <c r="C459" t="s">
        <v>13</v>
      </c>
      <c r="D459" t="s">
        <v>13</v>
      </c>
      <c r="E459" t="s">
        <v>3753</v>
      </c>
      <c r="F459" t="s">
        <v>3754</v>
      </c>
      <c r="G459" t="s">
        <v>3755</v>
      </c>
      <c r="H459">
        <v>53</v>
      </c>
      <c r="I459" t="s">
        <v>474</v>
      </c>
      <c r="J459">
        <v>2024</v>
      </c>
      <c r="K459" t="s">
        <v>3756</v>
      </c>
      <c r="L459" t="str">
        <f>HYPERLINK("http://dx.doi.org/10.1016/S1473-3099(24)00171-3","http://dx.doi.org/10.1016/S1473-3099(24)00171-3")</f>
        <v>http://dx.doi.org/10.1016/S1473-3099(24)00171-3</v>
      </c>
      <c r="M459" t="s">
        <v>3757</v>
      </c>
    </row>
    <row r="460" spans="1:13" x14ac:dyDescent="0.35">
      <c r="A460" t="s">
        <v>3758</v>
      </c>
      <c r="B460" t="s">
        <v>3759</v>
      </c>
      <c r="C460" t="s">
        <v>13</v>
      </c>
      <c r="D460" t="s">
        <v>3760</v>
      </c>
      <c r="E460" t="s">
        <v>3761</v>
      </c>
      <c r="F460" t="s">
        <v>3762</v>
      </c>
      <c r="G460" t="s">
        <v>3763</v>
      </c>
      <c r="H460">
        <v>10</v>
      </c>
      <c r="I460" t="s">
        <v>285</v>
      </c>
      <c r="J460">
        <v>2024</v>
      </c>
      <c r="K460" t="s">
        <v>3764</v>
      </c>
      <c r="L460" t="str">
        <f>HYPERLINK("http://dx.doi.org/10.1016/S2215-0366(24)00097-X","http://dx.doi.org/10.1016/S2215-0366(24)00097-X")</f>
        <v>http://dx.doi.org/10.1016/S2215-0366(24)00097-X</v>
      </c>
      <c r="M460" t="s">
        <v>3765</v>
      </c>
    </row>
    <row r="461" spans="1:13" x14ac:dyDescent="0.35">
      <c r="A461" t="s">
        <v>3766</v>
      </c>
      <c r="B461" t="s">
        <v>3767</v>
      </c>
      <c r="C461" t="s">
        <v>3768</v>
      </c>
      <c r="D461" t="s">
        <v>3769</v>
      </c>
      <c r="E461" t="s">
        <v>3770</v>
      </c>
      <c r="F461" t="s">
        <v>3771</v>
      </c>
      <c r="G461" t="s">
        <v>3772</v>
      </c>
      <c r="H461">
        <v>129</v>
      </c>
      <c r="I461" t="s">
        <v>48</v>
      </c>
      <c r="J461">
        <v>2022</v>
      </c>
      <c r="K461" t="s">
        <v>3773</v>
      </c>
      <c r="L461" t="str">
        <f>HYPERLINK("http://dx.doi.org/10.1016/j.catena.2021.105723","http://dx.doi.org/10.1016/j.catena.2021.105723")</f>
        <v>http://dx.doi.org/10.1016/j.catena.2021.105723</v>
      </c>
      <c r="M461" t="s">
        <v>381</v>
      </c>
    </row>
    <row r="462" spans="1:13" x14ac:dyDescent="0.35">
      <c r="A462" t="s">
        <v>3774</v>
      </c>
      <c r="B462" t="s">
        <v>3775</v>
      </c>
      <c r="C462" t="s">
        <v>13</v>
      </c>
      <c r="D462" t="s">
        <v>13</v>
      </c>
      <c r="E462" t="s">
        <v>3776</v>
      </c>
      <c r="F462" t="s">
        <v>3777</v>
      </c>
      <c r="G462" t="s">
        <v>3778</v>
      </c>
      <c r="H462">
        <v>24</v>
      </c>
      <c r="I462" t="s">
        <v>58</v>
      </c>
      <c r="J462">
        <v>2024</v>
      </c>
      <c r="K462" t="s">
        <v>3779</v>
      </c>
      <c r="L462" t="str">
        <f>HYPERLINK("http://dx.doi.org/10.1016/S1473-3099(24)00220-2","http://dx.doi.org/10.1016/S1473-3099(24)00220-2")</f>
        <v>http://dx.doi.org/10.1016/S1473-3099(24)00220-2</v>
      </c>
      <c r="M462" t="s">
        <v>3757</v>
      </c>
    </row>
    <row r="463" spans="1:13" x14ac:dyDescent="0.35">
      <c r="A463" t="s">
        <v>3780</v>
      </c>
      <c r="B463" t="s">
        <v>3781</v>
      </c>
      <c r="C463" t="s">
        <v>13</v>
      </c>
      <c r="D463" t="s">
        <v>3782</v>
      </c>
      <c r="E463" t="s">
        <v>3783</v>
      </c>
      <c r="F463" t="s">
        <v>3784</v>
      </c>
      <c r="G463" t="s">
        <v>3785</v>
      </c>
      <c r="H463">
        <v>21</v>
      </c>
      <c r="I463" t="s">
        <v>39</v>
      </c>
      <c r="J463">
        <v>2024</v>
      </c>
      <c r="K463" t="s">
        <v>3786</v>
      </c>
      <c r="L463" t="str">
        <f>HYPERLINK("http://dx.doi.org/10.1016/S1470-2045(24)00026-3","http://dx.doi.org/10.1016/S1470-2045(24)00026-3")</f>
        <v>http://dx.doi.org/10.1016/S1470-2045(24)00026-3</v>
      </c>
      <c r="M463" t="s">
        <v>2801</v>
      </c>
    </row>
    <row r="464" spans="1:13" x14ac:dyDescent="0.35">
      <c r="A464" t="s">
        <v>3787</v>
      </c>
      <c r="B464" t="s">
        <v>3788</v>
      </c>
      <c r="C464" t="s">
        <v>3789</v>
      </c>
      <c r="D464" t="s">
        <v>3790</v>
      </c>
      <c r="E464" t="s">
        <v>3791</v>
      </c>
      <c r="F464" t="s">
        <v>3792</v>
      </c>
      <c r="G464" t="s">
        <v>3793</v>
      </c>
      <c r="H464">
        <v>357</v>
      </c>
      <c r="I464" t="s">
        <v>13</v>
      </c>
      <c r="J464">
        <v>2017</v>
      </c>
      <c r="K464" t="s">
        <v>3794</v>
      </c>
      <c r="L464" t="str">
        <f>HYPERLINK("http://dx.doi.org/10.1109/ACCESS.2017.2766453","http://dx.doi.org/10.1109/ACCESS.2017.2766453")</f>
        <v>http://dx.doi.org/10.1109/ACCESS.2017.2766453</v>
      </c>
      <c r="M464" t="s">
        <v>22</v>
      </c>
    </row>
    <row r="465" spans="1:13" x14ac:dyDescent="0.35">
      <c r="A465" t="s">
        <v>3795</v>
      </c>
      <c r="B465" t="s">
        <v>3796</v>
      </c>
      <c r="C465" t="s">
        <v>3797</v>
      </c>
      <c r="D465" t="s">
        <v>2358</v>
      </c>
      <c r="E465" t="s">
        <v>3798</v>
      </c>
      <c r="F465" t="s">
        <v>3799</v>
      </c>
      <c r="G465" t="s">
        <v>3800</v>
      </c>
      <c r="H465">
        <v>137</v>
      </c>
      <c r="I465" t="s">
        <v>285</v>
      </c>
      <c r="J465">
        <v>2020</v>
      </c>
      <c r="K465" t="s">
        <v>3801</v>
      </c>
      <c r="L465" t="str">
        <f>HYPERLINK("http://dx.doi.org/10.1109/LGRS.2019.2936652","http://dx.doi.org/10.1109/LGRS.2019.2936652")</f>
        <v>http://dx.doi.org/10.1109/LGRS.2019.2936652</v>
      </c>
      <c r="M465" t="s">
        <v>794</v>
      </c>
    </row>
    <row r="466" spans="1:13" x14ac:dyDescent="0.35">
      <c r="A466" t="s">
        <v>3802</v>
      </c>
      <c r="B466" t="s">
        <v>3803</v>
      </c>
      <c r="C466" t="s">
        <v>13</v>
      </c>
      <c r="D466" t="s">
        <v>3804</v>
      </c>
      <c r="E466" t="s">
        <v>3805</v>
      </c>
      <c r="F466" t="s">
        <v>3806</v>
      </c>
      <c r="G466" t="s">
        <v>3807</v>
      </c>
      <c r="H466">
        <v>43</v>
      </c>
      <c r="I466" t="s">
        <v>3808</v>
      </c>
      <c r="J466">
        <v>2024</v>
      </c>
      <c r="K466" t="s">
        <v>3809</v>
      </c>
      <c r="L466" t="str">
        <f>HYPERLINK("http://dx.doi.org/10.1016/S0140-6736(24)00101-6","http://dx.doi.org/10.1016/S0140-6736(24)00101-6")</f>
        <v>http://dx.doi.org/10.1016/S0140-6736(24)00101-6</v>
      </c>
      <c r="M466" t="s">
        <v>3651</v>
      </c>
    </row>
    <row r="467" spans="1:13" x14ac:dyDescent="0.35">
      <c r="A467" t="s">
        <v>3810</v>
      </c>
      <c r="B467" t="s">
        <v>3811</v>
      </c>
      <c r="C467" t="s">
        <v>13</v>
      </c>
      <c r="D467" t="s">
        <v>3812</v>
      </c>
      <c r="E467" t="s">
        <v>3813</v>
      </c>
      <c r="F467" t="s">
        <v>3814</v>
      </c>
      <c r="G467" t="s">
        <v>3815</v>
      </c>
      <c r="H467">
        <v>10</v>
      </c>
      <c r="I467" t="s">
        <v>285</v>
      </c>
      <c r="J467">
        <v>2024</v>
      </c>
      <c r="K467" t="s">
        <v>3816</v>
      </c>
      <c r="L467" t="str">
        <f>HYPERLINK("http://dx.doi.org/10.1016/S2215-0366(24)00108-1","http://dx.doi.org/10.1016/S2215-0366(24)00108-1")</f>
        <v>http://dx.doi.org/10.1016/S2215-0366(24)00108-1</v>
      </c>
      <c r="M467" t="s">
        <v>3765</v>
      </c>
    </row>
    <row r="468" spans="1:13" x14ac:dyDescent="0.35">
      <c r="A468" t="s">
        <v>3817</v>
      </c>
      <c r="B468" t="s">
        <v>3818</v>
      </c>
      <c r="C468" t="s">
        <v>13</v>
      </c>
      <c r="D468" t="s">
        <v>3819</v>
      </c>
      <c r="E468" t="s">
        <v>3820</v>
      </c>
      <c r="F468" t="s">
        <v>3821</v>
      </c>
      <c r="G468" t="s">
        <v>3822</v>
      </c>
      <c r="H468">
        <v>16</v>
      </c>
      <c r="I468" t="s">
        <v>285</v>
      </c>
      <c r="J468">
        <v>2024</v>
      </c>
      <c r="K468" t="s">
        <v>3823</v>
      </c>
      <c r="L468" t="str">
        <f>HYPERLINK("http://dx.doi.org/10.1016/S2468-1253(24)00045-1","http://dx.doi.org/10.1016/S2468-1253(24)00045-1")</f>
        <v>http://dx.doi.org/10.1016/S2468-1253(24)00045-1</v>
      </c>
      <c r="M468" t="s">
        <v>3824</v>
      </c>
    </row>
    <row r="469" spans="1:13" x14ac:dyDescent="0.35">
      <c r="A469" t="s">
        <v>3825</v>
      </c>
      <c r="B469" t="s">
        <v>3826</v>
      </c>
      <c r="C469" t="s">
        <v>3827</v>
      </c>
      <c r="D469" t="s">
        <v>3828</v>
      </c>
      <c r="E469" t="s">
        <v>3829</v>
      </c>
      <c r="F469" t="s">
        <v>3830</v>
      </c>
      <c r="G469" t="s">
        <v>3831</v>
      </c>
      <c r="H469">
        <v>766</v>
      </c>
      <c r="I469" t="s">
        <v>438</v>
      </c>
      <c r="J469">
        <v>2020</v>
      </c>
      <c r="K469" t="s">
        <v>3832</v>
      </c>
      <c r="L469" t="str">
        <f>HYPERLINK("http://dx.doi.org/10.1007/s10618-020-00710-y","http://dx.doi.org/10.1007/s10618-020-00710-y")</f>
        <v>http://dx.doi.org/10.1007/s10618-020-00710-y</v>
      </c>
      <c r="M469" t="s">
        <v>41</v>
      </c>
    </row>
    <row r="470" spans="1:13" x14ac:dyDescent="0.35">
      <c r="A470" t="s">
        <v>3833</v>
      </c>
      <c r="B470" t="s">
        <v>3834</v>
      </c>
      <c r="C470" t="s">
        <v>3835</v>
      </c>
      <c r="D470" t="s">
        <v>3836</v>
      </c>
      <c r="E470" t="s">
        <v>3837</v>
      </c>
      <c r="F470" t="s">
        <v>3838</v>
      </c>
      <c r="G470" t="s">
        <v>3839</v>
      </c>
      <c r="H470">
        <v>1022</v>
      </c>
      <c r="I470" t="s">
        <v>39</v>
      </c>
      <c r="J470">
        <v>2015</v>
      </c>
      <c r="K470" t="s">
        <v>3840</v>
      </c>
      <c r="L470" t="str">
        <f>HYPERLINK("http://dx.doi.org/10.1007/s10618-014-0365-y","http://dx.doi.org/10.1007/s10618-014-0365-y")</f>
        <v>http://dx.doi.org/10.1007/s10618-014-0365-y</v>
      </c>
      <c r="M470" t="s">
        <v>41</v>
      </c>
    </row>
    <row r="471" spans="1:13" x14ac:dyDescent="0.35">
      <c r="A471" t="s">
        <v>3841</v>
      </c>
      <c r="B471" t="s">
        <v>3842</v>
      </c>
      <c r="C471" t="s">
        <v>13</v>
      </c>
      <c r="D471" t="s">
        <v>3843</v>
      </c>
      <c r="E471" t="s">
        <v>3844</v>
      </c>
      <c r="F471" t="s">
        <v>3845</v>
      </c>
      <c r="G471" t="s">
        <v>3846</v>
      </c>
      <c r="H471">
        <v>415</v>
      </c>
      <c r="I471" t="s">
        <v>204</v>
      </c>
      <c r="J471">
        <v>2014</v>
      </c>
      <c r="K471" t="s">
        <v>3847</v>
      </c>
      <c r="L471" t="str">
        <f>HYPERLINK("http://dx.doi.org/10.1007/s10618-013-0322-1","http://dx.doi.org/10.1007/s10618-013-0322-1")</f>
        <v>http://dx.doi.org/10.1007/s10618-013-0322-1</v>
      </c>
      <c r="M471" t="s">
        <v>41</v>
      </c>
    </row>
    <row r="472" spans="1:13" x14ac:dyDescent="0.35">
      <c r="A472" t="s">
        <v>3848</v>
      </c>
      <c r="B472" t="s">
        <v>3849</v>
      </c>
      <c r="C472" t="s">
        <v>3850</v>
      </c>
      <c r="D472" t="s">
        <v>3851</v>
      </c>
      <c r="E472" t="s">
        <v>3852</v>
      </c>
      <c r="F472" t="s">
        <v>3853</v>
      </c>
      <c r="G472" t="s">
        <v>3854</v>
      </c>
      <c r="H472">
        <v>535</v>
      </c>
      <c r="I472" t="s">
        <v>58</v>
      </c>
      <c r="J472">
        <v>2020</v>
      </c>
      <c r="K472" t="s">
        <v>3855</v>
      </c>
      <c r="L472" t="str">
        <f>HYPERLINK("http://dx.doi.org/10.1007/s10618-020-00701-z","http://dx.doi.org/10.1007/s10618-020-00701-z")</f>
        <v>http://dx.doi.org/10.1007/s10618-020-00701-z</v>
      </c>
      <c r="M472" t="s">
        <v>41</v>
      </c>
    </row>
    <row r="473" spans="1:13" x14ac:dyDescent="0.35">
      <c r="A473" t="s">
        <v>3856</v>
      </c>
      <c r="B473" t="s">
        <v>3857</v>
      </c>
      <c r="C473" t="s">
        <v>3858</v>
      </c>
      <c r="D473" t="s">
        <v>13</v>
      </c>
      <c r="E473" t="s">
        <v>3859</v>
      </c>
      <c r="F473" t="s">
        <v>3860</v>
      </c>
      <c r="G473" t="s">
        <v>3861</v>
      </c>
      <c r="H473">
        <v>32</v>
      </c>
      <c r="I473" t="s">
        <v>48</v>
      </c>
      <c r="J473">
        <v>2024</v>
      </c>
      <c r="K473" t="s">
        <v>3862</v>
      </c>
      <c r="L473" t="str">
        <f>HYPERLINK("http://dx.doi.org/10.1007/s10618-023-00948-2","http://dx.doi.org/10.1007/s10618-023-00948-2")</f>
        <v>http://dx.doi.org/10.1007/s10618-023-00948-2</v>
      </c>
      <c r="M473" t="s">
        <v>41</v>
      </c>
    </row>
    <row r="474" spans="1:13" x14ac:dyDescent="0.35">
      <c r="A474" t="s">
        <v>3863</v>
      </c>
      <c r="B474" t="s">
        <v>3864</v>
      </c>
      <c r="C474" t="s">
        <v>3865</v>
      </c>
      <c r="D474" t="s">
        <v>3866</v>
      </c>
      <c r="E474" t="s">
        <v>3867</v>
      </c>
      <c r="F474" t="s">
        <v>3868</v>
      </c>
      <c r="G474" t="s">
        <v>3869</v>
      </c>
      <c r="H474">
        <v>510</v>
      </c>
      <c r="I474" t="s">
        <v>48</v>
      </c>
      <c r="J474">
        <v>2014</v>
      </c>
      <c r="K474" t="s">
        <v>3870</v>
      </c>
      <c r="L474" t="str">
        <f>HYPERLINK("http://dx.doi.org/10.1007/s10618-012-0295-5","http://dx.doi.org/10.1007/s10618-012-0295-5")</f>
        <v>http://dx.doi.org/10.1007/s10618-012-0295-5</v>
      </c>
      <c r="M474" t="s">
        <v>41</v>
      </c>
    </row>
    <row r="475" spans="1:13" x14ac:dyDescent="0.35">
      <c r="A475" t="s">
        <v>3871</v>
      </c>
      <c r="B475" t="s">
        <v>3872</v>
      </c>
      <c r="C475" t="s">
        <v>3873</v>
      </c>
      <c r="D475" t="s">
        <v>3874</v>
      </c>
      <c r="E475" t="s">
        <v>3875</v>
      </c>
      <c r="F475" t="s">
        <v>3876</v>
      </c>
      <c r="G475" t="s">
        <v>3877</v>
      </c>
      <c r="H475">
        <v>84</v>
      </c>
      <c r="I475" t="s">
        <v>58</v>
      </c>
      <c r="J475">
        <v>2024</v>
      </c>
      <c r="K475" t="s">
        <v>3878</v>
      </c>
      <c r="L475" t="str">
        <f>HYPERLINK("http://dx.doi.org/10.1007/s10618-022-00867-8","http://dx.doi.org/10.1007/s10618-022-00867-8")</f>
        <v>http://dx.doi.org/10.1007/s10618-022-00867-8</v>
      </c>
      <c r="M475" t="s">
        <v>41</v>
      </c>
    </row>
    <row r="476" spans="1:13" x14ac:dyDescent="0.35">
      <c r="A476" t="s">
        <v>3879</v>
      </c>
      <c r="B476" t="s">
        <v>3880</v>
      </c>
      <c r="C476" t="s">
        <v>3881</v>
      </c>
      <c r="D476" t="s">
        <v>3882</v>
      </c>
      <c r="E476" t="s">
        <v>3883</v>
      </c>
      <c r="F476" t="s">
        <v>3884</v>
      </c>
      <c r="G476" t="s">
        <v>3885</v>
      </c>
      <c r="H476">
        <v>536</v>
      </c>
      <c r="I476" t="s">
        <v>3447</v>
      </c>
      <c r="J476">
        <v>2019</v>
      </c>
      <c r="K476" t="s">
        <v>3886</v>
      </c>
      <c r="L476" t="str">
        <f>HYPERLINK("http://dx.doi.org/10.1016/j.scitotenv.2018.10.064","http://dx.doi.org/10.1016/j.scitotenv.2018.10.064")</f>
        <v>http://dx.doi.org/10.1016/j.scitotenv.2018.10.064</v>
      </c>
      <c r="M476" t="s">
        <v>196</v>
      </c>
    </row>
    <row r="477" spans="1:13" x14ac:dyDescent="0.35">
      <c r="A477" t="s">
        <v>3887</v>
      </c>
      <c r="B477" t="s">
        <v>3888</v>
      </c>
      <c r="C477" t="s">
        <v>13</v>
      </c>
      <c r="D477" t="s">
        <v>3889</v>
      </c>
      <c r="E477" t="s">
        <v>3890</v>
      </c>
      <c r="F477" t="s">
        <v>3891</v>
      </c>
      <c r="G477" t="s">
        <v>3892</v>
      </c>
      <c r="H477">
        <v>21</v>
      </c>
      <c r="I477" t="s">
        <v>58</v>
      </c>
      <c r="J477">
        <v>2024</v>
      </c>
      <c r="K477" t="s">
        <v>3893</v>
      </c>
      <c r="L477" t="str">
        <f>HYPERLINK("http://dx.doi.org/10.1016/S1470-2045(24)00334-6","http://dx.doi.org/10.1016/S1470-2045(24)00334-6")</f>
        <v>http://dx.doi.org/10.1016/S1470-2045(24)00334-6</v>
      </c>
      <c r="M477" t="s">
        <v>2801</v>
      </c>
    </row>
    <row r="478" spans="1:13" x14ac:dyDescent="0.35">
      <c r="A478" t="s">
        <v>3894</v>
      </c>
      <c r="B478" t="s">
        <v>3895</v>
      </c>
      <c r="C478" t="s">
        <v>3896</v>
      </c>
      <c r="D478" t="s">
        <v>3897</v>
      </c>
      <c r="E478" t="s">
        <v>3898</v>
      </c>
      <c r="F478" t="s">
        <v>3899</v>
      </c>
      <c r="G478" t="s">
        <v>3900</v>
      </c>
      <c r="H478">
        <v>267</v>
      </c>
      <c r="I478" t="s">
        <v>58</v>
      </c>
      <c r="J478">
        <v>2018</v>
      </c>
      <c r="K478" t="s">
        <v>3901</v>
      </c>
      <c r="L478" t="str">
        <f>HYPERLINK("http://dx.doi.org/10.1016/j.ipm.2018.01.010","http://dx.doi.org/10.1016/j.ipm.2018.01.010")</f>
        <v>http://dx.doi.org/10.1016/j.ipm.2018.01.010</v>
      </c>
      <c r="M478" t="s">
        <v>3902</v>
      </c>
    </row>
    <row r="479" spans="1:13" x14ac:dyDescent="0.35">
      <c r="A479" t="s">
        <v>3903</v>
      </c>
      <c r="B479" t="s">
        <v>3904</v>
      </c>
      <c r="C479" t="s">
        <v>3905</v>
      </c>
      <c r="D479" t="s">
        <v>3906</v>
      </c>
      <c r="E479" t="s">
        <v>3907</v>
      </c>
      <c r="F479" t="s">
        <v>3908</v>
      </c>
      <c r="G479" t="s">
        <v>3909</v>
      </c>
      <c r="H479">
        <v>453</v>
      </c>
      <c r="I479" t="s">
        <v>148</v>
      </c>
      <c r="J479">
        <v>2017</v>
      </c>
      <c r="K479" t="s">
        <v>3910</v>
      </c>
      <c r="L479" t="str">
        <f>HYPERLINK("http://dx.doi.org/10.1002/sam.11348","http://dx.doi.org/10.1002/sam.11348")</f>
        <v>http://dx.doi.org/10.1002/sam.11348</v>
      </c>
      <c r="M479" t="s">
        <v>339</v>
      </c>
    </row>
    <row r="480" spans="1:13" x14ac:dyDescent="0.35">
      <c r="A480" t="s">
        <v>3911</v>
      </c>
      <c r="B480" t="s">
        <v>3912</v>
      </c>
      <c r="C480" t="s">
        <v>3913</v>
      </c>
      <c r="D480" t="s">
        <v>3914</v>
      </c>
      <c r="E480" t="s">
        <v>3915</v>
      </c>
      <c r="F480" t="s">
        <v>3916</v>
      </c>
      <c r="G480" t="s">
        <v>3917</v>
      </c>
      <c r="H480">
        <v>465</v>
      </c>
      <c r="I480" t="s">
        <v>285</v>
      </c>
      <c r="J480">
        <v>2019</v>
      </c>
      <c r="K480" t="s">
        <v>3918</v>
      </c>
      <c r="L480" t="str">
        <f>HYPERLINK("http://dx.doi.org/10.1016/j.jhydrol.2019.03.073","http://dx.doi.org/10.1016/j.jhydrol.2019.03.073")</f>
        <v>http://dx.doi.org/10.1016/j.jhydrol.2019.03.073</v>
      </c>
      <c r="M480" t="s">
        <v>719</v>
      </c>
    </row>
    <row r="481" spans="1:13" x14ac:dyDescent="0.35">
      <c r="A481" t="s">
        <v>3919</v>
      </c>
      <c r="B481" t="s">
        <v>3920</v>
      </c>
      <c r="C481" t="s">
        <v>3921</v>
      </c>
      <c r="D481" t="s">
        <v>3922</v>
      </c>
      <c r="E481" t="s">
        <v>3923</v>
      </c>
      <c r="F481" t="s">
        <v>3924</v>
      </c>
      <c r="G481" t="s">
        <v>3925</v>
      </c>
      <c r="H481">
        <v>341</v>
      </c>
      <c r="I481" t="s">
        <v>194</v>
      </c>
      <c r="J481">
        <v>2018</v>
      </c>
      <c r="K481" t="s">
        <v>3926</v>
      </c>
      <c r="L481" t="str">
        <f>HYPERLINK("http://dx.doi.org/10.1016/j.scitotenv.2018.01.124","http://dx.doi.org/10.1016/j.scitotenv.2018.01.124")</f>
        <v>http://dx.doi.org/10.1016/j.scitotenv.2018.01.124</v>
      </c>
      <c r="M481" t="s">
        <v>196</v>
      </c>
    </row>
    <row r="482" spans="1:13" x14ac:dyDescent="0.35">
      <c r="A482" t="s">
        <v>3927</v>
      </c>
      <c r="B482" t="s">
        <v>3928</v>
      </c>
      <c r="C482" t="s">
        <v>3929</v>
      </c>
      <c r="D482" t="s">
        <v>13</v>
      </c>
      <c r="E482" t="s">
        <v>3930</v>
      </c>
      <c r="F482" t="s">
        <v>3931</v>
      </c>
      <c r="G482" t="s">
        <v>3932</v>
      </c>
      <c r="H482">
        <v>232</v>
      </c>
      <c r="I482" t="s">
        <v>3933</v>
      </c>
      <c r="J482">
        <v>2021</v>
      </c>
      <c r="K482" t="s">
        <v>3934</v>
      </c>
      <c r="L482" t="str">
        <f>HYPERLINK("http://dx.doi.org/10.1186/s40537-021-00492-0","http://dx.doi.org/10.1186/s40537-021-00492-0")</f>
        <v>http://dx.doi.org/10.1186/s40537-021-00492-0</v>
      </c>
      <c r="M482" t="s">
        <v>41</v>
      </c>
    </row>
    <row r="483" spans="1:13" x14ac:dyDescent="0.35">
      <c r="A483" t="s">
        <v>3935</v>
      </c>
      <c r="B483" t="s">
        <v>3936</v>
      </c>
      <c r="C483" t="s">
        <v>3937</v>
      </c>
      <c r="D483" t="s">
        <v>2540</v>
      </c>
      <c r="E483" t="s">
        <v>3938</v>
      </c>
      <c r="F483" t="s">
        <v>3939</v>
      </c>
      <c r="G483" t="s">
        <v>3932</v>
      </c>
      <c r="H483">
        <v>6761</v>
      </c>
      <c r="I483" t="s">
        <v>3940</v>
      </c>
      <c r="J483">
        <v>2019</v>
      </c>
      <c r="K483" t="s">
        <v>3941</v>
      </c>
      <c r="L483" t="str">
        <f>HYPERLINK("http://dx.doi.org/10.1186/s40537-019-0197-0","http://dx.doi.org/10.1186/s40537-019-0197-0")</f>
        <v>http://dx.doi.org/10.1186/s40537-019-0197-0</v>
      </c>
      <c r="M483" t="s">
        <v>41</v>
      </c>
    </row>
    <row r="484" spans="1:13" x14ac:dyDescent="0.35">
      <c r="A484" t="s">
        <v>3942</v>
      </c>
      <c r="B484" t="s">
        <v>3943</v>
      </c>
      <c r="C484" t="s">
        <v>3944</v>
      </c>
      <c r="D484" t="s">
        <v>3945</v>
      </c>
      <c r="E484" t="s">
        <v>3946</v>
      </c>
      <c r="F484" t="s">
        <v>3947</v>
      </c>
      <c r="G484" t="s">
        <v>3948</v>
      </c>
      <c r="H484">
        <v>348</v>
      </c>
      <c r="I484" t="s">
        <v>3447</v>
      </c>
      <c r="J484">
        <v>2018</v>
      </c>
      <c r="K484" t="s">
        <v>3949</v>
      </c>
      <c r="L484" t="str">
        <f>HYPERLINK("http://dx.doi.org/10.1016/j.scitotenv.2017.09.262","http://dx.doi.org/10.1016/j.scitotenv.2017.09.262")</f>
        <v>http://dx.doi.org/10.1016/j.scitotenv.2017.09.262</v>
      </c>
      <c r="M484" t="s">
        <v>196</v>
      </c>
    </row>
    <row r="485" spans="1:13" x14ac:dyDescent="0.35">
      <c r="A485" t="s">
        <v>3950</v>
      </c>
      <c r="B485" t="s">
        <v>3951</v>
      </c>
      <c r="C485" t="s">
        <v>3952</v>
      </c>
      <c r="D485" t="s">
        <v>3953</v>
      </c>
      <c r="E485" t="s">
        <v>3954</v>
      </c>
      <c r="F485" t="s">
        <v>3955</v>
      </c>
      <c r="G485" t="s">
        <v>3956</v>
      </c>
      <c r="H485">
        <v>211</v>
      </c>
      <c r="I485" t="s">
        <v>158</v>
      </c>
      <c r="J485">
        <v>2019</v>
      </c>
      <c r="K485" t="s">
        <v>3957</v>
      </c>
      <c r="L485" t="str">
        <f>HYPERLINK("http://dx.doi.org/10.1016/j.agrformet.2018.12.015","http://dx.doi.org/10.1016/j.agrformet.2018.12.015")</f>
        <v>http://dx.doi.org/10.1016/j.agrformet.2018.12.015</v>
      </c>
      <c r="M485" t="s">
        <v>3958</v>
      </c>
    </row>
    <row r="486" spans="1:13" x14ac:dyDescent="0.35">
      <c r="A486" t="s">
        <v>3959</v>
      </c>
      <c r="B486" t="s">
        <v>3960</v>
      </c>
      <c r="C486" t="s">
        <v>3961</v>
      </c>
      <c r="D486" t="s">
        <v>3962</v>
      </c>
      <c r="E486" t="s">
        <v>3963</v>
      </c>
      <c r="F486" t="s">
        <v>3964</v>
      </c>
      <c r="G486" t="s">
        <v>3965</v>
      </c>
      <c r="H486">
        <v>142</v>
      </c>
      <c r="I486" t="s">
        <v>102</v>
      </c>
      <c r="J486">
        <v>2021</v>
      </c>
      <c r="K486" t="s">
        <v>3966</v>
      </c>
      <c r="L486" t="str">
        <f>HYPERLINK("http://dx.doi.org/10.1016/j.gsf.2020.09.004","http://dx.doi.org/10.1016/j.gsf.2020.09.004")</f>
        <v>http://dx.doi.org/10.1016/j.gsf.2020.09.004</v>
      </c>
      <c r="M486" t="s">
        <v>2402</v>
      </c>
    </row>
    <row r="487" spans="1:13" x14ac:dyDescent="0.35">
      <c r="A487" t="s">
        <v>3967</v>
      </c>
      <c r="B487" t="s">
        <v>3968</v>
      </c>
      <c r="C487" t="s">
        <v>3969</v>
      </c>
      <c r="D487" t="s">
        <v>3970</v>
      </c>
      <c r="E487" t="s">
        <v>3971</v>
      </c>
      <c r="F487" t="s">
        <v>3972</v>
      </c>
      <c r="G487" t="s">
        <v>3973</v>
      </c>
      <c r="H487">
        <v>190</v>
      </c>
      <c r="I487" t="s">
        <v>84</v>
      </c>
      <c r="J487">
        <v>2021</v>
      </c>
      <c r="K487" t="s">
        <v>3974</v>
      </c>
      <c r="L487" t="str">
        <f>HYPERLINK("http://dx.doi.org/10.1016/j.ecolind.2021.107869","http://dx.doi.org/10.1016/j.ecolind.2021.107869")</f>
        <v>http://dx.doi.org/10.1016/j.ecolind.2021.107869</v>
      </c>
      <c r="M487" t="s">
        <v>2454</v>
      </c>
    </row>
    <row r="488" spans="1:13" x14ac:dyDescent="0.35">
      <c r="A488" t="s">
        <v>3975</v>
      </c>
      <c r="B488" t="s">
        <v>3976</v>
      </c>
      <c r="C488" t="s">
        <v>3977</v>
      </c>
      <c r="D488" t="s">
        <v>3978</v>
      </c>
      <c r="E488" t="s">
        <v>3979</v>
      </c>
      <c r="F488" t="s">
        <v>3980</v>
      </c>
      <c r="G488" t="s">
        <v>3981</v>
      </c>
      <c r="H488">
        <v>230</v>
      </c>
      <c r="I488" t="s">
        <v>39</v>
      </c>
      <c r="J488">
        <v>2018</v>
      </c>
      <c r="K488" t="s">
        <v>3982</v>
      </c>
      <c r="L488" t="str">
        <f>HYPERLINK("http://dx.doi.org/10.1016/j.catena.2018.01.012","http://dx.doi.org/10.1016/j.catena.2018.01.012")</f>
        <v>http://dx.doi.org/10.1016/j.catena.2018.01.012</v>
      </c>
      <c r="M488" t="s">
        <v>381</v>
      </c>
    </row>
    <row r="489" spans="1:13" x14ac:dyDescent="0.35">
      <c r="A489" t="s">
        <v>3983</v>
      </c>
      <c r="B489" t="s">
        <v>3984</v>
      </c>
      <c r="C489" t="s">
        <v>3985</v>
      </c>
      <c r="D489" t="s">
        <v>3986</v>
      </c>
      <c r="E489" t="s">
        <v>3987</v>
      </c>
      <c r="F489" t="s">
        <v>3988</v>
      </c>
      <c r="G489" t="s">
        <v>3989</v>
      </c>
      <c r="H489">
        <v>128</v>
      </c>
      <c r="I489" t="s">
        <v>93</v>
      </c>
      <c r="J489">
        <v>2019</v>
      </c>
      <c r="K489" t="s">
        <v>3990</v>
      </c>
      <c r="L489" t="str">
        <f>HYPERLINK("http://dx.doi.org/10.3390/f10020157","http://dx.doi.org/10.3390/f10020157")</f>
        <v>http://dx.doi.org/10.3390/f10020157</v>
      </c>
      <c r="M489" t="s">
        <v>3991</v>
      </c>
    </row>
    <row r="490" spans="1:13" x14ac:dyDescent="0.35">
      <c r="A490" t="s">
        <v>3992</v>
      </c>
      <c r="B490" t="s">
        <v>3993</v>
      </c>
      <c r="C490" t="s">
        <v>3994</v>
      </c>
      <c r="D490" t="s">
        <v>3995</v>
      </c>
      <c r="E490" t="s">
        <v>3996</v>
      </c>
      <c r="F490" t="s">
        <v>3997</v>
      </c>
      <c r="G490" t="s">
        <v>3998</v>
      </c>
      <c r="H490">
        <v>169</v>
      </c>
      <c r="I490" t="s">
        <v>58</v>
      </c>
      <c r="J490">
        <v>2021</v>
      </c>
      <c r="K490" t="s">
        <v>3999</v>
      </c>
      <c r="L490" t="str">
        <f>HYPERLINK("http://dx.doi.org/10.3390/su131810105","http://dx.doi.org/10.3390/su131810105")</f>
        <v>http://dx.doi.org/10.3390/su131810105</v>
      </c>
      <c r="M490" t="s">
        <v>4000</v>
      </c>
    </row>
    <row r="491" spans="1:13" x14ac:dyDescent="0.35">
      <c r="A491" t="s">
        <v>4001</v>
      </c>
      <c r="B491" t="s">
        <v>4002</v>
      </c>
      <c r="C491" t="s">
        <v>4003</v>
      </c>
      <c r="D491" t="s">
        <v>4004</v>
      </c>
      <c r="E491" t="s">
        <v>4005</v>
      </c>
      <c r="F491" t="s">
        <v>4006</v>
      </c>
      <c r="G491" t="s">
        <v>4007</v>
      </c>
      <c r="H491">
        <v>225</v>
      </c>
      <c r="I491" t="s">
        <v>241</v>
      </c>
      <c r="J491">
        <v>2014</v>
      </c>
      <c r="K491" t="s">
        <v>4008</v>
      </c>
      <c r="L491" t="str">
        <f>HYPERLINK("http://dx.doi.org/10.1007/s00035-014-0124-0","http://dx.doi.org/10.1007/s00035-014-0124-0")</f>
        <v>http://dx.doi.org/10.1007/s00035-014-0124-0</v>
      </c>
      <c r="M491" t="s">
        <v>1911</v>
      </c>
    </row>
    <row r="492" spans="1:13" x14ac:dyDescent="0.35">
      <c r="A492" t="s">
        <v>4009</v>
      </c>
      <c r="B492" t="s">
        <v>4010</v>
      </c>
      <c r="C492" t="s">
        <v>13</v>
      </c>
      <c r="D492" t="s">
        <v>4011</v>
      </c>
      <c r="E492" t="s">
        <v>4012</v>
      </c>
      <c r="F492" t="s">
        <v>4013</v>
      </c>
      <c r="G492" t="s">
        <v>4014</v>
      </c>
      <c r="H492">
        <v>243</v>
      </c>
      <c r="I492" t="s">
        <v>4015</v>
      </c>
      <c r="J492">
        <v>2020</v>
      </c>
      <c r="K492" t="s">
        <v>4016</v>
      </c>
      <c r="L492" t="str">
        <f>HYPERLINK("http://dx.doi.org/10.1038/s41598-020-70143-6","http://dx.doi.org/10.1038/s41598-020-70143-6")</f>
        <v>http://dx.doi.org/10.1038/s41598-020-70143-6</v>
      </c>
      <c r="M492" t="s">
        <v>252</v>
      </c>
    </row>
    <row r="493" spans="1:13" x14ac:dyDescent="0.35">
      <c r="A493" t="s">
        <v>4017</v>
      </c>
      <c r="B493" t="s">
        <v>4018</v>
      </c>
      <c r="C493" t="s">
        <v>4019</v>
      </c>
      <c r="D493" t="s">
        <v>4020</v>
      </c>
      <c r="E493" t="s">
        <v>4021</v>
      </c>
      <c r="F493" t="s">
        <v>4022</v>
      </c>
      <c r="G493" t="s">
        <v>4023</v>
      </c>
      <c r="H493">
        <v>741</v>
      </c>
      <c r="I493" t="s">
        <v>84</v>
      </c>
      <c r="J493">
        <v>2014</v>
      </c>
      <c r="K493" t="s">
        <v>4024</v>
      </c>
      <c r="L493" t="str">
        <f>HYPERLINK("http://dx.doi.org/10.1051/0004-6361/201423496","http://dx.doi.org/10.1051/0004-6361/201423496")</f>
        <v>http://dx.doi.org/10.1051/0004-6361/201423496</v>
      </c>
      <c r="M493" t="s">
        <v>4025</v>
      </c>
    </row>
    <row r="494" spans="1:13" x14ac:dyDescent="0.35">
      <c r="A494" t="s">
        <v>4026</v>
      </c>
      <c r="B494" t="s">
        <v>4027</v>
      </c>
      <c r="C494" t="s">
        <v>13</v>
      </c>
      <c r="D494" t="s">
        <v>4028</v>
      </c>
      <c r="E494" t="s">
        <v>4029</v>
      </c>
      <c r="F494" t="s">
        <v>4030</v>
      </c>
      <c r="G494" t="s">
        <v>4031</v>
      </c>
      <c r="H494">
        <v>88</v>
      </c>
      <c r="I494" t="s">
        <v>3447</v>
      </c>
      <c r="J494">
        <v>2024</v>
      </c>
      <c r="K494" t="s">
        <v>4032</v>
      </c>
      <c r="L494" t="str">
        <f>HYPERLINK("http://dx.doi.org/10.1038/s41467-024-45563-x","http://dx.doi.org/10.1038/s41467-024-45563-x")</f>
        <v>http://dx.doi.org/10.1038/s41467-024-45563-x</v>
      </c>
      <c r="M494" t="s">
        <v>252</v>
      </c>
    </row>
    <row r="495" spans="1:13" x14ac:dyDescent="0.35">
      <c r="A495" t="s">
        <v>4033</v>
      </c>
      <c r="B495" t="s">
        <v>4034</v>
      </c>
      <c r="C495" t="s">
        <v>4035</v>
      </c>
      <c r="D495" t="s">
        <v>4036</v>
      </c>
      <c r="E495" t="s">
        <v>4037</v>
      </c>
      <c r="F495" t="s">
        <v>4038</v>
      </c>
      <c r="G495" t="s">
        <v>4039</v>
      </c>
      <c r="H495">
        <v>224</v>
      </c>
      <c r="I495" t="s">
        <v>39</v>
      </c>
      <c r="J495">
        <v>2019</v>
      </c>
      <c r="K495" t="s">
        <v>4040</v>
      </c>
      <c r="L495" t="str">
        <f>HYPERLINK("http://dx.doi.org/10.1093/mnras/stz583","http://dx.doi.org/10.1093/mnras/stz583")</f>
        <v>http://dx.doi.org/10.1093/mnras/stz583</v>
      </c>
      <c r="M495" t="s">
        <v>4025</v>
      </c>
    </row>
  </sheetData>
  <pageMargins left="0.75" right="0.75" top="1" bottom="1" header="0.5" footer="0.5"/>
  <pageSetup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savedrecs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Niha Yadav</cp:lastModifiedBy>
  <dcterms:created xsi:type="dcterms:W3CDTF">2025-03-31T20:55:10Z</dcterms:created>
  <dcterms:modified xsi:type="dcterms:W3CDTF">2025-04-01T01:23:23Z</dcterms:modified>
</cp:coreProperties>
</file>