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amigupta11_publicisgroupe_net/Documents/Desktop/Learning/AI_ML Batch/Chatbot Use Case/"/>
    </mc:Choice>
  </mc:AlternateContent>
  <xr:revisionPtr revIDLastSave="25" documentId="8_{9959F46F-F167-468A-93DC-BB3DEDDF0FC1}" xr6:coauthVersionLast="47" xr6:coauthVersionMax="47" xr10:uidLastSave="{F1872C95-8077-4378-990E-9E6683753B23}"/>
  <bookViews>
    <workbookView xWindow="-108" yWindow="-108" windowWidth="23256" windowHeight="12720" tabRatio="1000" activeTab="5" xr2:uid="{D9D788FD-32B2-454D-AF8E-9CC539558B85}"/>
  </bookViews>
  <sheets>
    <sheet name="Details" sheetId="2" r:id="rId1"/>
    <sheet name="ER" sheetId="1" r:id="rId2"/>
    <sheet name="Selected_Attribs" sheetId="3" r:id="rId3"/>
    <sheet name="contract_partner" sheetId="11" r:id="rId4"/>
    <sheet name="contract_header" sheetId="9" r:id="rId5"/>
    <sheet name="contract_line_item" sheetId="10" r:id="rId6"/>
    <sheet name="Invoice_header" sheetId="7" r:id="rId7"/>
    <sheet name="Invoice_line_item" sheetId="8" r:id="rId8"/>
    <sheet name="Sheet1" sheetId="16" r:id="rId9"/>
    <sheet name="Payment_Header" sheetId="5" r:id="rId10"/>
    <sheet name="Payment_line_item" sheetId="4" r:id="rId11"/>
    <sheet name="Payment_line_item_details" sheetId="6" r:id="rId12"/>
    <sheet name="Prices" sheetId="12" r:id="rId13"/>
    <sheet name="Prices_User" sheetId="14" r:id="rId14"/>
    <sheet name="Bid_Offer" sheetId="13" r:id="rId15"/>
    <sheet name="Dialog Tasks" sheetId="15" r:id="rId16"/>
  </sheets>
  <definedNames>
    <definedName name="_xlnm._FilterDatabase" localSheetId="3" hidden="1">contract_partner!$A$1:$E$22</definedName>
    <definedName name="_xlnm._FilterDatabase" localSheetId="11" hidden="1">Payment_line_item_details!$A$1:$R$25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6" l="1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C7" i="16"/>
  <c r="A7" i="16"/>
  <c r="C6" i="16"/>
  <c r="A6" i="16"/>
  <c r="C5" i="16"/>
  <c r="A5" i="16"/>
  <c r="C2" i="16"/>
  <c r="C1" i="16"/>
  <c r="C4" i="16"/>
  <c r="A4" i="16"/>
  <c r="C3" i="16"/>
  <c r="B3" i="16"/>
  <c r="A3" i="16"/>
  <c r="K4" i="8"/>
  <c r="K5" i="8"/>
  <c r="J4" i="8"/>
  <c r="J5" i="8"/>
  <c r="A3" i="11"/>
  <c r="B3" i="11" s="1"/>
  <c r="A4" i="11"/>
  <c r="B4" i="11" s="1"/>
  <c r="A5" i="11"/>
  <c r="B5" i="11" s="1"/>
  <c r="A6" i="11"/>
  <c r="B6" i="11" s="1"/>
  <c r="A7" i="11"/>
  <c r="B7" i="11" s="1"/>
  <c r="A8" i="11"/>
  <c r="B8" i="11" s="1"/>
  <c r="A9" i="11"/>
  <c r="B9" i="11" s="1"/>
  <c r="A10" i="11"/>
  <c r="B10" i="11" s="1"/>
  <c r="A11" i="11"/>
  <c r="B11" i="11" s="1"/>
  <c r="A12" i="11"/>
  <c r="B12" i="11" s="1"/>
  <c r="A13" i="11"/>
  <c r="B13" i="11" s="1"/>
  <c r="A14" i="11"/>
  <c r="B14" i="11" s="1"/>
  <c r="A15" i="11"/>
  <c r="B15" i="11" s="1"/>
  <c r="A16" i="11"/>
  <c r="B16" i="11" s="1"/>
  <c r="A17" i="11"/>
  <c r="B17" i="11" s="1"/>
  <c r="A18" i="11"/>
  <c r="B18" i="11" s="1"/>
  <c r="A19" i="11"/>
  <c r="B19" i="11" s="1"/>
  <c r="A20" i="11"/>
  <c r="B20" i="11" s="1"/>
  <c r="A21" i="11"/>
  <c r="B21" i="11" s="1"/>
  <c r="A22" i="11"/>
  <c r="B22" i="11" s="1"/>
  <c r="A2" i="11"/>
  <c r="B2" i="11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4" i="4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H25" i="8"/>
  <c r="H22" i="8"/>
  <c r="H23" i="8"/>
  <c r="H24" i="8"/>
  <c r="H21" i="8"/>
  <c r="H13" i="8"/>
  <c r="H14" i="8"/>
  <c r="H15" i="8"/>
  <c r="H16" i="8"/>
  <c r="H17" i="8"/>
  <c r="H18" i="8"/>
  <c r="H19" i="8"/>
  <c r="H20" i="8"/>
  <c r="H7" i="8"/>
  <c r="H8" i="8"/>
  <c r="H9" i="8"/>
  <c r="H10" i="8"/>
  <c r="H11" i="8"/>
  <c r="H12" i="8"/>
  <c r="H6" i="8"/>
  <c r="H2" i="8"/>
  <c r="H3" i="8"/>
  <c r="H5" i="8"/>
  <c r="H4" i="8"/>
  <c r="G25" i="8"/>
  <c r="G6" i="8"/>
  <c r="G2" i="8"/>
  <c r="G3" i="8"/>
  <c r="A5" i="8"/>
  <c r="A3" i="7"/>
  <c r="B3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5" i="7"/>
  <c r="N22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5" i="7"/>
  <c r="J5" i="7"/>
  <c r="K5" i="7" s="1"/>
  <c r="J6" i="7"/>
  <c r="K6" i="7" s="1"/>
  <c r="J7" i="7"/>
  <c r="K7" i="7" s="1"/>
  <c r="J8" i="7"/>
  <c r="C8" i="7" s="1"/>
  <c r="B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L22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N4" i="7"/>
  <c r="J4" i="7"/>
  <c r="K4" i="7" s="1"/>
  <c r="L5" i="7"/>
  <c r="J2" i="7"/>
  <c r="C2" i="7" s="1"/>
  <c r="I5" i="4"/>
  <c r="J8" i="6" s="1"/>
  <c r="G8" i="8" s="1"/>
  <c r="I6" i="4"/>
  <c r="I7" i="4"/>
  <c r="J10" i="6" s="1"/>
  <c r="G10" i="8" s="1"/>
  <c r="I8" i="4"/>
  <c r="J11" i="6" s="1"/>
  <c r="G11" i="8" s="1"/>
  <c r="I9" i="4"/>
  <c r="J12" i="6" s="1"/>
  <c r="G12" i="8" s="1"/>
  <c r="I10" i="4"/>
  <c r="J13" i="6" s="1"/>
  <c r="N11" i="7" s="1"/>
  <c r="I11" i="4"/>
  <c r="J11" i="4" s="1"/>
  <c r="I12" i="4"/>
  <c r="J12" i="4" s="1"/>
  <c r="I13" i="4"/>
  <c r="J16" i="6" s="1"/>
  <c r="G16" i="8" s="1"/>
  <c r="I14" i="4"/>
  <c r="J17" i="6" s="1"/>
  <c r="G17" i="8" s="1"/>
  <c r="I15" i="4"/>
  <c r="J18" i="6" s="1"/>
  <c r="G18" i="8" s="1"/>
  <c r="I16" i="4"/>
  <c r="J19" i="6" s="1"/>
  <c r="I17" i="4"/>
  <c r="J17" i="4" s="1"/>
  <c r="I18" i="4"/>
  <c r="J18" i="4" s="1"/>
  <c r="I19" i="4"/>
  <c r="J22" i="6" s="1"/>
  <c r="N20" i="7" s="1"/>
  <c r="I20" i="4"/>
  <c r="J20" i="4" s="1"/>
  <c r="I21" i="4"/>
  <c r="J24" i="6" s="1"/>
  <c r="G24" i="8" s="1"/>
  <c r="J9" i="6"/>
  <c r="G9" i="8" s="1"/>
  <c r="J21" i="6"/>
  <c r="N19" i="7" s="1"/>
  <c r="I4" i="4"/>
  <c r="J7" i="6" s="1"/>
  <c r="N5" i="7" s="1"/>
  <c r="G5" i="10"/>
  <c r="E3" i="10"/>
  <c r="E2" i="10"/>
  <c r="B3" i="10"/>
  <c r="B2" i="10"/>
  <c r="A3" i="10"/>
  <c r="A2" i="10"/>
  <c r="C3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5" i="9"/>
  <c r="A3" i="9"/>
  <c r="B3" i="9"/>
  <c r="C22" i="9"/>
  <c r="A22" i="9" s="1"/>
  <c r="C16" i="9"/>
  <c r="B16" i="9" s="1"/>
  <c r="C17" i="9"/>
  <c r="A17" i="9" s="1"/>
  <c r="C18" i="9"/>
  <c r="B18" i="9" s="1"/>
  <c r="C19" i="9"/>
  <c r="B19" i="9" s="1"/>
  <c r="C20" i="9"/>
  <c r="A20" i="9" s="1"/>
  <c r="C21" i="9"/>
  <c r="A21" i="9" s="1"/>
  <c r="C5" i="9"/>
  <c r="A5" i="9" s="1"/>
  <c r="C6" i="9"/>
  <c r="A6" i="9" s="1"/>
  <c r="C7" i="9"/>
  <c r="A7" i="9" s="1"/>
  <c r="C8" i="9"/>
  <c r="B8" i="9" s="1"/>
  <c r="C9" i="9"/>
  <c r="A9" i="9" s="1"/>
  <c r="C10" i="9"/>
  <c r="B10" i="9" s="1"/>
  <c r="C11" i="9"/>
  <c r="B11" i="9" s="1"/>
  <c r="C12" i="9"/>
  <c r="A12" i="9" s="1"/>
  <c r="C13" i="9"/>
  <c r="A13" i="9" s="1"/>
  <c r="C14" i="9"/>
  <c r="A14" i="9" s="1"/>
  <c r="C15" i="9"/>
  <c r="A15" i="9" s="1"/>
  <c r="C4" i="9"/>
  <c r="A4" i="9" s="1"/>
  <c r="E14" i="6"/>
  <c r="A14" i="6" s="1"/>
  <c r="O25" i="6"/>
  <c r="F25" i="6"/>
  <c r="E25" i="6" s="1"/>
  <c r="A25" i="6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7" i="6"/>
  <c r="F12" i="6"/>
  <c r="C12" i="6" s="1"/>
  <c r="F13" i="6"/>
  <c r="C13" i="6" s="1"/>
  <c r="F14" i="6"/>
  <c r="C14" i="6" s="1"/>
  <c r="F15" i="6"/>
  <c r="E15" i="6" s="1"/>
  <c r="B15" i="6" s="1"/>
  <c r="F16" i="6"/>
  <c r="E16" i="6" s="1"/>
  <c r="A16" i="6" s="1"/>
  <c r="F17" i="6"/>
  <c r="E17" i="6" s="1"/>
  <c r="A17" i="6" s="1"/>
  <c r="F18" i="6"/>
  <c r="E18" i="6" s="1"/>
  <c r="A18" i="6" s="1"/>
  <c r="F19" i="6"/>
  <c r="C19" i="6" s="1"/>
  <c r="F20" i="6"/>
  <c r="C20" i="6" s="1"/>
  <c r="F21" i="6"/>
  <c r="C21" i="6" s="1"/>
  <c r="F22" i="6"/>
  <c r="C22" i="6" s="1"/>
  <c r="F23" i="6"/>
  <c r="E23" i="6" s="1"/>
  <c r="B23" i="6" s="1"/>
  <c r="F24" i="6"/>
  <c r="E24" i="6" s="1"/>
  <c r="A24" i="6" s="1"/>
  <c r="F7" i="6"/>
  <c r="E7" i="6" s="1"/>
  <c r="B7" i="6" s="1"/>
  <c r="F8" i="6"/>
  <c r="E8" i="6" s="1"/>
  <c r="A8" i="6" s="1"/>
  <c r="F9" i="6"/>
  <c r="E9" i="6" s="1"/>
  <c r="A9" i="6" s="1"/>
  <c r="F10" i="6"/>
  <c r="E10" i="6" s="1"/>
  <c r="A10" i="6" s="1"/>
  <c r="F11" i="6"/>
  <c r="C11" i="6" s="1"/>
  <c r="J5" i="4"/>
  <c r="J6" i="4"/>
  <c r="J7" i="4"/>
  <c r="J13" i="4"/>
  <c r="J14" i="4"/>
  <c r="J15" i="4"/>
  <c r="J16" i="4"/>
  <c r="J21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3" i="4"/>
  <c r="L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3" i="4"/>
  <c r="K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C5" i="5"/>
  <c r="C6" i="5"/>
  <c r="A6" i="5" s="1"/>
  <c r="C7" i="5"/>
  <c r="A7" i="5" s="1"/>
  <c r="C8" i="5"/>
  <c r="C9" i="5"/>
  <c r="C10" i="5"/>
  <c r="A10" i="5" s="1"/>
  <c r="C11" i="5"/>
  <c r="C12" i="5"/>
  <c r="C13" i="5"/>
  <c r="C14" i="5"/>
  <c r="A14" i="5" s="1"/>
  <c r="C15" i="5"/>
  <c r="A15" i="5" s="1"/>
  <c r="C16" i="5"/>
  <c r="C17" i="5"/>
  <c r="A17" i="5" s="1"/>
  <c r="C18" i="5"/>
  <c r="A18" i="5" s="1"/>
  <c r="C19" i="5"/>
  <c r="C20" i="5"/>
  <c r="A20" i="5" s="1"/>
  <c r="C21" i="5"/>
  <c r="A21" i="5" s="1"/>
  <c r="C4" i="5"/>
  <c r="A4" i="5" s="1"/>
  <c r="A5" i="5"/>
  <c r="A8" i="5"/>
  <c r="A9" i="5"/>
  <c r="A11" i="5"/>
  <c r="A12" i="5"/>
  <c r="A13" i="5"/>
  <c r="A16" i="5"/>
  <c r="A19" i="5"/>
  <c r="A3" i="5"/>
  <c r="E3" i="4" s="1"/>
  <c r="A2" i="5"/>
  <c r="F5" i="6" s="1"/>
  <c r="C5" i="6" s="1"/>
  <c r="B5" i="8"/>
  <c r="B4" i="8"/>
  <c r="A4" i="8" s="1"/>
  <c r="C3" i="4"/>
  <c r="B3" i="4" s="1"/>
  <c r="H3" i="4"/>
  <c r="J3" i="4"/>
  <c r="J2" i="4"/>
  <c r="H2" i="4"/>
  <c r="C2" i="4"/>
  <c r="B2" i="4" s="1"/>
  <c r="B14" i="16" l="1"/>
  <c r="B9" i="16"/>
  <c r="B17" i="16"/>
  <c r="C18" i="6"/>
  <c r="B15" i="16"/>
  <c r="B23" i="16"/>
  <c r="C10" i="6"/>
  <c r="B10" i="16"/>
  <c r="B18" i="16"/>
  <c r="B7" i="16"/>
  <c r="E22" i="6"/>
  <c r="B22" i="6" s="1"/>
  <c r="B8" i="16"/>
  <c r="B16" i="16"/>
  <c r="B24" i="16"/>
  <c r="C25" i="6"/>
  <c r="C17" i="6"/>
  <c r="C9" i="6"/>
  <c r="E21" i="6"/>
  <c r="E13" i="6"/>
  <c r="A13" i="6" s="1"/>
  <c r="E5" i="6"/>
  <c r="N16" i="7"/>
  <c r="C24" i="6"/>
  <c r="C16" i="6"/>
  <c r="C8" i="6"/>
  <c r="E20" i="6"/>
  <c r="B20" i="6" s="1"/>
  <c r="E12" i="6"/>
  <c r="N15" i="7"/>
  <c r="C23" i="6"/>
  <c r="C15" i="6"/>
  <c r="C7" i="6"/>
  <c r="E19" i="6"/>
  <c r="A19" i="6" s="1"/>
  <c r="E11" i="6"/>
  <c r="A11" i="6" s="1"/>
  <c r="N14" i="7"/>
  <c r="N9" i="7"/>
  <c r="N8" i="7"/>
  <c r="N7" i="7"/>
  <c r="N6" i="7"/>
  <c r="C17" i="7"/>
  <c r="F19" i="8" s="1"/>
  <c r="C19" i="8" s="1"/>
  <c r="C9" i="7"/>
  <c r="A9" i="7" s="1"/>
  <c r="C18" i="7"/>
  <c r="F20" i="8" s="1"/>
  <c r="C20" i="8" s="1"/>
  <c r="C16" i="10"/>
  <c r="B16" i="10" s="1"/>
  <c r="B4" i="9"/>
  <c r="A15" i="6"/>
  <c r="A7" i="6"/>
  <c r="C10" i="10"/>
  <c r="B10" i="10" s="1"/>
  <c r="A8" i="9"/>
  <c r="C9" i="10"/>
  <c r="B9" i="10" s="1"/>
  <c r="C8" i="10"/>
  <c r="K8" i="7"/>
  <c r="A19" i="9"/>
  <c r="B22" i="9"/>
  <c r="A23" i="6"/>
  <c r="B17" i="9"/>
  <c r="C19" i="10"/>
  <c r="A19" i="10" s="1"/>
  <c r="C17" i="10"/>
  <c r="B17" i="10" s="1"/>
  <c r="B15" i="9"/>
  <c r="A18" i="9"/>
  <c r="C15" i="10"/>
  <c r="C7" i="10"/>
  <c r="K2" i="7"/>
  <c r="C5" i="7"/>
  <c r="A5" i="7" s="1"/>
  <c r="C10" i="7"/>
  <c r="F12" i="8" s="1"/>
  <c r="C12" i="8" s="1"/>
  <c r="B14" i="9"/>
  <c r="C4" i="10"/>
  <c r="C14" i="10"/>
  <c r="C6" i="10"/>
  <c r="C22" i="7"/>
  <c r="F25" i="8" s="1"/>
  <c r="C25" i="8" s="1"/>
  <c r="C14" i="7"/>
  <c r="F16" i="8" s="1"/>
  <c r="C16" i="8" s="1"/>
  <c r="C6" i="7"/>
  <c r="A6" i="7" s="1"/>
  <c r="B18" i="6"/>
  <c r="B10" i="6"/>
  <c r="B9" i="9"/>
  <c r="A11" i="9"/>
  <c r="C22" i="10"/>
  <c r="C13" i="10"/>
  <c r="C5" i="10"/>
  <c r="C21" i="7"/>
  <c r="A21" i="7" s="1"/>
  <c r="C13" i="7"/>
  <c r="A13" i="7" s="1"/>
  <c r="C7" i="7"/>
  <c r="B7" i="7" s="1"/>
  <c r="C18" i="10"/>
  <c r="B17" i="6"/>
  <c r="B9" i="6"/>
  <c r="B7" i="9"/>
  <c r="A10" i="9"/>
  <c r="C21" i="10"/>
  <c r="C12" i="10"/>
  <c r="C20" i="7"/>
  <c r="A20" i="7" s="1"/>
  <c r="C12" i="7"/>
  <c r="B12" i="7" s="1"/>
  <c r="B24" i="6"/>
  <c r="B16" i="6"/>
  <c r="B8" i="6"/>
  <c r="B6" i="9"/>
  <c r="C20" i="10"/>
  <c r="C11" i="10"/>
  <c r="C19" i="7"/>
  <c r="F21" i="8" s="1"/>
  <c r="C21" i="8" s="1"/>
  <c r="C11" i="7"/>
  <c r="F13" i="8" s="1"/>
  <c r="C13" i="8" s="1"/>
  <c r="C4" i="7"/>
  <c r="B4" i="7" s="1"/>
  <c r="B14" i="6"/>
  <c r="C16" i="7"/>
  <c r="B16" i="7" s="1"/>
  <c r="C15" i="7"/>
  <c r="B15" i="7" s="1"/>
  <c r="G19" i="8"/>
  <c r="N17" i="7"/>
  <c r="N10" i="7"/>
  <c r="J23" i="6"/>
  <c r="G22" i="8"/>
  <c r="G7" i="8"/>
  <c r="G21" i="8"/>
  <c r="G13" i="8"/>
  <c r="J19" i="4"/>
  <c r="J20" i="6"/>
  <c r="F11" i="8"/>
  <c r="C11" i="8" s="1"/>
  <c r="B2" i="7"/>
  <c r="F2" i="8"/>
  <c r="C3" i="8"/>
  <c r="F3" i="8"/>
  <c r="C2" i="8"/>
  <c r="A2" i="7"/>
  <c r="A8" i="7"/>
  <c r="F10" i="8"/>
  <c r="C10" i="8" s="1"/>
  <c r="B25" i="6"/>
  <c r="J15" i="6"/>
  <c r="J10" i="4"/>
  <c r="J9" i="4"/>
  <c r="J8" i="4"/>
  <c r="J14" i="6"/>
  <c r="J4" i="4"/>
  <c r="B21" i="9"/>
  <c r="B5" i="9"/>
  <c r="B12" i="9"/>
  <c r="A16" i="9"/>
  <c r="B13" i="9"/>
  <c r="B20" i="9"/>
  <c r="F6" i="6"/>
  <c r="E6" i="6" s="1"/>
  <c r="A3" i="4"/>
  <c r="E2" i="4"/>
  <c r="F2" i="6"/>
  <c r="E2" i="6" s="1"/>
  <c r="A2" i="4"/>
  <c r="F3" i="6"/>
  <c r="E3" i="6" s="1"/>
  <c r="B3" i="6" s="1"/>
  <c r="F4" i="6"/>
  <c r="E4" i="6" s="1"/>
  <c r="B4" i="6" s="1"/>
  <c r="B12" i="6" l="1"/>
  <c r="B12" i="16"/>
  <c r="B21" i="6"/>
  <c r="B21" i="16"/>
  <c r="B9" i="7"/>
  <c r="A20" i="6"/>
  <c r="B20" i="16"/>
  <c r="A10" i="10"/>
  <c r="B11" i="6"/>
  <c r="B11" i="16"/>
  <c r="A12" i="6"/>
  <c r="B2" i="6"/>
  <c r="B4" i="16"/>
  <c r="B6" i="6"/>
  <c r="B6" i="16"/>
  <c r="A21" i="6"/>
  <c r="B19" i="6"/>
  <c r="B19" i="16"/>
  <c r="B5" i="6"/>
  <c r="B5" i="16"/>
  <c r="B13" i="6"/>
  <c r="B13" i="16"/>
  <c r="A22" i="6"/>
  <c r="B22" i="16"/>
  <c r="K13" i="8"/>
  <c r="J13" i="8"/>
  <c r="B2" i="8"/>
  <c r="A2" i="8" s="1"/>
  <c r="K2" i="8"/>
  <c r="J2" i="8"/>
  <c r="B12" i="8"/>
  <c r="K12" i="8"/>
  <c r="J12" i="8"/>
  <c r="B3" i="8"/>
  <c r="A3" i="8" s="1"/>
  <c r="K3" i="8"/>
  <c r="J3" i="8"/>
  <c r="K21" i="8"/>
  <c r="J21" i="8"/>
  <c r="K16" i="8"/>
  <c r="J16" i="8"/>
  <c r="K25" i="8"/>
  <c r="J25" i="8"/>
  <c r="A20" i="8"/>
  <c r="K20" i="8"/>
  <c r="J20" i="8"/>
  <c r="K19" i="8"/>
  <c r="J19" i="8"/>
  <c r="K10" i="8"/>
  <c r="J10" i="8"/>
  <c r="A5" i="6"/>
  <c r="K11" i="8"/>
  <c r="J11" i="8"/>
  <c r="A17" i="7"/>
  <c r="B17" i="7"/>
  <c r="B6" i="7"/>
  <c r="F15" i="8"/>
  <c r="C15" i="8" s="1"/>
  <c r="B15" i="8" s="1"/>
  <c r="B20" i="8"/>
  <c r="B18" i="7"/>
  <c r="E10" i="10"/>
  <c r="A18" i="7"/>
  <c r="F22" i="8"/>
  <c r="C22" i="8" s="1"/>
  <c r="A14" i="7"/>
  <c r="E19" i="10"/>
  <c r="E16" i="10"/>
  <c r="A16" i="10"/>
  <c r="E9" i="10"/>
  <c r="B19" i="7"/>
  <c r="E17" i="10"/>
  <c r="B5" i="7"/>
  <c r="A19" i="7"/>
  <c r="B19" i="10"/>
  <c r="B11" i="7"/>
  <c r="A17" i="10"/>
  <c r="B14" i="7"/>
  <c r="B8" i="10"/>
  <c r="E8" i="10"/>
  <c r="A4" i="7"/>
  <c r="A9" i="10"/>
  <c r="F18" i="8"/>
  <c r="C18" i="8" s="1"/>
  <c r="B10" i="7"/>
  <c r="A16" i="7"/>
  <c r="A12" i="8"/>
  <c r="A10" i="7"/>
  <c r="F8" i="8"/>
  <c r="C8" i="8" s="1"/>
  <c r="A11" i="7"/>
  <c r="F7" i="8"/>
  <c r="C7" i="8" s="1"/>
  <c r="A8" i="10"/>
  <c r="B18" i="10"/>
  <c r="E18" i="10"/>
  <c r="A18" i="10"/>
  <c r="A13" i="10"/>
  <c r="B13" i="10"/>
  <c r="E13" i="10"/>
  <c r="B25" i="8"/>
  <c r="A25" i="8"/>
  <c r="B20" i="7"/>
  <c r="A11" i="10"/>
  <c r="B11" i="10"/>
  <c r="E11" i="10"/>
  <c r="F9" i="8"/>
  <c r="C9" i="8" s="1"/>
  <c r="A7" i="7"/>
  <c r="E22" i="10"/>
  <c r="A22" i="10"/>
  <c r="B22" i="10"/>
  <c r="B13" i="7"/>
  <c r="A21" i="10"/>
  <c r="B21" i="10"/>
  <c r="E21" i="10"/>
  <c r="E6" i="10"/>
  <c r="A6" i="10"/>
  <c r="B6" i="10"/>
  <c r="E7" i="10"/>
  <c r="A7" i="10"/>
  <c r="B7" i="10"/>
  <c r="F6" i="8"/>
  <c r="C6" i="8" s="1"/>
  <c r="A22" i="7"/>
  <c r="A12" i="7"/>
  <c r="E14" i="10"/>
  <c r="A14" i="10"/>
  <c r="B14" i="10"/>
  <c r="E15" i="10"/>
  <c r="A15" i="10"/>
  <c r="B15" i="10"/>
  <c r="A12" i="10"/>
  <c r="B12" i="10"/>
  <c r="E12" i="10"/>
  <c r="B22" i="7"/>
  <c r="F14" i="8"/>
  <c r="C14" i="8" s="1"/>
  <c r="F23" i="8"/>
  <c r="C23" i="8" s="1"/>
  <c r="F17" i="8"/>
  <c r="C17" i="8" s="1"/>
  <c r="A15" i="7"/>
  <c r="A4" i="10"/>
  <c r="B4" i="10"/>
  <c r="E4" i="10"/>
  <c r="A20" i="10"/>
  <c r="B20" i="10"/>
  <c r="E20" i="10"/>
  <c r="F24" i="8"/>
  <c r="C24" i="8" s="1"/>
  <c r="B21" i="7"/>
  <c r="A5" i="10"/>
  <c r="B5" i="10"/>
  <c r="E5" i="10"/>
  <c r="N13" i="7"/>
  <c r="G15" i="8"/>
  <c r="N21" i="7"/>
  <c r="G23" i="8"/>
  <c r="G20" i="8"/>
  <c r="N18" i="7"/>
  <c r="N12" i="7"/>
  <c r="G14" i="8"/>
  <c r="B10" i="8"/>
  <c r="A10" i="8"/>
  <c r="A16" i="8"/>
  <c r="B16" i="8"/>
  <c r="B13" i="8"/>
  <c r="A13" i="8"/>
  <c r="A11" i="8"/>
  <c r="B11" i="8"/>
  <c r="A19" i="8"/>
  <c r="B19" i="8"/>
  <c r="B21" i="8"/>
  <c r="A21" i="8"/>
  <c r="C3" i="6"/>
  <c r="A3" i="6"/>
  <c r="C2" i="6"/>
  <c r="C4" i="6"/>
  <c r="A4" i="6"/>
  <c r="C6" i="6"/>
  <c r="A6" i="6"/>
  <c r="A2" i="6"/>
  <c r="A24" i="8" l="1"/>
  <c r="K24" i="8"/>
  <c r="J24" i="8"/>
  <c r="B23" i="8"/>
  <c r="K23" i="8"/>
  <c r="J23" i="8"/>
  <c r="B14" i="8"/>
  <c r="K14" i="8"/>
  <c r="J14" i="8"/>
  <c r="A15" i="8"/>
  <c r="K15" i="8"/>
  <c r="J15" i="8"/>
  <c r="A7" i="8"/>
  <c r="K7" i="8"/>
  <c r="J7" i="8"/>
  <c r="A18" i="8"/>
  <c r="K18" i="8"/>
  <c r="J18" i="8"/>
  <c r="B22" i="8"/>
  <c r="K22" i="8"/>
  <c r="J22" i="8"/>
  <c r="K17" i="8"/>
  <c r="J17" i="8"/>
  <c r="J9" i="8"/>
  <c r="K9" i="8"/>
  <c r="B8" i="8"/>
  <c r="K8" i="8"/>
  <c r="J8" i="8"/>
  <c r="A6" i="8"/>
  <c r="K6" i="8"/>
  <c r="J6" i="8"/>
  <c r="A8" i="8"/>
  <c r="B7" i="8"/>
  <c r="B18" i="8"/>
  <c r="A22" i="8"/>
  <c r="B24" i="8"/>
  <c r="B6" i="8"/>
  <c r="A23" i="8"/>
  <c r="A14" i="8"/>
  <c r="A9" i="8"/>
  <c r="B9" i="8"/>
  <c r="B17" i="8"/>
  <c r="A17" i="8"/>
</calcChain>
</file>

<file path=xl/sharedStrings.xml><?xml version="1.0" encoding="utf-8"?>
<sst xmlns="http://schemas.openxmlformats.org/spreadsheetml/2006/main" count="1980" uniqueCount="403">
  <si>
    <t xml:space="preserve">Contract Header </t>
  </si>
  <si>
    <t>Contract Partner</t>
  </si>
  <si>
    <t>Invoice header</t>
  </si>
  <si>
    <t>Invoice line item</t>
  </si>
  <si>
    <t xml:space="preserve">Payment Header </t>
  </si>
  <si>
    <t xml:space="preserve">Payment line items  </t>
  </si>
  <si>
    <t>technical_id</t>
  </si>
  <si>
    <t>source_system</t>
  </si>
  <si>
    <t>source_system_technical_id</t>
  </si>
  <si>
    <t>contract_number</t>
  </si>
  <si>
    <t>invoice_number</t>
  </si>
  <si>
    <t>payment_document_number</t>
  </si>
  <si>
    <t>contract_type_code</t>
  </si>
  <si>
    <t>partner_id</t>
  </si>
  <si>
    <t>document_type_code</t>
  </si>
  <si>
    <t>header_text</t>
  </si>
  <si>
    <t>line_item_number</t>
  </si>
  <si>
    <t>external_identifier</t>
  </si>
  <si>
    <t>partner_code</t>
  </si>
  <si>
    <t>document_type_description</t>
  </si>
  <si>
    <t>invoice_line_item_number</t>
  </si>
  <si>
    <t>external_document_reference</t>
  </si>
  <si>
    <t>parent_id</t>
  </si>
  <si>
    <t>partner_role_code</t>
  </si>
  <si>
    <t>invoice_type_code</t>
  </si>
  <si>
    <t>document_date</t>
  </si>
  <si>
    <t>payment_partner_code</t>
  </si>
  <si>
    <t>linked_contract_number</t>
  </si>
  <si>
    <t>invoice_type_description</t>
  </si>
  <si>
    <t>bill_of_lading_number</t>
  </si>
  <si>
    <t>payment_amount</t>
  </si>
  <si>
    <t>payment_partner_name</t>
  </si>
  <si>
    <t>contract_date</t>
  </si>
  <si>
    <t>contract_line_item_id</t>
  </si>
  <si>
    <t>fiscal_year</t>
  </si>
  <si>
    <t>bill_of_lading_date</t>
  </si>
  <si>
    <t>payment_clearing_date</t>
  </si>
  <si>
    <t>contract_expiration_date</t>
  </si>
  <si>
    <t>contract_line_item_number</t>
  </si>
  <si>
    <t>commodity_movement_id</t>
  </si>
  <si>
    <t>payment_value_date</t>
  </si>
  <si>
    <t>alternative_payer_payee</t>
  </si>
  <si>
    <t>contract_type_description</t>
  </si>
  <si>
    <t>partner_short_name</t>
  </si>
  <si>
    <t>vehicle_identification_code</t>
  </si>
  <si>
    <t>payment_currency_code</t>
  </si>
  <si>
    <t>contract_business_type</t>
  </si>
  <si>
    <t>partner_long_name</t>
  </si>
  <si>
    <t>origin_location_code</t>
  </si>
  <si>
    <t>payment_currency_description</t>
  </si>
  <si>
    <t>net_payment_amount</t>
  </si>
  <si>
    <t>special_agreement_type</t>
  </si>
  <si>
    <t>partner_role_description</t>
  </si>
  <si>
    <t>financial_invoice_number</t>
  </si>
  <si>
    <t>origin_location_id</t>
  </si>
  <si>
    <t>local_currency_code</t>
  </si>
  <si>
    <t>amount_in_local_currency</t>
  </si>
  <si>
    <t>legal_role_type</t>
  </si>
  <si>
    <t>tax_id</t>
  </si>
  <si>
    <t>origin_location_name</t>
  </si>
  <si>
    <t>local_currency_description</t>
  </si>
  <si>
    <t>cash_discount_amount</t>
  </si>
  <si>
    <t>updated_ts</t>
  </si>
  <si>
    <t>invoice_date</t>
  </si>
  <si>
    <t>destination_location_code</t>
  </si>
  <si>
    <t>payment_method_code</t>
  </si>
  <si>
    <t>payment_term</t>
  </si>
  <si>
    <t>trade_desk_code</t>
  </si>
  <si>
    <t>prepayment_total_amount</t>
  </si>
  <si>
    <t>destination_location_id</t>
  </si>
  <si>
    <t>payment_method_description</t>
  </si>
  <si>
    <t>baseline_date</t>
  </si>
  <si>
    <t>trade_desk_name</t>
  </si>
  <si>
    <t>invoice_total_amount</t>
  </si>
  <si>
    <t>destination_location_name</t>
  </si>
  <si>
    <t>payment_method_number</t>
  </si>
  <si>
    <t>line_item_text</t>
  </si>
  <si>
    <t>trader</t>
  </si>
  <si>
    <t>invoice_currency_code</t>
  </si>
  <si>
    <t>incoterms_1_code</t>
  </si>
  <si>
    <t>exchange_rate</t>
  </si>
  <si>
    <t>total_quantity</t>
  </si>
  <si>
    <t>invoice_currency_description</t>
  </si>
  <si>
    <t>incoterms_code</t>
  </si>
  <si>
    <t>created_by</t>
  </si>
  <si>
    <t>cheque_due_payment_date</t>
  </si>
  <si>
    <t>contract_currency_code</t>
  </si>
  <si>
    <t>incoterms_1_description</t>
  </si>
  <si>
    <t>payment_status_code</t>
  </si>
  <si>
    <t>contract_currency_description</t>
  </si>
  <si>
    <t>incoterms_description</t>
  </si>
  <si>
    <t>payment_status_description</t>
  </si>
  <si>
    <t>bank_details_code</t>
  </si>
  <si>
    <t>settlement_currency_code</t>
  </si>
  <si>
    <t>incoterms_2</t>
  </si>
  <si>
    <t>settlement_currency_description</t>
  </si>
  <si>
    <t>incoterms_location_id</t>
  </si>
  <si>
    <t>risk_currency_code</t>
  </si>
  <si>
    <t>incoterms_location_name</t>
  </si>
  <si>
    <t>witholding_tax</t>
  </si>
  <si>
    <t>risk_currency_description</t>
  </si>
  <si>
    <t>payment_terms_code</t>
  </si>
  <si>
    <t>crop_season</t>
  </si>
  <si>
    <t>payment_type_code</t>
  </si>
  <si>
    <t>receiving_issuing_bank_id</t>
  </si>
  <si>
    <t>company_currency_code</t>
  </si>
  <si>
    <t>payment_terms_description</t>
  </si>
  <si>
    <t>commodity_code</t>
  </si>
  <si>
    <t>payment_type_description</t>
  </si>
  <si>
    <t>company_currency_description</t>
  </si>
  <si>
    <t>payment_terms_due_date</t>
  </si>
  <si>
    <t>commodity_id</t>
  </si>
  <si>
    <t>payment_document_type_code</t>
  </si>
  <si>
    <t>financial_invoice_line_item_number</t>
  </si>
  <si>
    <t>contract_currency_exchange_rate</t>
  </si>
  <si>
    <t>hold_payments_until_date</t>
  </si>
  <si>
    <t>commodity_standard_grade</t>
  </si>
  <si>
    <t>payment_document_type_description</t>
  </si>
  <si>
    <t>financial_invoice_year</t>
  </si>
  <si>
    <t>payment_clearance_status</t>
  </si>
  <si>
    <t>non_commodity_product_service_code</t>
  </si>
  <si>
    <t>payment_posting_date</t>
  </si>
  <si>
    <t>amount_in_document_currency</t>
  </si>
  <si>
    <t>external_text</t>
  </si>
  <si>
    <t>non_commodity_product_service_description</t>
  </si>
  <si>
    <t>posting_key</t>
  </si>
  <si>
    <t>internal_text</t>
  </si>
  <si>
    <t>invoice_line_item_quantity</t>
  </si>
  <si>
    <t>gl_indicator</t>
  </si>
  <si>
    <t>predefined_text_description</t>
  </si>
  <si>
    <t>invoice_line_item_quantity_uom_code</t>
  </si>
  <si>
    <t>payments_terms_code</t>
  </si>
  <si>
    <t>invoice_line_item_quantity_uom_description</t>
  </si>
  <si>
    <t>payments_terms_description</t>
  </si>
  <si>
    <t>invoice_creation_date</t>
  </si>
  <si>
    <t>sales_contract_number</t>
  </si>
  <si>
    <t>payment_days</t>
  </si>
  <si>
    <t>changed_by</t>
  </si>
  <si>
    <t>sales_contract_line_item_number</t>
  </si>
  <si>
    <t>hold_payment_until_date</t>
  </si>
  <si>
    <t>last_change_date</t>
  </si>
  <si>
    <t>purchase_contract_number</t>
  </si>
  <si>
    <t>approved_by</t>
  </si>
  <si>
    <t>purchase_contract_line_item_number</t>
  </si>
  <si>
    <t>approval_date</t>
  </si>
  <si>
    <t>reference_invoice_number</t>
  </si>
  <si>
    <t>predefined_text_code</t>
  </si>
  <si>
    <t>invoice_status_code</t>
  </si>
  <si>
    <t>reference_invoice_line_item_number</t>
  </si>
  <si>
    <t>predefined_text</t>
  </si>
  <si>
    <t>invoice_status_description</t>
  </si>
  <si>
    <t>pricing_lot_id</t>
  </si>
  <si>
    <t>perc_broker_commission</t>
  </si>
  <si>
    <t>reference_contract_number</t>
  </si>
  <si>
    <t>pricing_lot_quantity_applied</t>
  </si>
  <si>
    <t>broker_commission_rate</t>
  </si>
  <si>
    <t>reference_contract_line_item_number</t>
  </si>
  <si>
    <t>price_per_unit</t>
  </si>
  <si>
    <t>broker_commission_uom_code</t>
  </si>
  <si>
    <t>pricing_unit</t>
  </si>
  <si>
    <t>broker_commission_uom_description</t>
  </si>
  <si>
    <t>pricing_unit_uom_code</t>
  </si>
  <si>
    <t>broker_commission_uom_factor</t>
  </si>
  <si>
    <t>invoice_document_type_code</t>
  </si>
  <si>
    <t>pricing_unit_uom_description</t>
  </si>
  <si>
    <t>broker_commission_currency_code</t>
  </si>
  <si>
    <t>invoice_document_type_description</t>
  </si>
  <si>
    <t>line_item_invoice_amount</t>
  </si>
  <si>
    <t>broker_commission_currency_description</t>
  </si>
  <si>
    <t>custom_tax_rate</t>
  </si>
  <si>
    <t>prepayment_details_id</t>
  </si>
  <si>
    <t>broker_commission_currency_exchange_rate</t>
  </si>
  <si>
    <t>custom_invoice_due_date</t>
  </si>
  <si>
    <t>line_item_prepayment_amount</t>
  </si>
  <si>
    <t>perc_of_settlement</t>
  </si>
  <si>
    <t>inspection_by_third_party_required_ticket</t>
  </si>
  <si>
    <t>inspection_company_name</t>
  </si>
  <si>
    <t>inspection_number</t>
  </si>
  <si>
    <t>inspection_amount_in_lc</t>
  </si>
  <si>
    <t>customer_share_of_inspection_costs</t>
  </si>
  <si>
    <t>payment_clearing_status</t>
  </si>
  <si>
    <t>inspection_ticket_status_code</t>
  </si>
  <si>
    <t>tax_amount</t>
  </si>
  <si>
    <t>inspection_ticket_status_description</t>
  </si>
  <si>
    <t>tax_code</t>
  </si>
  <si>
    <t>freight_rate</t>
  </si>
  <si>
    <t>tax_description</t>
  </si>
  <si>
    <t>freight_terms</t>
  </si>
  <si>
    <t>tax_rate</t>
  </si>
  <si>
    <t>freight_unit</t>
  </si>
  <si>
    <t>invoice_line_item_status_code</t>
  </si>
  <si>
    <t>freight_unit_uom_code</t>
  </si>
  <si>
    <t>invoice_line_item_status_description</t>
  </si>
  <si>
    <t>freight_unit_uom_description</t>
  </si>
  <si>
    <t>reference_sales_order_id</t>
  </si>
  <si>
    <t>freight_unit_uom_factor</t>
  </si>
  <si>
    <t>reference_sales_order_number</t>
  </si>
  <si>
    <t>freight_currency_code</t>
  </si>
  <si>
    <t>reference_sales_order_line_item_number</t>
  </si>
  <si>
    <t>freight_currency_description</t>
  </si>
  <si>
    <t>assignment_document</t>
  </si>
  <si>
    <t>creation_date</t>
  </si>
  <si>
    <t>custom_clearing_document</t>
  </si>
  <si>
    <t>contract_last_change_date</t>
  </si>
  <si>
    <t>custom_target_special_gl_indicator</t>
  </si>
  <si>
    <t>invoice_due_date</t>
  </si>
  <si>
    <t>approved_flag</t>
  </si>
  <si>
    <t>contract_status_code</t>
  </si>
  <si>
    <t>contract_status_description</t>
  </si>
  <si>
    <t>contract_print_status_code</t>
  </si>
  <si>
    <t>contract_print_status_description</t>
  </si>
  <si>
    <t>contract_print_date</t>
  </si>
  <si>
    <t>contract_signature_status_code</t>
  </si>
  <si>
    <t>contract_signature_status_description</t>
  </si>
  <si>
    <t>delivery_start_date</t>
  </si>
  <si>
    <t>delivery_end_date</t>
  </si>
  <si>
    <t>custom_delivery_start_date</t>
  </si>
  <si>
    <t>custom_delivery_end_date</t>
  </si>
  <si>
    <t>custom_contract_status_code</t>
  </si>
  <si>
    <t>custom_contract_status_description</t>
  </si>
  <si>
    <t>Inputs</t>
  </si>
  <si>
    <t>Rule</t>
  </si>
  <si>
    <t xml:space="preserve">List of open contracts </t>
  </si>
  <si>
    <t xml:space="preserve">Partner </t>
  </si>
  <si>
    <t>Contract Header</t>
  </si>
  <si>
    <t xml:space="preserve">Invoice Line item </t>
  </si>
  <si>
    <t>Invoice Header</t>
  </si>
  <si>
    <t xml:space="preserve">List of open invoices </t>
  </si>
  <si>
    <t xml:space="preserve">Invoices post due date </t>
  </si>
  <si>
    <t xml:space="preserve">payment_terms_due_date &lt; current date and if for any line item is not paid </t>
  </si>
  <si>
    <t>parent_Id</t>
  </si>
  <si>
    <t>Contract Status</t>
  </si>
  <si>
    <t xml:space="preserve">Partner,contract number </t>
  </si>
  <si>
    <t xml:space="preserve">Contract Signature status </t>
  </si>
  <si>
    <t>Payment Header</t>
  </si>
  <si>
    <t>Payment Lineitem</t>
  </si>
  <si>
    <t>La</t>
  </si>
  <si>
    <t>NULL</t>
  </si>
  <si>
    <t>Payment posting</t>
  </si>
  <si>
    <t>ZP</t>
  </si>
  <si>
    <t>Outgoing Payment</t>
  </si>
  <si>
    <t>O</t>
  </si>
  <si>
    <t>B541001</t>
  </si>
  <si>
    <t>EFT Domestic Payment / CNY</t>
  </si>
  <si>
    <t>E</t>
  </si>
  <si>
    <t>CNY</t>
  </si>
  <si>
    <t>L846243</t>
  </si>
  <si>
    <t>Shanghai ABC Ltd</t>
  </si>
  <si>
    <t>Commercial XYZ td</t>
  </si>
  <si>
    <t>line_item_detail_number</t>
  </si>
  <si>
    <t>document_reference_number</t>
  </si>
  <si>
    <t>document_currency_code</t>
  </si>
  <si>
    <t>Invoice-gross</t>
  </si>
  <si>
    <t>RE</t>
  </si>
  <si>
    <t>paid</t>
  </si>
  <si>
    <t>P076773</t>
  </si>
  <si>
    <t>Invoice - gross</t>
  </si>
  <si>
    <t>Invoice</t>
  </si>
  <si>
    <t>INV</t>
  </si>
  <si>
    <t>GTP1</t>
  </si>
  <si>
    <t>Trading CT (Purchasing Side)</t>
  </si>
  <si>
    <t>EXW</t>
  </si>
  <si>
    <t>Ex Works</t>
  </si>
  <si>
    <t>ZPO3</t>
  </si>
  <si>
    <t>Payments 85% Holdback 15% Blocked</t>
  </si>
  <si>
    <t>X257761</t>
  </si>
  <si>
    <t>Yes</t>
  </si>
  <si>
    <t>X</t>
  </si>
  <si>
    <t>Approved for Logistics</t>
  </si>
  <si>
    <t>line_item_quantity</t>
  </si>
  <si>
    <t>line_item_uom_code</t>
  </si>
  <si>
    <t>MT</t>
  </si>
  <si>
    <t>original_quantity</t>
  </si>
  <si>
    <t>nominated_quantity</t>
  </si>
  <si>
    <t>executed_quantity</t>
  </si>
  <si>
    <t>line_item_price</t>
  </si>
  <si>
    <t>line_item_pricing_unit</t>
  </si>
  <si>
    <t>line_item_pricing_unit_uom_code</t>
  </si>
  <si>
    <t>line_item_price_currency_code</t>
  </si>
  <si>
    <t>delivery_beginning_date</t>
  </si>
  <si>
    <t>delivery_status_code</t>
  </si>
  <si>
    <t>Completed</t>
  </si>
  <si>
    <t>destination_location_description</t>
  </si>
  <si>
    <t>Multimodal</t>
  </si>
  <si>
    <t>transportation_mode_description</t>
  </si>
  <si>
    <t>line_item_status_description</t>
  </si>
  <si>
    <t>Closed</t>
  </si>
  <si>
    <t>line_item_creation_date</t>
  </si>
  <si>
    <t>1006-5100000618-2023</t>
  </si>
  <si>
    <t>1006-5100000618</t>
  </si>
  <si>
    <t>1006-2000000777</t>
  </si>
  <si>
    <t>1140-2000000777</t>
  </si>
  <si>
    <t>1006-5100000617</t>
  </si>
  <si>
    <t>1140-5100000669</t>
  </si>
  <si>
    <t>commodity_name</t>
  </si>
  <si>
    <t>Soyabean_bulk</t>
  </si>
  <si>
    <t>Trading_Org_ABC_organization_id</t>
  </si>
  <si>
    <t>Trading_Org_ABC_organization_code</t>
  </si>
  <si>
    <t>Trading_Org_ABC_invoice_number</t>
  </si>
  <si>
    <t>Trading_Org_ABC_bank_details_id</t>
  </si>
  <si>
    <t>L846255</t>
  </si>
  <si>
    <t>B541009</t>
  </si>
  <si>
    <t>B541002</t>
  </si>
  <si>
    <t>Beijing Co Ltd</t>
  </si>
  <si>
    <t>Trading PQR Ltd</t>
  </si>
  <si>
    <t>Y887700</t>
  </si>
  <si>
    <t>Z997723</t>
  </si>
  <si>
    <t>Z997724</t>
  </si>
  <si>
    <t>Z997725</t>
  </si>
  <si>
    <t>Z997726</t>
  </si>
  <si>
    <t>Z997727</t>
  </si>
  <si>
    <t>Z997728</t>
  </si>
  <si>
    <t>Z997729</t>
  </si>
  <si>
    <t>Z997730</t>
  </si>
  <si>
    <t>Z997731</t>
  </si>
  <si>
    <t>Z997732</t>
  </si>
  <si>
    <t>Trading Port B</t>
  </si>
  <si>
    <t>Trading Port C</t>
  </si>
  <si>
    <t>Open</t>
  </si>
  <si>
    <t>FeedMeal_1</t>
  </si>
  <si>
    <t>P116722</t>
  </si>
  <si>
    <t>P099980</t>
  </si>
  <si>
    <t>P099711</t>
  </si>
  <si>
    <t>unpaid</t>
  </si>
  <si>
    <t>In Progress</t>
  </si>
  <si>
    <t>K</t>
  </si>
  <si>
    <t>Partially Processed</t>
  </si>
  <si>
    <t>Approved for Position</t>
  </si>
  <si>
    <t>A</t>
  </si>
  <si>
    <t>ABC Co Port A</t>
  </si>
  <si>
    <t>DEF Plant 1</t>
  </si>
  <si>
    <t>DEF Plant 2</t>
  </si>
  <si>
    <t>DEF Plant 3</t>
  </si>
  <si>
    <t>FGR Plant 2</t>
  </si>
  <si>
    <t>Trading Port D</t>
  </si>
  <si>
    <t>W</t>
  </si>
  <si>
    <t>Wire Transfer</t>
  </si>
  <si>
    <t>Vendor Manual Payment</t>
  </si>
  <si>
    <t>P</t>
  </si>
  <si>
    <t>partner_description</t>
  </si>
  <si>
    <t>Country</t>
  </si>
  <si>
    <t>Commodity</t>
  </si>
  <si>
    <t>Currency</t>
  </si>
  <si>
    <t>Germany</t>
  </si>
  <si>
    <t>Romania</t>
  </si>
  <si>
    <t>Poland</t>
  </si>
  <si>
    <t>Basis/Flat Price</t>
  </si>
  <si>
    <t>Bid/Offer</t>
  </si>
  <si>
    <t>Company</t>
  </si>
  <si>
    <t>Offer Validity</t>
  </si>
  <si>
    <t>Basis_Price</t>
  </si>
  <si>
    <t>Flat_Price</t>
  </si>
  <si>
    <t>Delivery_Period_End</t>
  </si>
  <si>
    <t>Delivery_Period_Start</t>
  </si>
  <si>
    <t>Wheat</t>
  </si>
  <si>
    <t>Barley</t>
  </si>
  <si>
    <t>Corn</t>
  </si>
  <si>
    <t>Millet</t>
  </si>
  <si>
    <t>USD</t>
  </si>
  <si>
    <t>Euro</t>
  </si>
  <si>
    <t>zloty</t>
  </si>
  <si>
    <t>Leu</t>
  </si>
  <si>
    <t>Unit</t>
  </si>
  <si>
    <t>ST</t>
  </si>
  <si>
    <t>Bid</t>
  </si>
  <si>
    <t>Offer</t>
  </si>
  <si>
    <t>Qutoe Price</t>
  </si>
  <si>
    <t>Quote Volume</t>
  </si>
  <si>
    <t>Bid/Offer ID</t>
  </si>
  <si>
    <t>Req_ID</t>
  </si>
  <si>
    <t>SSS Inc</t>
  </si>
  <si>
    <t>ABC LLP</t>
  </si>
  <si>
    <t>XYZ Associates</t>
  </si>
  <si>
    <t>454526_001</t>
  </si>
  <si>
    <t>656722_008</t>
  </si>
  <si>
    <t>383799_020</t>
  </si>
  <si>
    <t>Client_ID</t>
  </si>
  <si>
    <t>Status</t>
  </si>
  <si>
    <t>Date</t>
  </si>
  <si>
    <t>NO</t>
  </si>
  <si>
    <t>YES</t>
  </si>
  <si>
    <t>status</t>
  </si>
  <si>
    <t>1006-5100000900</t>
  </si>
  <si>
    <t>1006-5100000901</t>
  </si>
  <si>
    <t>1006-5100000902</t>
  </si>
  <si>
    <t>1006-5100000903</t>
  </si>
  <si>
    <t>1006-5100000904</t>
  </si>
  <si>
    <t>1006-5100000905</t>
  </si>
  <si>
    <t>1006-5100000906</t>
  </si>
  <si>
    <t>1006-5100000907</t>
  </si>
  <si>
    <t>1006-5100000908</t>
  </si>
  <si>
    <t>1006-5100000909</t>
  </si>
  <si>
    <t>1140-5100000910</t>
  </si>
  <si>
    <t>1140-5100000911</t>
  </si>
  <si>
    <t>1140-5100000912</t>
  </si>
  <si>
    <t>1140-5100000913</t>
  </si>
  <si>
    <t>1140-5100000914</t>
  </si>
  <si>
    <t>1140-5100000915</t>
  </si>
  <si>
    <t>1140-5100000916</t>
  </si>
  <si>
    <t>1140-5100000917</t>
  </si>
  <si>
    <t>payment due date</t>
  </si>
  <si>
    <t>Paid</t>
  </si>
  <si>
    <t>cCommercial XYZ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</si>
</sst>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22" fontId="0" fillId="0" borderId="0" xfId="0" applyNumberFormat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8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/>
    <xf numFmtId="0" fontId="2" fillId="5" borderId="0" xfId="0" applyFont="1" applyFill="1" applyAlignment="1"/>
    <xf numFmtId="0" fontId="2" fillId="0" borderId="0" xfId="0" applyFont="1" applyAlignment="1"/>
    <xf numFmtId="0" fontId="0" fillId="0" borderId="0" xfId="0" applyAlignment="1"/>
    <xf numFmtId="0" fontId="0" fillId="5" borderId="0" xfId="0" applyFill="1" applyAlignment="1"/>
    <xf numFmtId="0" fontId="0" fillId="0" borderId="0" xfId="0" applyFill="1" applyAlignment="1">
      <alignment wrapText="1"/>
    </xf>
    <xf numFmtId="0" fontId="2" fillId="6" borderId="0" xfId="0" applyFont="1" applyFill="1" applyAlignment="1"/>
    <xf numFmtId="164" fontId="0" fillId="0" borderId="0" xfId="0" applyNumberFormat="1" applyAlignment="1"/>
    <xf numFmtId="0" fontId="0" fillId="4" borderId="0" xfId="0" applyFill="1" applyAlignment="1"/>
    <xf numFmtId="0" fontId="0" fillId="3" borderId="0" xfId="0" applyFill="1" applyAlignment="1"/>
    <xf numFmtId="164" fontId="0" fillId="8" borderId="0" xfId="0" applyNumberFormat="1" applyFill="1" applyAlignment="1"/>
    <xf numFmtId="0" fontId="2" fillId="0" borderId="0" xfId="0" applyFont="1" applyFill="1" applyAlignment="1">
      <alignment wrapText="1"/>
    </xf>
    <xf numFmtId="0" fontId="0" fillId="0" borderId="0" xfId="0" applyFill="1" applyAlignment="1"/>
    <xf numFmtId="0" fontId="2" fillId="0" borderId="0" xfId="0" applyFont="1" applyFill="1" applyAlignment="1"/>
    <xf numFmtId="164" fontId="0" fillId="0" borderId="0" xfId="0" applyNumberFormat="1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Bid_Offer!A1"/><Relationship Id="rId2" Type="http://schemas.openxmlformats.org/officeDocument/2006/relationships/hyperlink" Target="#Prices!A1"/><Relationship Id="rId1" Type="http://schemas.openxmlformats.org/officeDocument/2006/relationships/hyperlink" Target="#Prices_Us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1312334</xdr:colOff>
      <xdr:row>3</xdr:row>
      <xdr:rowOff>103717</xdr:rowOff>
    </xdr:from>
    <xdr:to>
      <xdr:col>5</xdr:col>
      <xdr:colOff>1361017</xdr:colOff>
      <xdr:row>3</xdr:row>
      <xdr:rowOff>105833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19B8BC5-7D7E-AD88-09F5-CE6724C9D667}"/>
            </a:ext>
          </a:extLst>
        </xdr:cNvPr>
        <xdr:cNvCxnSpPr/>
      </xdr:nvCxnSpPr>
      <xdr:spPr>
        <a:xfrm flipV="1">
          <a:off x="2148417" y="664634"/>
          <a:ext cx="1869017" cy="2116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1439333</xdr:colOff>
      <xdr:row>4</xdr:row>
      <xdr:rowOff>84667</xdr:rowOff>
    </xdr:from>
    <xdr:to>
      <xdr:col>8</xdr:col>
      <xdr:colOff>529167</xdr:colOff>
      <xdr:row>5</xdr:row>
      <xdr:rowOff>148167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91D3836A-A8F5-A906-B234-8FB9E1396F2F}"/>
            </a:ext>
          </a:extLst>
        </xdr:cNvPr>
        <xdr:cNvCxnSpPr/>
      </xdr:nvCxnSpPr>
      <xdr:spPr>
        <a:xfrm>
          <a:off x="5556250" y="825500"/>
          <a:ext cx="1703917" cy="243417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3</xdr:row>
      <xdr:rowOff>99784</xdr:rowOff>
    </xdr:from>
    <xdr:to>
      <xdr:col>11</xdr:col>
      <xdr:colOff>526144</xdr:colOff>
      <xdr:row>4</xdr:row>
      <xdr:rowOff>126999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2C7A465A-8144-4295-94B9-8DAECCC7BD95}"/>
            </a:ext>
          </a:extLst>
        </xdr:cNvPr>
        <xdr:cNvCxnSpPr/>
      </xdr:nvCxnSpPr>
      <xdr:spPr>
        <a:xfrm rot="10800000" flipV="1">
          <a:off x="9186334" y="660701"/>
          <a:ext cx="1044727" cy="207131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67733</xdr:colOff>
      <xdr:row>21</xdr:row>
      <xdr:rowOff>67733</xdr:rowOff>
    </xdr:from>
    <xdr:to>
      <xdr:col>5</xdr:col>
      <xdr:colOff>1439333</xdr:colOff>
      <xdr:row>22</xdr:row>
      <xdr:rowOff>95250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D88BB0BB-037A-43BC-AFCD-52678F60AFB5}"/>
            </a:ext>
          </a:extLst>
        </xdr:cNvPr>
        <xdr:cNvCxnSpPr/>
      </xdr:nvCxnSpPr>
      <xdr:spPr>
        <a:xfrm>
          <a:off x="2724150" y="3750733"/>
          <a:ext cx="1371600" cy="207434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1816100</xdr:colOff>
      <xdr:row>3</xdr:row>
      <xdr:rowOff>42333</xdr:rowOff>
    </xdr:from>
    <xdr:to>
      <xdr:col>12</xdr:col>
      <xdr:colOff>1894416</xdr:colOff>
      <xdr:row>27</xdr:row>
      <xdr:rowOff>139700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9E0713B9-646D-4A02-B7C7-D5F8B0B66358}"/>
            </a:ext>
          </a:extLst>
        </xdr:cNvPr>
        <xdr:cNvCxnSpPr/>
      </xdr:nvCxnSpPr>
      <xdr:spPr>
        <a:xfrm flipV="1">
          <a:off x="6756400" y="613833"/>
          <a:ext cx="7380816" cy="4669367"/>
        </a:xfrm>
        <a:prstGeom prst="bentConnector3">
          <a:avLst>
            <a:gd name="adj1" fmla="val 108331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21167</xdr:colOff>
      <xdr:row>3</xdr:row>
      <xdr:rowOff>63500</xdr:rowOff>
    </xdr:from>
    <xdr:to>
      <xdr:col>8</xdr:col>
      <xdr:colOff>550334</xdr:colOff>
      <xdr:row>28</xdr:row>
      <xdr:rowOff>137585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539F5E6F-CB1C-BB49-74CA-98C0643E148B}"/>
            </a:ext>
          </a:extLst>
        </xdr:cNvPr>
        <xdr:cNvGrpSpPr/>
      </xdr:nvGrpSpPr>
      <xdr:grpSpPr>
        <a:xfrm>
          <a:off x="7020681" y="640443"/>
          <a:ext cx="1432682" cy="4754942"/>
          <a:chOff x="6350000" y="624417"/>
          <a:chExt cx="1449917" cy="4455585"/>
        </a:xfrm>
      </xdr:grpSpPr>
      <xdr:cxnSp macro="">
        <xdr:nvCxnSpPr>
          <xdr:cNvPr id="43" name="Connector: Elbow 42">
            <a:extLst>
              <a:ext uri="{FF2B5EF4-FFF2-40B4-BE49-F238E27FC236}">
                <a16:creationId xmlns:a16="http://schemas.microsoft.com/office/drawing/2014/main" id="{3F5D3403-D553-4938-9D57-0BC3CBA73A66}"/>
              </a:ext>
            </a:extLst>
          </xdr:cNvPr>
          <xdr:cNvCxnSpPr/>
        </xdr:nvCxnSpPr>
        <xdr:spPr>
          <a:xfrm rot="5400000" flipH="1" flipV="1">
            <a:off x="4672541" y="2301876"/>
            <a:ext cx="4455585" cy="1100668"/>
          </a:xfrm>
          <a:prstGeom prst="bentConnector3">
            <a:avLst>
              <a:gd name="adj1" fmla="val -356"/>
            </a:avLst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66C9972-F210-4F2E-8A83-C66CDD027353}"/>
              </a:ext>
            </a:extLst>
          </xdr:cNvPr>
          <xdr:cNvCxnSpPr/>
        </xdr:nvCxnSpPr>
        <xdr:spPr>
          <a:xfrm flipV="1">
            <a:off x="7444317" y="645583"/>
            <a:ext cx="355600" cy="4234"/>
          </a:xfrm>
          <a:prstGeom prst="line">
            <a:avLst/>
          </a:prstGeom>
          <a:ln w="28575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91440</xdr:rowOff>
    </xdr:from>
    <xdr:to>
      <xdr:col>12</xdr:col>
      <xdr:colOff>533400</xdr:colOff>
      <xdr:row>4</xdr:row>
      <xdr:rowOff>22860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F9D473D-3236-1475-48A0-D85837F1432E}"/>
            </a:ext>
          </a:extLst>
        </xdr:cNvPr>
        <xdr:cNvSpPr/>
      </xdr:nvSpPr>
      <xdr:spPr>
        <a:xfrm>
          <a:off x="5623560" y="91440"/>
          <a:ext cx="2225040" cy="662940"/>
        </a:xfrm>
        <a:prstGeom prst="ellipse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Indicative Prices &amp;  Bid/Offers</a:t>
          </a:r>
        </a:p>
      </xdr:txBody>
    </xdr:sp>
    <xdr:clientData/>
  </xdr:twoCellAnchor>
  <xdr:twoCellAnchor>
    <xdr:from>
      <xdr:col>3</xdr:col>
      <xdr:colOff>76200</xdr:colOff>
      <xdr:row>9</xdr:row>
      <xdr:rowOff>83820</xdr:rowOff>
    </xdr:from>
    <xdr:to>
      <xdr:col>6</xdr:col>
      <xdr:colOff>441960</xdr:colOff>
      <xdr:row>12</xdr:row>
      <xdr:rowOff>22860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C1770-DDBC-4FCB-02DA-AD360D639E7B}"/>
            </a:ext>
          </a:extLst>
        </xdr:cNvPr>
        <xdr:cNvSpPr/>
      </xdr:nvSpPr>
      <xdr:spPr>
        <a:xfrm>
          <a:off x="1905000" y="1729740"/>
          <a:ext cx="2194560" cy="4876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Capture &amp; validate User Country/ Account</a:t>
          </a:r>
          <a:r>
            <a:rPr lang="en-US" sz="1100" baseline="0"/>
            <a:t> from Prices_User table</a:t>
          </a:r>
          <a:endParaRPr lang="en-US" sz="1100"/>
        </a:p>
      </xdr:txBody>
    </xdr:sp>
    <xdr:clientData/>
  </xdr:twoCellAnchor>
  <xdr:twoCellAnchor>
    <xdr:from>
      <xdr:col>0</xdr:col>
      <xdr:colOff>563880</xdr:colOff>
      <xdr:row>13</xdr:row>
      <xdr:rowOff>38100</xdr:rowOff>
    </xdr:from>
    <xdr:to>
      <xdr:col>6</xdr:col>
      <xdr:colOff>464820</xdr:colOff>
      <xdr:row>21</xdr:row>
      <xdr:rowOff>144780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90AFC96C-6DF1-5E5D-63E9-944E832730C2}"/>
            </a:ext>
          </a:extLst>
        </xdr:cNvPr>
        <xdr:cNvSpPr/>
      </xdr:nvSpPr>
      <xdr:spPr>
        <a:xfrm>
          <a:off x="563880" y="2415540"/>
          <a:ext cx="3558540" cy="1569720"/>
        </a:xfrm>
        <a:prstGeom prst="flowChartDecision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User exists &amp; requesting under submission window (Mon-Fri, 10am to 6pm local time)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76200</xdr:colOff>
      <xdr:row>23</xdr:row>
      <xdr:rowOff>60960</xdr:rowOff>
    </xdr:from>
    <xdr:to>
      <xdr:col>4</xdr:col>
      <xdr:colOff>487680</xdr:colOff>
      <xdr:row>28</xdr:row>
      <xdr:rowOff>60960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15E087-89B4-7464-83A5-25C0D7CDBA42}"/>
            </a:ext>
          </a:extLst>
        </xdr:cNvPr>
        <xdr:cNvSpPr/>
      </xdr:nvSpPr>
      <xdr:spPr>
        <a:xfrm>
          <a:off x="685800" y="4267200"/>
          <a:ext cx="2240280" cy="914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Present available bid/offer type, commodites, price</a:t>
          </a:r>
          <a:r>
            <a:rPr lang="en-US" sz="1100" baseline="0"/>
            <a:t> type &amp; value</a:t>
          </a:r>
          <a:r>
            <a:rPr lang="en-US" sz="1100"/>
            <a:t>, currency,</a:t>
          </a:r>
          <a:r>
            <a:rPr lang="en-US" sz="1100" baseline="0"/>
            <a:t> </a:t>
          </a:r>
          <a:r>
            <a:rPr lang="en-US" sz="1100"/>
            <a:t>delivery</a:t>
          </a:r>
          <a:r>
            <a:rPr lang="en-US" sz="1100" baseline="0"/>
            <a:t> period, for user's country from Prices table</a:t>
          </a:r>
          <a:endParaRPr lang="en-US" sz="1100"/>
        </a:p>
      </xdr:txBody>
    </xdr:sp>
    <xdr:clientData/>
  </xdr:twoCellAnchor>
  <xdr:twoCellAnchor>
    <xdr:from>
      <xdr:col>5</xdr:col>
      <xdr:colOff>220980</xdr:colOff>
      <xdr:row>23</xdr:row>
      <xdr:rowOff>175260</xdr:rowOff>
    </xdr:from>
    <xdr:to>
      <xdr:col>8</xdr:col>
      <xdr:colOff>563880</xdr:colOff>
      <xdr:row>27</xdr:row>
      <xdr:rowOff>121920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86863D1-7E91-2110-E846-6C19DDC90B1B}"/>
            </a:ext>
          </a:extLst>
        </xdr:cNvPr>
        <xdr:cNvSpPr/>
      </xdr:nvSpPr>
      <xdr:spPr>
        <a:xfrm>
          <a:off x="3268980" y="4381500"/>
          <a:ext cx="2171700" cy="6781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Capture user input to</a:t>
          </a:r>
          <a:r>
            <a:rPr lang="en-US" sz="1100" baseline="0"/>
            <a:t> submit </a:t>
          </a:r>
          <a:r>
            <a:rPr lang="en-US" sz="1100"/>
            <a:t>bid/offer, quote</a:t>
          </a:r>
          <a:r>
            <a:rPr lang="en-US" sz="1100" baseline="0"/>
            <a:t> price, quote qty, bid/offer validity (2, 4 or 6 hrs)</a:t>
          </a:r>
          <a:endParaRPr lang="en-US" sz="1100"/>
        </a:p>
      </xdr:txBody>
    </xdr:sp>
    <xdr:clientData/>
  </xdr:twoCellAnchor>
  <xdr:twoCellAnchor>
    <xdr:from>
      <xdr:col>9</xdr:col>
      <xdr:colOff>312420</xdr:colOff>
      <xdr:row>24</xdr:row>
      <xdr:rowOff>0</xdr:rowOff>
    </xdr:from>
    <xdr:to>
      <xdr:col>13</xdr:col>
      <xdr:colOff>45720</xdr:colOff>
      <xdr:row>27</xdr:row>
      <xdr:rowOff>129540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453402B-0C9C-2986-B72E-F79F6A0FADB8}"/>
            </a:ext>
          </a:extLst>
        </xdr:cNvPr>
        <xdr:cNvSpPr/>
      </xdr:nvSpPr>
      <xdr:spPr>
        <a:xfrm>
          <a:off x="5798820" y="4389120"/>
          <a:ext cx="2171700" cy="6781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Capture user input to</a:t>
          </a:r>
          <a:r>
            <a:rPr lang="en-US" sz="1100" baseline="0"/>
            <a:t> submit </a:t>
          </a:r>
          <a:r>
            <a:rPr lang="en-US" sz="1100"/>
            <a:t>bid/offer, quote</a:t>
          </a:r>
          <a:r>
            <a:rPr lang="en-US" sz="1100" baseline="0"/>
            <a:t> price, quote qty, bid/offer validity (2, 4 or 6 hrs)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23</xdr:row>
      <xdr:rowOff>76200</xdr:rowOff>
    </xdr:from>
    <xdr:to>
      <xdr:col>17</xdr:col>
      <xdr:colOff>60960</xdr:colOff>
      <xdr:row>28</xdr:row>
      <xdr:rowOff>60960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70BD30-0F93-F7E1-A4E0-80C84266F65E}"/>
            </a:ext>
          </a:extLst>
        </xdr:cNvPr>
        <xdr:cNvSpPr/>
      </xdr:nvSpPr>
      <xdr:spPr>
        <a:xfrm>
          <a:off x="8290560" y="4282440"/>
          <a:ext cx="2133600" cy="89916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Record</a:t>
          </a:r>
          <a:r>
            <a:rPr lang="en-US" sz="1100" baseline="0"/>
            <a:t> user Bid/Offer input in Bid_Offer table. [Req.ID = Serial Number, Status = "Under Review" for submission date.</a:t>
          </a:r>
          <a:endParaRPr lang="en-US" sz="1100"/>
        </a:p>
      </xdr:txBody>
    </xdr:sp>
    <xdr:clientData/>
  </xdr:twoCellAnchor>
  <xdr:twoCellAnchor>
    <xdr:from>
      <xdr:col>5</xdr:col>
      <xdr:colOff>320040</xdr:colOff>
      <xdr:row>5</xdr:row>
      <xdr:rowOff>22860</xdr:rowOff>
    </xdr:from>
    <xdr:to>
      <xdr:col>8</xdr:col>
      <xdr:colOff>22860</xdr:colOff>
      <xdr:row>7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BD059CD-27D3-4986-D606-9FF414E0185F}"/>
            </a:ext>
          </a:extLst>
        </xdr:cNvPr>
        <xdr:cNvSpPr/>
      </xdr:nvSpPr>
      <xdr:spPr>
        <a:xfrm>
          <a:off x="3368040" y="937260"/>
          <a:ext cx="1531620" cy="4876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available prices &amp; make Bid/offers</a:t>
          </a:r>
        </a:p>
      </xdr:txBody>
    </xdr:sp>
    <xdr:clientData/>
  </xdr:twoCellAnchor>
  <xdr:twoCellAnchor>
    <xdr:from>
      <xdr:col>13</xdr:col>
      <xdr:colOff>45720</xdr:colOff>
      <xdr:row>5</xdr:row>
      <xdr:rowOff>22860</xdr:rowOff>
    </xdr:from>
    <xdr:to>
      <xdr:col>16</xdr:col>
      <xdr:colOff>15240</xdr:colOff>
      <xdr:row>8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DBBFE5D-059A-CA7B-D25A-DAF545FC90D5}"/>
            </a:ext>
          </a:extLst>
        </xdr:cNvPr>
        <xdr:cNvSpPr/>
      </xdr:nvSpPr>
      <xdr:spPr>
        <a:xfrm>
          <a:off x="7970520" y="937260"/>
          <a:ext cx="1798320" cy="5257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Bids/offers recorded by user by</a:t>
          </a:r>
          <a:r>
            <a:rPr lang="en-US" sz="1100" baseline="0"/>
            <a:t> status</a:t>
          </a:r>
          <a:endParaRPr lang="en-US" sz="1100"/>
        </a:p>
      </xdr:txBody>
    </xdr:sp>
    <xdr:clientData/>
  </xdr:twoCellAnchor>
  <xdr:twoCellAnchor>
    <xdr:from>
      <xdr:col>12</xdr:col>
      <xdr:colOff>457200</xdr:colOff>
      <xdr:row>9</xdr:row>
      <xdr:rowOff>68580</xdr:rowOff>
    </xdr:from>
    <xdr:to>
      <xdr:col>16</xdr:col>
      <xdr:colOff>213360</xdr:colOff>
      <xdr:row>12</xdr:row>
      <xdr:rowOff>7620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1854E6E-1B1D-38B1-9FC1-7BC0CDBA945F}"/>
            </a:ext>
          </a:extLst>
        </xdr:cNvPr>
        <xdr:cNvSpPr/>
      </xdr:nvSpPr>
      <xdr:spPr>
        <a:xfrm>
          <a:off x="7772400" y="1714500"/>
          <a:ext cx="2194560" cy="4876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Capture &amp; validate User Country/ Account</a:t>
          </a:r>
          <a:r>
            <a:rPr lang="en-US" sz="1100" baseline="0"/>
            <a:t> from Prices_User tab</a:t>
          </a:r>
          <a:endParaRPr lang="en-US" sz="1100"/>
        </a:p>
      </xdr:txBody>
    </xdr:sp>
    <xdr:clientData/>
  </xdr:twoCellAnchor>
  <xdr:twoCellAnchor>
    <xdr:from>
      <xdr:col>12</xdr:col>
      <xdr:colOff>457200</xdr:colOff>
      <xdr:row>13</xdr:row>
      <xdr:rowOff>60960</xdr:rowOff>
    </xdr:from>
    <xdr:to>
      <xdr:col>16</xdr:col>
      <xdr:colOff>213360</xdr:colOff>
      <xdr:row>17</xdr:row>
      <xdr:rowOff>7620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C645F8F-D60B-9AAD-82F0-E78873FCC705}"/>
            </a:ext>
          </a:extLst>
        </xdr:cNvPr>
        <xdr:cNvSpPr/>
      </xdr:nvSpPr>
      <xdr:spPr>
        <a:xfrm>
          <a:off x="7772400" y="2438400"/>
          <a:ext cx="2194560" cy="67818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Capture status for</a:t>
          </a:r>
          <a:r>
            <a:rPr lang="en-US" sz="1100" baseline="0"/>
            <a:t> which user wants to see submitted bids ("Under Review", "Expired", "All")</a:t>
          </a:r>
          <a:endParaRPr lang="en-US" sz="1100"/>
        </a:p>
      </xdr:txBody>
    </xdr:sp>
    <xdr:clientData/>
  </xdr:twoCellAnchor>
  <xdr:twoCellAnchor>
    <xdr:from>
      <xdr:col>17</xdr:col>
      <xdr:colOff>472440</xdr:colOff>
      <xdr:row>21</xdr:row>
      <xdr:rowOff>167640</xdr:rowOff>
    </xdr:from>
    <xdr:to>
      <xdr:col>19</xdr:col>
      <xdr:colOff>563880</xdr:colOff>
      <xdr:row>23</xdr:row>
      <xdr:rowOff>175260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44B5CE5-02F4-4443-B387-A1B85F429218}"/>
            </a:ext>
          </a:extLst>
        </xdr:cNvPr>
        <xdr:cNvSpPr/>
      </xdr:nvSpPr>
      <xdr:spPr>
        <a:xfrm>
          <a:off x="10835640" y="4008120"/>
          <a:ext cx="1310640" cy="373380"/>
        </a:xfrm>
        <a:prstGeom prst="ellipse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Close</a:t>
          </a:r>
        </a:p>
      </xdr:txBody>
    </xdr:sp>
    <xdr:clientData/>
  </xdr:twoCellAnchor>
  <xdr:twoCellAnchor>
    <xdr:from>
      <xdr:col>6</xdr:col>
      <xdr:colOff>476250</xdr:colOff>
      <xdr:row>2</xdr:row>
      <xdr:rowOff>57150</xdr:rowOff>
    </xdr:from>
    <xdr:to>
      <xdr:col>9</xdr:col>
      <xdr:colOff>137160</xdr:colOff>
      <xdr:row>5</xdr:row>
      <xdr:rowOff>22860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9D3D5D4-592E-639D-168B-AA6A42B6D040}"/>
            </a:ext>
          </a:extLst>
        </xdr:cNvPr>
        <xdr:cNvCxnSpPr>
          <a:stCxn id="2" idx="2"/>
          <a:endCxn id="11" idx="0"/>
        </xdr:cNvCxnSpPr>
      </xdr:nvCxnSpPr>
      <xdr:spPr>
        <a:xfrm flipH="1">
          <a:off x="4133850" y="422910"/>
          <a:ext cx="1489710" cy="51435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563880</xdr:colOff>
      <xdr:row>7</xdr:row>
      <xdr:rowOff>144780</xdr:rowOff>
    </xdr:from>
    <xdr:to>
      <xdr:col>6</xdr:col>
      <xdr:colOff>476250</xdr:colOff>
      <xdr:row>9</xdr:row>
      <xdr:rowOff>83820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3E572A2-4394-E4C8-5146-B0274DC11175}"/>
            </a:ext>
          </a:extLst>
        </xdr:cNvPr>
        <xdr:cNvCxnSpPr>
          <a:stCxn id="11" idx="2"/>
          <a:endCxn id="3" idx="0"/>
        </xdr:cNvCxnSpPr>
      </xdr:nvCxnSpPr>
      <xdr:spPr>
        <a:xfrm flipH="1">
          <a:off x="3002280" y="1424940"/>
          <a:ext cx="1131570" cy="30480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12</xdr:row>
      <xdr:rowOff>22860</xdr:rowOff>
    </xdr:from>
    <xdr:to>
      <xdr:col>4</xdr:col>
      <xdr:colOff>563880</xdr:colOff>
      <xdr:row>13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67914F0-5FE8-75FA-F3DE-D7286D4A7BB8}"/>
            </a:ext>
          </a:extLst>
        </xdr:cNvPr>
        <xdr:cNvCxnSpPr>
          <a:stCxn id="3" idx="2"/>
          <a:endCxn id="5" idx="0"/>
        </xdr:cNvCxnSpPr>
      </xdr:nvCxnSpPr>
      <xdr:spPr>
        <a:xfrm flipH="1">
          <a:off x="2343150" y="2217420"/>
          <a:ext cx="659130" cy="19812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17</xdr:row>
      <xdr:rowOff>91440</xdr:rowOff>
    </xdr:from>
    <xdr:to>
      <xdr:col>17</xdr:col>
      <xdr:colOff>472440</xdr:colOff>
      <xdr:row>22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2A0B109-A2FD-5782-427E-7EBBA1490A64}"/>
            </a:ext>
          </a:extLst>
        </xdr:cNvPr>
        <xdr:cNvCxnSpPr>
          <a:stCxn id="5" idx="3"/>
          <a:endCxn id="16" idx="2"/>
        </xdr:cNvCxnSpPr>
      </xdr:nvCxnSpPr>
      <xdr:spPr>
        <a:xfrm>
          <a:off x="4122420" y="3200400"/>
          <a:ext cx="6713220" cy="99441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586740</xdr:colOff>
      <xdr:row>21</xdr:row>
      <xdr:rowOff>144780</xdr:rowOff>
    </xdr:from>
    <xdr:to>
      <xdr:col>3</xdr:col>
      <xdr:colOff>514350</xdr:colOff>
      <xdr:row>23</xdr:row>
      <xdr:rowOff>60960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FD63659-C273-E75D-F2E8-3CB6C6D99A3B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805940" y="3985260"/>
          <a:ext cx="537210" cy="28194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25</xdr:row>
      <xdr:rowOff>148590</xdr:rowOff>
    </xdr:from>
    <xdr:to>
      <xdr:col>5</xdr:col>
      <xdr:colOff>220980</xdr:colOff>
      <xdr:row>25</xdr:row>
      <xdr:rowOff>152400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83B12AE-B6E4-AC87-2432-98EDD200782D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2926080" y="4720590"/>
          <a:ext cx="342900" cy="381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563880</xdr:colOff>
      <xdr:row>25</xdr:row>
      <xdr:rowOff>148590</xdr:rowOff>
    </xdr:from>
    <xdr:to>
      <xdr:col>9</xdr:col>
      <xdr:colOff>312420</xdr:colOff>
      <xdr:row>25</xdr:row>
      <xdr:rowOff>156210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1CC5F99-BC54-2686-2415-6FCF2A0BCEE1}"/>
            </a:ext>
          </a:extLst>
        </xdr:cNvPr>
        <xdr:cNvCxnSpPr>
          <a:stCxn id="7" idx="3"/>
          <a:endCxn id="8" idx="1"/>
        </xdr:cNvCxnSpPr>
      </xdr:nvCxnSpPr>
      <xdr:spPr>
        <a:xfrm>
          <a:off x="5440680" y="4720590"/>
          <a:ext cx="358140" cy="762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</xdr:colOff>
      <xdr:row>13</xdr:row>
      <xdr:rowOff>53340</xdr:rowOff>
    </xdr:from>
    <xdr:to>
      <xdr:col>20</xdr:col>
      <xdr:colOff>365760</xdr:colOff>
      <xdr:row>17</xdr:row>
      <xdr:rowOff>30480</xdr:rowOff>
    </xdr:to>
    <xdr:sp macro="" textlink="">
      <xdr:nvSpPr>
        <xdr:cNvPr id="36" name="Rectangle: Rounded Corners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F0598F-28CC-1E52-B71B-B1384E03838A}"/>
            </a:ext>
          </a:extLst>
        </xdr:cNvPr>
        <xdr:cNvSpPr/>
      </xdr:nvSpPr>
      <xdr:spPr>
        <a:xfrm>
          <a:off x="10416540" y="2430780"/>
          <a:ext cx="2141220" cy="70866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Update all previous date bid/offers</a:t>
          </a:r>
          <a:r>
            <a:rPr lang="en-US" sz="1100" baseline="0"/>
            <a:t> submitted with Status "Expired" in Bid/Offer table</a:t>
          </a:r>
          <a:endParaRPr lang="en-US" sz="1100"/>
        </a:p>
      </xdr:txBody>
    </xdr:sp>
    <xdr:clientData/>
  </xdr:twoCellAnchor>
  <xdr:twoCellAnchor>
    <xdr:from>
      <xdr:col>17</xdr:col>
      <xdr:colOff>30480</xdr:colOff>
      <xdr:row>18</xdr:row>
      <xdr:rowOff>30480</xdr:rowOff>
    </xdr:from>
    <xdr:to>
      <xdr:col>20</xdr:col>
      <xdr:colOff>388620</xdr:colOff>
      <xdr:row>19</xdr:row>
      <xdr:rowOff>129540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79ECD6-691C-F4AD-E574-68DAACFADD9C}"/>
            </a:ext>
          </a:extLst>
        </xdr:cNvPr>
        <xdr:cNvSpPr/>
      </xdr:nvSpPr>
      <xdr:spPr>
        <a:xfrm>
          <a:off x="10393680" y="3322320"/>
          <a:ext cx="2186940" cy="28194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results from Bid_Offer</a:t>
          </a:r>
          <a:r>
            <a:rPr lang="en-US" sz="1100" baseline="0"/>
            <a:t> table</a:t>
          </a:r>
          <a:endParaRPr lang="en-US" sz="1100"/>
        </a:p>
      </xdr:txBody>
    </xdr:sp>
    <xdr:clientData/>
  </xdr:twoCellAnchor>
  <xdr:twoCellAnchor>
    <xdr:from>
      <xdr:col>13</xdr:col>
      <xdr:colOff>45720</xdr:colOff>
      <xdr:row>25</xdr:row>
      <xdr:rowOff>156210</xdr:rowOff>
    </xdr:from>
    <xdr:to>
      <xdr:col>13</xdr:col>
      <xdr:colOff>365760</xdr:colOff>
      <xdr:row>25</xdr:row>
      <xdr:rowOff>160020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1A77BB0-AE3A-9F84-7048-379E511C11B9}"/>
            </a:ext>
          </a:extLst>
        </xdr:cNvPr>
        <xdr:cNvCxnSpPr>
          <a:stCxn id="8" idx="3"/>
          <a:endCxn id="9" idx="1"/>
        </xdr:cNvCxnSpPr>
      </xdr:nvCxnSpPr>
      <xdr:spPr>
        <a:xfrm>
          <a:off x="7970520" y="4728210"/>
          <a:ext cx="320040" cy="381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22</xdr:row>
      <xdr:rowOff>171450</xdr:rowOff>
    </xdr:from>
    <xdr:to>
      <xdr:col>17</xdr:col>
      <xdr:colOff>472440</xdr:colOff>
      <xdr:row>25</xdr:row>
      <xdr:rowOff>160020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E46CB76-23E1-184A-B02C-C07D76F63C41}"/>
            </a:ext>
          </a:extLst>
        </xdr:cNvPr>
        <xdr:cNvCxnSpPr>
          <a:stCxn id="9" idx="3"/>
          <a:endCxn id="16" idx="2"/>
        </xdr:cNvCxnSpPr>
      </xdr:nvCxnSpPr>
      <xdr:spPr>
        <a:xfrm flipV="1">
          <a:off x="10424160" y="4194810"/>
          <a:ext cx="411480" cy="53721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</xdr:row>
      <xdr:rowOff>57150</xdr:rowOff>
    </xdr:from>
    <xdr:to>
      <xdr:col>14</xdr:col>
      <xdr:colOff>335280</xdr:colOff>
      <xdr:row>5</xdr:row>
      <xdr:rowOff>22860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C5413EE-F304-6E59-2B86-3FD8C0134035}"/>
            </a:ext>
          </a:extLst>
        </xdr:cNvPr>
        <xdr:cNvCxnSpPr>
          <a:stCxn id="2" idx="6"/>
          <a:endCxn id="13" idx="0"/>
        </xdr:cNvCxnSpPr>
      </xdr:nvCxnSpPr>
      <xdr:spPr>
        <a:xfrm>
          <a:off x="7848600" y="422910"/>
          <a:ext cx="1021080" cy="51435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335280</xdr:colOff>
      <xdr:row>8</xdr:row>
      <xdr:rowOff>0</xdr:rowOff>
    </xdr:from>
    <xdr:to>
      <xdr:col>14</xdr:col>
      <xdr:colOff>335280</xdr:colOff>
      <xdr:row>9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2C71C99-2E07-C3E8-4689-F5953DFAA889}"/>
            </a:ext>
          </a:extLst>
        </xdr:cNvPr>
        <xdr:cNvCxnSpPr>
          <a:stCxn id="13" idx="2"/>
          <a:endCxn id="14" idx="0"/>
        </xdr:cNvCxnSpPr>
      </xdr:nvCxnSpPr>
      <xdr:spPr>
        <a:xfrm>
          <a:off x="8869680" y="1463040"/>
          <a:ext cx="0" cy="25146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335280</xdr:colOff>
      <xdr:row>12</xdr:row>
      <xdr:rowOff>7620</xdr:rowOff>
    </xdr:from>
    <xdr:to>
      <xdr:col>14</xdr:col>
      <xdr:colOff>335280</xdr:colOff>
      <xdr:row>13</xdr:row>
      <xdr:rowOff>60960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D874DC05-FE1C-85EE-1353-BAD7F31CDFC5}"/>
            </a:ext>
          </a:extLst>
        </xdr:cNvPr>
        <xdr:cNvCxnSpPr>
          <a:stCxn id="14" idx="2"/>
          <a:endCxn id="15" idx="0"/>
        </xdr:cNvCxnSpPr>
      </xdr:nvCxnSpPr>
      <xdr:spPr>
        <a:xfrm>
          <a:off x="8869680" y="2202180"/>
          <a:ext cx="0" cy="23622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213360</xdr:colOff>
      <xdr:row>15</xdr:row>
      <xdr:rowOff>34290</xdr:rowOff>
    </xdr:from>
    <xdr:to>
      <xdr:col>17</xdr:col>
      <xdr:colOff>53340</xdr:colOff>
      <xdr:row>15</xdr:row>
      <xdr:rowOff>41910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9F7D69A7-D95B-CE45-D78D-CD303F2FC744}"/>
            </a:ext>
          </a:extLst>
        </xdr:cNvPr>
        <xdr:cNvCxnSpPr>
          <a:stCxn id="15" idx="3"/>
          <a:endCxn id="36" idx="1"/>
        </xdr:cNvCxnSpPr>
      </xdr:nvCxnSpPr>
      <xdr:spPr>
        <a:xfrm>
          <a:off x="9966960" y="2777490"/>
          <a:ext cx="449580" cy="762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17</xdr:row>
      <xdr:rowOff>30480</xdr:rowOff>
    </xdr:from>
    <xdr:to>
      <xdr:col>18</xdr:col>
      <xdr:colOff>514350</xdr:colOff>
      <xdr:row>18</xdr:row>
      <xdr:rowOff>30480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0480B19-B865-01A6-0A44-498AB978A8E0}"/>
            </a:ext>
          </a:extLst>
        </xdr:cNvPr>
        <xdr:cNvCxnSpPr>
          <a:stCxn id="36" idx="2"/>
          <a:endCxn id="37" idx="0"/>
        </xdr:cNvCxnSpPr>
      </xdr:nvCxnSpPr>
      <xdr:spPr>
        <a:xfrm>
          <a:off x="11487150" y="3139440"/>
          <a:ext cx="0" cy="18288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19</xdr:row>
      <xdr:rowOff>129540</xdr:rowOff>
    </xdr:from>
    <xdr:to>
      <xdr:col>18</xdr:col>
      <xdr:colOff>518160</xdr:colOff>
      <xdr:row>21</xdr:row>
      <xdr:rowOff>167640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C210B831-534D-76F0-8832-18CF1D4FBDE3}"/>
            </a:ext>
          </a:extLst>
        </xdr:cNvPr>
        <xdr:cNvCxnSpPr>
          <a:stCxn id="37" idx="2"/>
          <a:endCxn id="16" idx="0"/>
        </xdr:cNvCxnSpPr>
      </xdr:nvCxnSpPr>
      <xdr:spPr>
        <a:xfrm>
          <a:off x="11487150" y="3604260"/>
          <a:ext cx="3810" cy="40386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1C8D-6905-436C-ACB8-368D3409AC55}">
  <dimension ref="A1:K86"/>
  <sheetViews>
    <sheetView showGridLines="0" zoomScale="70" zoomScaleNormal="70" workbookViewId="0">
      <selection activeCell="F27" sqref="F27"/>
    </sheetView>
  </sheetViews>
  <sheetFormatPr defaultRowHeight="14.4" x14ac:dyDescent="0.3"/>
  <cols>
    <col min="1" max="1" width="28.44140625" customWidth="1"/>
    <col min="2" max="2" width="4.21875" customWidth="1"/>
    <col min="3" max="3" width="25" customWidth="1"/>
    <col min="4" max="4" width="3.77734375" customWidth="1"/>
    <col min="5" max="5" width="33.5546875" customWidth="1"/>
    <col min="6" max="6" width="14.5546875" customWidth="1"/>
    <col min="7" max="7" width="33.5546875" customWidth="1"/>
    <col min="9" max="9" width="33" bestFit="1" customWidth="1"/>
    <col min="11" max="11" width="31.44140625" bestFit="1" customWidth="1"/>
  </cols>
  <sheetData>
    <row r="1" spans="1:11" x14ac:dyDescent="0.3">
      <c r="A1" s="4" t="s">
        <v>0</v>
      </c>
      <c r="C1" s="4" t="s">
        <v>1</v>
      </c>
      <c r="E1" s="4" t="s">
        <v>2</v>
      </c>
      <c r="G1" s="4" t="s">
        <v>3</v>
      </c>
      <c r="I1" s="4" t="s">
        <v>4</v>
      </c>
      <c r="K1" s="4" t="s">
        <v>5</v>
      </c>
    </row>
    <row r="2" spans="1:11" x14ac:dyDescent="0.3">
      <c r="A2" t="s">
        <v>6</v>
      </c>
      <c r="C2" t="s">
        <v>6</v>
      </c>
      <c r="E2" t="s">
        <v>6</v>
      </c>
      <c r="G2" t="s">
        <v>6</v>
      </c>
      <c r="I2" t="s">
        <v>6</v>
      </c>
      <c r="K2" s="6" t="s">
        <v>6</v>
      </c>
    </row>
    <row r="3" spans="1:11" x14ac:dyDescent="0.3">
      <c r="A3" t="s">
        <v>7</v>
      </c>
      <c r="C3" t="s">
        <v>7</v>
      </c>
      <c r="E3" t="s">
        <v>7</v>
      </c>
      <c r="G3" t="s">
        <v>7</v>
      </c>
      <c r="I3" t="s">
        <v>7</v>
      </c>
      <c r="K3" s="6" t="s">
        <v>7</v>
      </c>
    </row>
    <row r="4" spans="1:11" x14ac:dyDescent="0.3">
      <c r="A4" t="s">
        <v>8</v>
      </c>
      <c r="C4" t="s">
        <v>8</v>
      </c>
      <c r="E4" t="s">
        <v>8</v>
      </c>
      <c r="G4" t="s">
        <v>8</v>
      </c>
      <c r="I4" t="s">
        <v>8</v>
      </c>
      <c r="K4" s="6" t="s">
        <v>8</v>
      </c>
    </row>
    <row r="5" spans="1:11" x14ac:dyDescent="0.3">
      <c r="A5" t="s">
        <v>9</v>
      </c>
      <c r="C5" t="s">
        <v>9</v>
      </c>
      <c r="E5" t="s">
        <v>10</v>
      </c>
      <c r="G5" t="s">
        <v>10</v>
      </c>
      <c r="I5" t="s">
        <v>11</v>
      </c>
      <c r="K5" s="6" t="s">
        <v>11</v>
      </c>
    </row>
    <row r="6" spans="1:11" x14ac:dyDescent="0.3">
      <c r="A6" t="s">
        <v>12</v>
      </c>
      <c r="C6" t="s">
        <v>13</v>
      </c>
      <c r="E6" t="s">
        <v>14</v>
      </c>
      <c r="G6" t="s">
        <v>14</v>
      </c>
      <c r="I6" t="s">
        <v>15</v>
      </c>
      <c r="K6" s="6" t="s">
        <v>16</v>
      </c>
    </row>
    <row r="7" spans="1:11" x14ac:dyDescent="0.3">
      <c r="A7" t="s">
        <v>17</v>
      </c>
      <c r="C7" t="s">
        <v>18</v>
      </c>
      <c r="E7" t="s">
        <v>19</v>
      </c>
      <c r="G7" t="s">
        <v>20</v>
      </c>
      <c r="I7" t="s">
        <v>21</v>
      </c>
      <c r="K7" s="6" t="s">
        <v>22</v>
      </c>
    </row>
    <row r="8" spans="1:11" x14ac:dyDescent="0.3">
      <c r="A8" t="s">
        <v>21</v>
      </c>
      <c r="C8" t="s">
        <v>23</v>
      </c>
      <c r="E8" t="s">
        <v>24</v>
      </c>
      <c r="G8" t="s">
        <v>22</v>
      </c>
      <c r="I8" t="s">
        <v>25</v>
      </c>
      <c r="K8" s="6" t="s">
        <v>26</v>
      </c>
    </row>
    <row r="9" spans="1:11" x14ac:dyDescent="0.3">
      <c r="A9" t="s">
        <v>27</v>
      </c>
      <c r="C9" t="s">
        <v>22</v>
      </c>
      <c r="E9" t="s">
        <v>28</v>
      </c>
      <c r="G9" t="s">
        <v>29</v>
      </c>
      <c r="I9" t="s">
        <v>30</v>
      </c>
      <c r="K9" s="6" t="s">
        <v>31</v>
      </c>
    </row>
    <row r="10" spans="1:11" x14ac:dyDescent="0.3">
      <c r="A10" t="s">
        <v>32</v>
      </c>
      <c r="C10" t="s">
        <v>33</v>
      </c>
      <c r="E10" t="s">
        <v>34</v>
      </c>
      <c r="G10" t="s">
        <v>35</v>
      </c>
      <c r="I10" t="s">
        <v>36</v>
      </c>
      <c r="K10" s="6" t="s">
        <v>296</v>
      </c>
    </row>
    <row r="11" spans="1:11" x14ac:dyDescent="0.3">
      <c r="A11" t="s">
        <v>37</v>
      </c>
      <c r="C11" t="s">
        <v>38</v>
      </c>
      <c r="E11" t="s">
        <v>297</v>
      </c>
      <c r="G11" t="s">
        <v>39</v>
      </c>
      <c r="I11" t="s">
        <v>40</v>
      </c>
      <c r="K11" s="6" t="s">
        <v>41</v>
      </c>
    </row>
    <row r="12" spans="1:11" x14ac:dyDescent="0.3">
      <c r="A12" t="s">
        <v>42</v>
      </c>
      <c r="C12" t="s">
        <v>43</v>
      </c>
      <c r="E12" t="s">
        <v>296</v>
      </c>
      <c r="G12" t="s">
        <v>44</v>
      </c>
      <c r="I12" t="s">
        <v>45</v>
      </c>
      <c r="K12" s="6" t="s">
        <v>30</v>
      </c>
    </row>
    <row r="13" spans="1:11" x14ac:dyDescent="0.3">
      <c r="A13" t="s">
        <v>46</v>
      </c>
      <c r="C13" t="s">
        <v>47</v>
      </c>
      <c r="E13" t="s">
        <v>298</v>
      </c>
      <c r="G13" t="s">
        <v>48</v>
      </c>
      <c r="I13" t="s">
        <v>49</v>
      </c>
      <c r="K13" s="6" t="s">
        <v>50</v>
      </c>
    </row>
    <row r="14" spans="1:11" x14ac:dyDescent="0.3">
      <c r="A14" t="s">
        <v>51</v>
      </c>
      <c r="C14" t="s">
        <v>52</v>
      </c>
      <c r="E14" t="s">
        <v>53</v>
      </c>
      <c r="G14" t="s">
        <v>54</v>
      </c>
      <c r="I14" t="s">
        <v>55</v>
      </c>
      <c r="K14" s="6" t="s">
        <v>56</v>
      </c>
    </row>
    <row r="15" spans="1:11" x14ac:dyDescent="0.3">
      <c r="A15" t="s">
        <v>57</v>
      </c>
      <c r="C15" t="s">
        <v>58</v>
      </c>
      <c r="E15" t="s">
        <v>21</v>
      </c>
      <c r="G15" t="s">
        <v>59</v>
      </c>
      <c r="I15" t="s">
        <v>60</v>
      </c>
      <c r="K15" s="6" t="s">
        <v>61</v>
      </c>
    </row>
    <row r="16" spans="1:11" x14ac:dyDescent="0.3">
      <c r="A16" t="s">
        <v>296</v>
      </c>
      <c r="C16" t="s">
        <v>62</v>
      </c>
      <c r="E16" t="s">
        <v>63</v>
      </c>
      <c r="G16" t="s">
        <v>64</v>
      </c>
      <c r="I16" t="s">
        <v>65</v>
      </c>
      <c r="K16" s="6" t="s">
        <v>66</v>
      </c>
    </row>
    <row r="17" spans="1:11" x14ac:dyDescent="0.3">
      <c r="A17" t="s">
        <v>67</v>
      </c>
      <c r="E17" t="s">
        <v>68</v>
      </c>
      <c r="G17" t="s">
        <v>69</v>
      </c>
      <c r="I17" t="s">
        <v>70</v>
      </c>
      <c r="K17" s="6" t="s">
        <v>71</v>
      </c>
    </row>
    <row r="18" spans="1:11" x14ac:dyDescent="0.3">
      <c r="A18" t="s">
        <v>72</v>
      </c>
      <c r="E18" t="s">
        <v>73</v>
      </c>
      <c r="G18" t="s">
        <v>74</v>
      </c>
      <c r="I18" t="s">
        <v>75</v>
      </c>
      <c r="K18" s="6" t="s">
        <v>76</v>
      </c>
    </row>
    <row r="19" spans="1:11" x14ac:dyDescent="0.3">
      <c r="A19" t="s">
        <v>77</v>
      </c>
      <c r="E19" t="s">
        <v>78</v>
      </c>
      <c r="G19" t="s">
        <v>79</v>
      </c>
      <c r="I19" t="s">
        <v>80</v>
      </c>
      <c r="K19" s="6" t="s">
        <v>36</v>
      </c>
    </row>
    <row r="20" spans="1:11" x14ac:dyDescent="0.3">
      <c r="A20" t="s">
        <v>81</v>
      </c>
      <c r="E20" t="s">
        <v>82</v>
      </c>
      <c r="G20" t="s">
        <v>83</v>
      </c>
      <c r="I20" t="s">
        <v>84</v>
      </c>
      <c r="K20" s="6" t="s">
        <v>85</v>
      </c>
    </row>
    <row r="21" spans="1:11" x14ac:dyDescent="0.3">
      <c r="A21" t="s">
        <v>86</v>
      </c>
      <c r="E21" t="s">
        <v>55</v>
      </c>
      <c r="G21" t="s">
        <v>87</v>
      </c>
      <c r="I21" t="s">
        <v>88</v>
      </c>
      <c r="K21" s="6" t="s">
        <v>65</v>
      </c>
    </row>
    <row r="22" spans="1:11" x14ac:dyDescent="0.3">
      <c r="A22" t="s">
        <v>89</v>
      </c>
      <c r="E22" t="s">
        <v>60</v>
      </c>
      <c r="G22" t="s">
        <v>90</v>
      </c>
      <c r="I22" t="s">
        <v>91</v>
      </c>
      <c r="K22" s="6" t="s">
        <v>92</v>
      </c>
    </row>
    <row r="23" spans="1:11" x14ac:dyDescent="0.3">
      <c r="A23" t="s">
        <v>93</v>
      </c>
      <c r="E23" t="s">
        <v>80</v>
      </c>
      <c r="G23" t="s">
        <v>94</v>
      </c>
      <c r="I23" t="s">
        <v>296</v>
      </c>
      <c r="K23" s="6" t="s">
        <v>70</v>
      </c>
    </row>
    <row r="24" spans="1:11" x14ac:dyDescent="0.3">
      <c r="A24" t="s">
        <v>95</v>
      </c>
      <c r="E24" t="s">
        <v>65</v>
      </c>
      <c r="G24" t="s">
        <v>96</v>
      </c>
      <c r="I24" t="s">
        <v>299</v>
      </c>
      <c r="K24" s="6" t="s">
        <v>75</v>
      </c>
    </row>
    <row r="25" spans="1:11" x14ac:dyDescent="0.3">
      <c r="A25" t="s">
        <v>97</v>
      </c>
      <c r="E25" t="s">
        <v>70</v>
      </c>
      <c r="G25" t="s">
        <v>98</v>
      </c>
      <c r="I25" t="s">
        <v>92</v>
      </c>
      <c r="K25" s="6" t="s">
        <v>99</v>
      </c>
    </row>
    <row r="26" spans="1:11" x14ac:dyDescent="0.3">
      <c r="A26" t="s">
        <v>100</v>
      </c>
      <c r="E26" t="s">
        <v>101</v>
      </c>
      <c r="G26" t="s">
        <v>102</v>
      </c>
      <c r="I26" t="s">
        <v>103</v>
      </c>
      <c r="K26" s="6" t="s">
        <v>104</v>
      </c>
    </row>
    <row r="27" spans="1:11" x14ac:dyDescent="0.3">
      <c r="A27" t="s">
        <v>105</v>
      </c>
      <c r="E27" t="s">
        <v>106</v>
      </c>
      <c r="G27" t="s">
        <v>107</v>
      </c>
      <c r="I27" t="s">
        <v>108</v>
      </c>
      <c r="K27" s="6" t="s">
        <v>53</v>
      </c>
    </row>
    <row r="28" spans="1:11" x14ac:dyDescent="0.3">
      <c r="A28" t="s">
        <v>109</v>
      </c>
      <c r="E28" t="s">
        <v>110</v>
      </c>
      <c r="G28" t="s">
        <v>111</v>
      </c>
      <c r="I28" t="s">
        <v>112</v>
      </c>
      <c r="K28" s="6" t="s">
        <v>113</v>
      </c>
    </row>
    <row r="29" spans="1:11" x14ac:dyDescent="0.3">
      <c r="A29" t="s">
        <v>114</v>
      </c>
      <c r="E29" t="s">
        <v>115</v>
      </c>
      <c r="G29" t="s">
        <v>116</v>
      </c>
      <c r="I29" t="s">
        <v>117</v>
      </c>
      <c r="K29" s="6" t="s">
        <v>118</v>
      </c>
    </row>
    <row r="30" spans="1:11" x14ac:dyDescent="0.3">
      <c r="A30" t="s">
        <v>83</v>
      </c>
      <c r="E30" t="s">
        <v>119</v>
      </c>
      <c r="G30" t="s">
        <v>120</v>
      </c>
      <c r="I30" t="s">
        <v>121</v>
      </c>
      <c r="K30" s="6" t="s">
        <v>122</v>
      </c>
    </row>
    <row r="31" spans="1:11" x14ac:dyDescent="0.3">
      <c r="A31" t="s">
        <v>90</v>
      </c>
      <c r="E31" t="s">
        <v>123</v>
      </c>
      <c r="G31" t="s">
        <v>124</v>
      </c>
      <c r="I31" t="s">
        <v>62</v>
      </c>
      <c r="K31" s="6" t="s">
        <v>125</v>
      </c>
    </row>
    <row r="32" spans="1:11" x14ac:dyDescent="0.3">
      <c r="A32" t="s">
        <v>96</v>
      </c>
      <c r="E32" t="s">
        <v>126</v>
      </c>
      <c r="G32" t="s">
        <v>127</v>
      </c>
      <c r="K32" s="6" t="s">
        <v>128</v>
      </c>
    </row>
    <row r="33" spans="1:11" x14ac:dyDescent="0.3">
      <c r="A33" t="s">
        <v>98</v>
      </c>
      <c r="E33" t="s">
        <v>129</v>
      </c>
      <c r="G33" t="s">
        <v>130</v>
      </c>
      <c r="K33" s="6" t="s">
        <v>62</v>
      </c>
    </row>
    <row r="34" spans="1:11" x14ac:dyDescent="0.3">
      <c r="A34" t="s">
        <v>131</v>
      </c>
      <c r="E34" t="s">
        <v>84</v>
      </c>
      <c r="G34" t="s">
        <v>132</v>
      </c>
    </row>
    <row r="35" spans="1:11" x14ac:dyDescent="0.3">
      <c r="A35" t="s">
        <v>133</v>
      </c>
      <c r="E35" t="s">
        <v>134</v>
      </c>
      <c r="G35" t="s">
        <v>135</v>
      </c>
    </row>
    <row r="36" spans="1:11" x14ac:dyDescent="0.3">
      <c r="A36" t="s">
        <v>136</v>
      </c>
      <c r="E36" t="s">
        <v>137</v>
      </c>
      <c r="G36" t="s">
        <v>138</v>
      </c>
    </row>
    <row r="37" spans="1:11" x14ac:dyDescent="0.3">
      <c r="A37" t="s">
        <v>139</v>
      </c>
      <c r="E37" t="s">
        <v>140</v>
      </c>
      <c r="G37" t="s">
        <v>141</v>
      </c>
    </row>
    <row r="38" spans="1:11" x14ac:dyDescent="0.3">
      <c r="A38" t="s">
        <v>123</v>
      </c>
      <c r="E38" t="s">
        <v>142</v>
      </c>
      <c r="G38" t="s">
        <v>143</v>
      </c>
    </row>
    <row r="39" spans="1:11" x14ac:dyDescent="0.3">
      <c r="A39" t="s">
        <v>126</v>
      </c>
      <c r="E39" t="s">
        <v>144</v>
      </c>
      <c r="G39" t="s">
        <v>145</v>
      </c>
    </row>
    <row r="40" spans="1:11" x14ac:dyDescent="0.3">
      <c r="A40" t="s">
        <v>146</v>
      </c>
      <c r="E40" t="s">
        <v>147</v>
      </c>
      <c r="G40" t="s">
        <v>148</v>
      </c>
    </row>
    <row r="41" spans="1:11" x14ac:dyDescent="0.3">
      <c r="A41" t="s">
        <v>149</v>
      </c>
      <c r="E41" t="s">
        <v>150</v>
      </c>
      <c r="G41" t="s">
        <v>151</v>
      </c>
    </row>
    <row r="42" spans="1:11" x14ac:dyDescent="0.3">
      <c r="A42" t="s">
        <v>152</v>
      </c>
      <c r="E42" t="s">
        <v>153</v>
      </c>
      <c r="G42" t="s">
        <v>154</v>
      </c>
    </row>
    <row r="43" spans="1:11" x14ac:dyDescent="0.3">
      <c r="A43" t="s">
        <v>155</v>
      </c>
      <c r="E43" t="s">
        <v>156</v>
      </c>
      <c r="G43" t="s">
        <v>157</v>
      </c>
    </row>
    <row r="44" spans="1:11" x14ac:dyDescent="0.3">
      <c r="A44" t="s">
        <v>158</v>
      </c>
      <c r="E44" t="s">
        <v>145</v>
      </c>
      <c r="G44" t="s">
        <v>159</v>
      </c>
    </row>
    <row r="45" spans="1:11" x14ac:dyDescent="0.3">
      <c r="A45" t="s">
        <v>160</v>
      </c>
      <c r="E45" t="s">
        <v>148</v>
      </c>
      <c r="G45" t="s">
        <v>161</v>
      </c>
    </row>
    <row r="46" spans="1:11" x14ac:dyDescent="0.3">
      <c r="A46" t="s">
        <v>162</v>
      </c>
      <c r="E46" t="s">
        <v>163</v>
      </c>
      <c r="G46" t="s">
        <v>164</v>
      </c>
    </row>
    <row r="47" spans="1:11" x14ac:dyDescent="0.3">
      <c r="A47" t="s">
        <v>165</v>
      </c>
      <c r="E47" t="s">
        <v>166</v>
      </c>
      <c r="G47" t="s">
        <v>167</v>
      </c>
    </row>
    <row r="48" spans="1:11" x14ac:dyDescent="0.3">
      <c r="A48" t="s">
        <v>168</v>
      </c>
      <c r="E48" t="s">
        <v>169</v>
      </c>
      <c r="G48" t="s">
        <v>170</v>
      </c>
    </row>
    <row r="49" spans="1:7" x14ac:dyDescent="0.3">
      <c r="A49" t="s">
        <v>171</v>
      </c>
      <c r="E49" t="s">
        <v>172</v>
      </c>
      <c r="G49" t="s">
        <v>173</v>
      </c>
    </row>
    <row r="50" spans="1:7" x14ac:dyDescent="0.3">
      <c r="A50" t="s">
        <v>174</v>
      </c>
      <c r="E50" t="s">
        <v>62</v>
      </c>
      <c r="G50" t="s">
        <v>65</v>
      </c>
    </row>
    <row r="51" spans="1:7" x14ac:dyDescent="0.3">
      <c r="A51" t="s">
        <v>175</v>
      </c>
      <c r="G51" t="s">
        <v>70</v>
      </c>
    </row>
    <row r="52" spans="1:7" x14ac:dyDescent="0.3">
      <c r="A52" t="s">
        <v>176</v>
      </c>
      <c r="G52" t="s">
        <v>101</v>
      </c>
    </row>
    <row r="53" spans="1:7" x14ac:dyDescent="0.3">
      <c r="A53" t="s">
        <v>177</v>
      </c>
      <c r="G53" t="s">
        <v>106</v>
      </c>
    </row>
    <row r="54" spans="1:7" x14ac:dyDescent="0.3">
      <c r="A54" t="s">
        <v>178</v>
      </c>
      <c r="G54" t="s">
        <v>110</v>
      </c>
    </row>
    <row r="55" spans="1:7" x14ac:dyDescent="0.3">
      <c r="A55" t="s">
        <v>179</v>
      </c>
      <c r="G55" t="s">
        <v>180</v>
      </c>
    </row>
    <row r="56" spans="1:7" x14ac:dyDescent="0.3">
      <c r="A56" t="s">
        <v>181</v>
      </c>
      <c r="G56" t="s">
        <v>182</v>
      </c>
    </row>
    <row r="57" spans="1:7" x14ac:dyDescent="0.3">
      <c r="A57" t="s">
        <v>183</v>
      </c>
      <c r="G57" t="s">
        <v>184</v>
      </c>
    </row>
    <row r="58" spans="1:7" x14ac:dyDescent="0.3">
      <c r="A58" t="s">
        <v>185</v>
      </c>
      <c r="G58" t="s">
        <v>186</v>
      </c>
    </row>
    <row r="59" spans="1:7" x14ac:dyDescent="0.3">
      <c r="A59" t="s">
        <v>187</v>
      </c>
      <c r="G59" t="s">
        <v>188</v>
      </c>
    </row>
    <row r="60" spans="1:7" x14ac:dyDescent="0.3">
      <c r="A60" t="s">
        <v>189</v>
      </c>
      <c r="G60" t="s">
        <v>190</v>
      </c>
    </row>
    <row r="61" spans="1:7" x14ac:dyDescent="0.3">
      <c r="A61" t="s">
        <v>191</v>
      </c>
      <c r="G61" t="s">
        <v>192</v>
      </c>
    </row>
    <row r="62" spans="1:7" x14ac:dyDescent="0.3">
      <c r="A62" t="s">
        <v>193</v>
      </c>
      <c r="G62" t="s">
        <v>194</v>
      </c>
    </row>
    <row r="63" spans="1:7" x14ac:dyDescent="0.3">
      <c r="A63" t="s">
        <v>195</v>
      </c>
      <c r="G63" t="s">
        <v>196</v>
      </c>
    </row>
    <row r="64" spans="1:7" x14ac:dyDescent="0.3">
      <c r="A64" t="s">
        <v>197</v>
      </c>
      <c r="G64" t="s">
        <v>198</v>
      </c>
    </row>
    <row r="65" spans="1:7" x14ac:dyDescent="0.3">
      <c r="A65" t="s">
        <v>199</v>
      </c>
      <c r="G65" t="s">
        <v>200</v>
      </c>
    </row>
    <row r="66" spans="1:7" x14ac:dyDescent="0.3">
      <c r="A66" t="s">
        <v>201</v>
      </c>
      <c r="G66" t="s">
        <v>125</v>
      </c>
    </row>
    <row r="67" spans="1:7" x14ac:dyDescent="0.3">
      <c r="A67" t="s">
        <v>84</v>
      </c>
      <c r="G67" t="s">
        <v>128</v>
      </c>
    </row>
    <row r="68" spans="1:7" x14ac:dyDescent="0.3">
      <c r="A68" t="s">
        <v>137</v>
      </c>
      <c r="G68" t="s">
        <v>202</v>
      </c>
    </row>
    <row r="69" spans="1:7" x14ac:dyDescent="0.3">
      <c r="A69" t="s">
        <v>203</v>
      </c>
      <c r="G69" t="s">
        <v>204</v>
      </c>
    </row>
    <row r="70" spans="1:7" x14ac:dyDescent="0.3">
      <c r="A70" t="s">
        <v>144</v>
      </c>
      <c r="G70" t="s">
        <v>205</v>
      </c>
    </row>
    <row r="71" spans="1:7" x14ac:dyDescent="0.3">
      <c r="A71" t="s">
        <v>142</v>
      </c>
      <c r="G71" t="s">
        <v>62</v>
      </c>
    </row>
    <row r="72" spans="1:7" x14ac:dyDescent="0.3">
      <c r="A72" t="s">
        <v>206</v>
      </c>
    </row>
    <row r="73" spans="1:7" x14ac:dyDescent="0.3">
      <c r="A73" t="s">
        <v>207</v>
      </c>
    </row>
    <row r="74" spans="1:7" x14ac:dyDescent="0.3">
      <c r="A74" t="s">
        <v>208</v>
      </c>
    </row>
    <row r="75" spans="1:7" x14ac:dyDescent="0.3">
      <c r="A75" t="s">
        <v>209</v>
      </c>
    </row>
    <row r="76" spans="1:7" x14ac:dyDescent="0.3">
      <c r="A76" t="s">
        <v>210</v>
      </c>
    </row>
    <row r="77" spans="1:7" x14ac:dyDescent="0.3">
      <c r="A77" t="s">
        <v>211</v>
      </c>
    </row>
    <row r="78" spans="1:7" x14ac:dyDescent="0.3">
      <c r="A78" t="s">
        <v>212</v>
      </c>
    </row>
    <row r="79" spans="1:7" x14ac:dyDescent="0.3">
      <c r="A79" t="s">
        <v>213</v>
      </c>
    </row>
    <row r="80" spans="1:7" x14ac:dyDescent="0.3">
      <c r="A80" t="s">
        <v>214</v>
      </c>
    </row>
    <row r="81" spans="1:1" x14ac:dyDescent="0.3">
      <c r="A81" t="s">
        <v>215</v>
      </c>
    </row>
    <row r="82" spans="1:1" x14ac:dyDescent="0.3">
      <c r="A82" t="s">
        <v>216</v>
      </c>
    </row>
    <row r="83" spans="1:1" x14ac:dyDescent="0.3">
      <c r="A83" t="s">
        <v>217</v>
      </c>
    </row>
    <row r="84" spans="1:1" x14ac:dyDescent="0.3">
      <c r="A84" t="s">
        <v>218</v>
      </c>
    </row>
    <row r="85" spans="1:1" x14ac:dyDescent="0.3">
      <c r="A85" t="s">
        <v>219</v>
      </c>
    </row>
    <row r="86" spans="1:1" x14ac:dyDescent="0.3">
      <c r="A86" t="s">
        <v>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F8BB-C424-417D-96C2-271FE3563079}">
  <dimension ref="A1:O26"/>
  <sheetViews>
    <sheetView workbookViewId="0">
      <selection activeCell="E11" sqref="E11"/>
    </sheetView>
  </sheetViews>
  <sheetFormatPr defaultColWidth="18.77734375" defaultRowHeight="14.4" x14ac:dyDescent="0.3"/>
  <cols>
    <col min="1" max="1" width="15.5546875" style="12" bestFit="1" customWidth="1"/>
    <col min="2" max="2" width="17.88671875" style="12" bestFit="1" customWidth="1"/>
    <col min="3" max="3" width="17.77734375" style="12" bestFit="1" customWidth="1"/>
    <col min="4" max="4" width="18.21875" style="12" bestFit="1" customWidth="1"/>
    <col min="5" max="5" width="14.109375" style="12" bestFit="1" customWidth="1"/>
    <col min="6" max="6" width="18.33203125" style="12" bestFit="1" customWidth="1"/>
    <col min="7" max="7" width="17.77734375" style="12" bestFit="1" customWidth="1"/>
    <col min="8" max="8" width="18" style="12" bestFit="1" customWidth="1"/>
    <col min="9" max="9" width="10.109375" style="12" bestFit="1" customWidth="1"/>
    <col min="10" max="10" width="18.44140625" style="12" bestFit="1" customWidth="1"/>
    <col min="11" max="11" width="18" style="12" bestFit="1" customWidth="1"/>
    <col min="12" max="12" width="18.44140625" style="12" bestFit="1" customWidth="1"/>
    <col min="13" max="14" width="17.77734375" style="12" bestFit="1" customWidth="1"/>
    <col min="15" max="15" width="18.5546875" style="12" bestFit="1" customWidth="1"/>
    <col min="16" max="16384" width="18.77734375" style="12"/>
  </cols>
  <sheetData>
    <row r="1" spans="1:15" ht="28.8" x14ac:dyDescent="0.3">
      <c r="A1" s="15" t="s">
        <v>6</v>
      </c>
      <c r="B1" s="15" t="s">
        <v>8</v>
      </c>
      <c r="C1" s="15" t="s">
        <v>11</v>
      </c>
      <c r="D1" s="15" t="s">
        <v>21</v>
      </c>
      <c r="E1" s="15" t="s">
        <v>25</v>
      </c>
      <c r="F1" s="15" t="s">
        <v>45</v>
      </c>
      <c r="G1" s="15" t="s">
        <v>65</v>
      </c>
      <c r="H1" s="15" t="s">
        <v>70</v>
      </c>
      <c r="I1" s="15" t="s">
        <v>84</v>
      </c>
      <c r="J1" s="15" t="s">
        <v>297</v>
      </c>
      <c r="K1" s="15" t="s">
        <v>103</v>
      </c>
      <c r="L1" s="15" t="s">
        <v>108</v>
      </c>
      <c r="M1" s="15" t="s">
        <v>112</v>
      </c>
      <c r="N1" s="15" t="s">
        <v>117</v>
      </c>
      <c r="O1" s="15" t="s">
        <v>121</v>
      </c>
    </row>
    <row r="2" spans="1:15" ht="28.8" x14ac:dyDescent="0.3">
      <c r="A2" s="32" t="str">
        <f>C2</f>
        <v>1006-2000000777</v>
      </c>
      <c r="B2" s="12" t="str">
        <f>C2</f>
        <v>1006-2000000777</v>
      </c>
      <c r="C2" s="12" t="s">
        <v>290</v>
      </c>
      <c r="D2" s="12">
        <v>2000000777</v>
      </c>
      <c r="E2" s="23">
        <v>45014</v>
      </c>
      <c r="F2" s="12" t="s">
        <v>245</v>
      </c>
      <c r="G2" s="12" t="s">
        <v>244</v>
      </c>
      <c r="H2" s="12" t="s">
        <v>243</v>
      </c>
      <c r="I2" s="12" t="s">
        <v>242</v>
      </c>
      <c r="J2" s="12">
        <v>1006</v>
      </c>
      <c r="K2" s="12" t="s">
        <v>241</v>
      </c>
      <c r="L2" s="12" t="s">
        <v>240</v>
      </c>
      <c r="M2" s="12" t="s">
        <v>239</v>
      </c>
      <c r="N2" s="12" t="s">
        <v>238</v>
      </c>
      <c r="O2" s="23">
        <v>45014</v>
      </c>
    </row>
    <row r="3" spans="1:15" ht="28.8" x14ac:dyDescent="0.3">
      <c r="A3" s="32" t="str">
        <f>C3</f>
        <v>1140-2000000777</v>
      </c>
      <c r="B3" s="12" t="str">
        <f t="shared" ref="B3:B21" si="0">C3</f>
        <v>1140-2000000777</v>
      </c>
      <c r="C3" s="12" t="s">
        <v>291</v>
      </c>
      <c r="D3" s="12">
        <v>2000000777</v>
      </c>
      <c r="E3" s="23">
        <v>45030</v>
      </c>
      <c r="F3" s="12" t="s">
        <v>245</v>
      </c>
      <c r="G3" s="30" t="s">
        <v>244</v>
      </c>
      <c r="H3" s="30" t="s">
        <v>243</v>
      </c>
      <c r="I3" s="12" t="s">
        <v>246</v>
      </c>
      <c r="J3" s="12">
        <v>1140</v>
      </c>
      <c r="K3" s="12" t="s">
        <v>241</v>
      </c>
      <c r="L3" s="12" t="s">
        <v>240</v>
      </c>
      <c r="M3" s="12" t="s">
        <v>239</v>
      </c>
      <c r="N3" s="12" t="s">
        <v>238</v>
      </c>
      <c r="O3" s="23">
        <v>45030</v>
      </c>
    </row>
    <row r="4" spans="1:15" ht="28.8" x14ac:dyDescent="0.3">
      <c r="A4" s="32" t="str">
        <f t="shared" ref="A4:A21" si="1">C4</f>
        <v>1006-2000000900</v>
      </c>
      <c r="B4" s="12" t="str">
        <f t="shared" si="0"/>
        <v>1006-2000000900</v>
      </c>
      <c r="C4" s="12" t="str">
        <f>J4&amp;"-"&amp;D4</f>
        <v>1006-2000000900</v>
      </c>
      <c r="D4" s="12">
        <v>2000000900</v>
      </c>
      <c r="E4" s="23">
        <v>44995</v>
      </c>
      <c r="F4" s="12" t="s">
        <v>245</v>
      </c>
      <c r="G4" s="30" t="s">
        <v>244</v>
      </c>
      <c r="H4" s="30" t="s">
        <v>243</v>
      </c>
      <c r="I4" s="12" t="s">
        <v>301</v>
      </c>
      <c r="J4" s="12">
        <v>1006</v>
      </c>
      <c r="K4" s="12" t="s">
        <v>241</v>
      </c>
      <c r="L4" s="12" t="s">
        <v>240</v>
      </c>
      <c r="M4" s="12" t="s">
        <v>239</v>
      </c>
      <c r="N4" s="12" t="s">
        <v>238</v>
      </c>
      <c r="O4" s="23">
        <v>44995</v>
      </c>
    </row>
    <row r="5" spans="1:15" ht="28.8" x14ac:dyDescent="0.3">
      <c r="A5" s="32" t="str">
        <f t="shared" si="1"/>
        <v>1006-2000000901</v>
      </c>
      <c r="B5" s="12" t="str">
        <f t="shared" si="0"/>
        <v>1006-2000000901</v>
      </c>
      <c r="C5" s="12" t="str">
        <f t="shared" ref="C5:C21" si="2">J5&amp;"-"&amp;D5</f>
        <v>1006-2000000901</v>
      </c>
      <c r="D5" s="12">
        <v>2000000901</v>
      </c>
      <c r="E5" s="23">
        <v>45036</v>
      </c>
      <c r="F5" s="12" t="s">
        <v>245</v>
      </c>
      <c r="G5" s="30" t="s">
        <v>244</v>
      </c>
      <c r="H5" s="30" t="s">
        <v>243</v>
      </c>
      <c r="I5" s="12" t="s">
        <v>246</v>
      </c>
      <c r="J5" s="12">
        <v>1006</v>
      </c>
      <c r="K5" s="12" t="s">
        <v>241</v>
      </c>
      <c r="L5" s="12" t="s">
        <v>240</v>
      </c>
      <c r="M5" s="12" t="s">
        <v>239</v>
      </c>
      <c r="N5" s="12" t="s">
        <v>238</v>
      </c>
      <c r="O5" s="23">
        <v>45036</v>
      </c>
    </row>
    <row r="6" spans="1:15" ht="28.8" x14ac:dyDescent="0.3">
      <c r="A6" s="32" t="str">
        <f t="shared" si="1"/>
        <v>1006-2000000902</v>
      </c>
      <c r="B6" s="12" t="str">
        <f t="shared" si="0"/>
        <v>1006-2000000902</v>
      </c>
      <c r="C6" s="12" t="str">
        <f t="shared" si="2"/>
        <v>1006-2000000902</v>
      </c>
      <c r="D6" s="12">
        <v>2000000902</v>
      </c>
      <c r="E6" s="23">
        <v>44997</v>
      </c>
      <c r="F6" s="12" t="s">
        <v>245</v>
      </c>
      <c r="G6" s="30" t="s">
        <v>335</v>
      </c>
      <c r="H6" s="30" t="s">
        <v>336</v>
      </c>
      <c r="I6" s="12" t="s">
        <v>246</v>
      </c>
      <c r="J6" s="12">
        <v>1006</v>
      </c>
      <c r="K6" s="12" t="s">
        <v>241</v>
      </c>
      <c r="L6" s="12" t="s">
        <v>240</v>
      </c>
      <c r="M6" s="12" t="s">
        <v>239</v>
      </c>
      <c r="N6" s="12" t="s">
        <v>238</v>
      </c>
      <c r="O6" s="23">
        <v>44997</v>
      </c>
    </row>
    <row r="7" spans="1:15" ht="28.8" x14ac:dyDescent="0.3">
      <c r="A7" s="32" t="str">
        <f t="shared" si="1"/>
        <v>1006-2000000903</v>
      </c>
      <c r="B7" s="12" t="str">
        <f t="shared" si="0"/>
        <v>1006-2000000903</v>
      </c>
      <c r="C7" s="12" t="str">
        <f t="shared" si="2"/>
        <v>1006-2000000903</v>
      </c>
      <c r="D7" s="12">
        <v>2000000903</v>
      </c>
      <c r="E7" s="23">
        <v>44998</v>
      </c>
      <c r="F7" s="12" t="s">
        <v>245</v>
      </c>
      <c r="G7" s="30" t="s">
        <v>335</v>
      </c>
      <c r="H7" s="30" t="s">
        <v>336</v>
      </c>
      <c r="I7" s="12" t="s">
        <v>246</v>
      </c>
      <c r="J7" s="12">
        <v>1006</v>
      </c>
      <c r="K7" s="12" t="s">
        <v>241</v>
      </c>
      <c r="L7" s="12" t="s">
        <v>240</v>
      </c>
      <c r="M7" s="12" t="s">
        <v>239</v>
      </c>
      <c r="N7" s="12" t="s">
        <v>238</v>
      </c>
      <c r="O7" s="23">
        <v>44998</v>
      </c>
    </row>
    <row r="8" spans="1:15" ht="28.8" x14ac:dyDescent="0.3">
      <c r="A8" s="32" t="str">
        <f t="shared" si="1"/>
        <v>1006-2000000904</v>
      </c>
      <c r="B8" s="12" t="str">
        <f t="shared" si="0"/>
        <v>1006-2000000904</v>
      </c>
      <c r="C8" s="12" t="str">
        <f t="shared" si="2"/>
        <v>1006-2000000904</v>
      </c>
      <c r="D8" s="12">
        <v>2000000904</v>
      </c>
      <c r="E8" s="23">
        <v>44999</v>
      </c>
      <c r="F8" s="12" t="s">
        <v>245</v>
      </c>
      <c r="G8" s="30" t="s">
        <v>335</v>
      </c>
      <c r="H8" s="30" t="s">
        <v>336</v>
      </c>
      <c r="I8" s="12" t="s">
        <v>300</v>
      </c>
      <c r="J8" s="12">
        <v>1006</v>
      </c>
      <c r="K8" s="12" t="s">
        <v>241</v>
      </c>
      <c r="L8" s="12" t="s">
        <v>240</v>
      </c>
      <c r="M8" s="12" t="s">
        <v>239</v>
      </c>
      <c r="N8" s="12" t="s">
        <v>238</v>
      </c>
      <c r="O8" s="23">
        <v>44999</v>
      </c>
    </row>
    <row r="9" spans="1:15" ht="28.8" x14ac:dyDescent="0.3">
      <c r="A9" s="32" t="str">
        <f t="shared" si="1"/>
        <v>1006-2000000905</v>
      </c>
      <c r="B9" s="12" t="str">
        <f t="shared" si="0"/>
        <v>1006-2000000905</v>
      </c>
      <c r="C9" s="12" t="str">
        <f t="shared" si="2"/>
        <v>1006-2000000905</v>
      </c>
      <c r="D9" s="12">
        <v>2000000905</v>
      </c>
      <c r="E9" s="23">
        <v>45000</v>
      </c>
      <c r="F9" s="12" t="s">
        <v>245</v>
      </c>
      <c r="G9" s="30" t="s">
        <v>335</v>
      </c>
      <c r="H9" s="30" t="s">
        <v>336</v>
      </c>
      <c r="I9" s="12" t="s">
        <v>300</v>
      </c>
      <c r="J9" s="12">
        <v>1006</v>
      </c>
      <c r="K9" s="12" t="s">
        <v>241</v>
      </c>
      <c r="L9" s="12" t="s">
        <v>240</v>
      </c>
      <c r="M9" s="12" t="s">
        <v>239</v>
      </c>
      <c r="N9" s="12" t="s">
        <v>238</v>
      </c>
      <c r="O9" s="23">
        <v>45000</v>
      </c>
    </row>
    <row r="10" spans="1:15" ht="28.8" x14ac:dyDescent="0.3">
      <c r="A10" s="32" t="str">
        <f t="shared" si="1"/>
        <v>1006-2000000906</v>
      </c>
      <c r="B10" s="12" t="str">
        <f t="shared" si="0"/>
        <v>1006-2000000906</v>
      </c>
      <c r="C10" s="12" t="str">
        <f t="shared" si="2"/>
        <v>1006-2000000906</v>
      </c>
      <c r="D10" s="12">
        <v>2000000906</v>
      </c>
      <c r="E10" s="23">
        <v>45001</v>
      </c>
      <c r="F10" s="12" t="s">
        <v>245</v>
      </c>
      <c r="G10" s="30" t="s">
        <v>335</v>
      </c>
      <c r="H10" s="30" t="s">
        <v>336</v>
      </c>
      <c r="I10" s="12" t="s">
        <v>242</v>
      </c>
      <c r="J10" s="12">
        <v>1006</v>
      </c>
      <c r="K10" s="12" t="s">
        <v>241</v>
      </c>
      <c r="L10" s="12" t="s">
        <v>240</v>
      </c>
      <c r="M10" s="12" t="s">
        <v>239</v>
      </c>
      <c r="N10" s="12" t="s">
        <v>238</v>
      </c>
      <c r="O10" s="23">
        <v>45001</v>
      </c>
    </row>
    <row r="11" spans="1:15" ht="28.8" x14ac:dyDescent="0.3">
      <c r="A11" s="32" t="str">
        <f t="shared" si="1"/>
        <v>1006-2000000907</v>
      </c>
      <c r="B11" s="12" t="str">
        <f t="shared" si="0"/>
        <v>1006-2000000907</v>
      </c>
      <c r="C11" s="12" t="str">
        <f t="shared" si="2"/>
        <v>1006-2000000907</v>
      </c>
      <c r="D11" s="12">
        <v>2000000907</v>
      </c>
      <c r="E11" s="23">
        <v>45002</v>
      </c>
      <c r="F11" s="12" t="s">
        <v>245</v>
      </c>
      <c r="G11" s="30" t="s">
        <v>335</v>
      </c>
      <c r="H11" s="30" t="s">
        <v>336</v>
      </c>
      <c r="I11" s="12" t="s">
        <v>301</v>
      </c>
      <c r="J11" s="12">
        <v>1006</v>
      </c>
      <c r="K11" s="12" t="s">
        <v>241</v>
      </c>
      <c r="L11" s="12" t="s">
        <v>240</v>
      </c>
      <c r="M11" s="12" t="s">
        <v>239</v>
      </c>
      <c r="N11" s="12" t="s">
        <v>238</v>
      </c>
      <c r="O11" s="23">
        <v>45002</v>
      </c>
    </row>
    <row r="12" spans="1:15" ht="28.8" x14ac:dyDescent="0.3">
      <c r="A12" s="32" t="str">
        <f t="shared" si="1"/>
        <v>1006-2000000908</v>
      </c>
      <c r="B12" s="12" t="str">
        <f t="shared" si="0"/>
        <v>1006-2000000908</v>
      </c>
      <c r="C12" s="12" t="str">
        <f t="shared" si="2"/>
        <v>1006-2000000908</v>
      </c>
      <c r="D12" s="12">
        <v>2000000908</v>
      </c>
      <c r="E12" s="23">
        <v>45003</v>
      </c>
      <c r="F12" s="12" t="s">
        <v>245</v>
      </c>
      <c r="G12" s="30" t="s">
        <v>335</v>
      </c>
      <c r="H12" s="30" t="s">
        <v>336</v>
      </c>
      <c r="I12" s="12" t="s">
        <v>242</v>
      </c>
      <c r="J12" s="12">
        <v>1006</v>
      </c>
      <c r="K12" s="12" t="s">
        <v>241</v>
      </c>
      <c r="L12" s="12" t="s">
        <v>240</v>
      </c>
      <c r="M12" s="12" t="s">
        <v>239</v>
      </c>
      <c r="N12" s="12" t="s">
        <v>238</v>
      </c>
      <c r="O12" s="23">
        <v>45003</v>
      </c>
    </row>
    <row r="13" spans="1:15" ht="28.8" x14ac:dyDescent="0.3">
      <c r="A13" s="32" t="str">
        <f t="shared" si="1"/>
        <v>1006-2000000909</v>
      </c>
      <c r="B13" s="12" t="str">
        <f t="shared" si="0"/>
        <v>1006-2000000909</v>
      </c>
      <c r="C13" s="12" t="str">
        <f t="shared" si="2"/>
        <v>1006-2000000909</v>
      </c>
      <c r="D13" s="12">
        <v>2000000909</v>
      </c>
      <c r="E13" s="23">
        <v>45004</v>
      </c>
      <c r="F13" s="12" t="s">
        <v>245</v>
      </c>
      <c r="G13" s="30" t="s">
        <v>335</v>
      </c>
      <c r="H13" s="30" t="s">
        <v>336</v>
      </c>
      <c r="I13" s="12" t="s">
        <v>246</v>
      </c>
      <c r="J13" s="12">
        <v>1006</v>
      </c>
      <c r="K13" s="12" t="s">
        <v>241</v>
      </c>
      <c r="L13" s="12" t="s">
        <v>240</v>
      </c>
      <c r="M13" s="12" t="s">
        <v>239</v>
      </c>
      <c r="N13" s="12" t="s">
        <v>238</v>
      </c>
      <c r="O13" s="23">
        <v>45004</v>
      </c>
    </row>
    <row r="14" spans="1:15" ht="28.8" x14ac:dyDescent="0.3">
      <c r="A14" s="32" t="str">
        <f t="shared" si="1"/>
        <v>1140-2000000910</v>
      </c>
      <c r="B14" s="12" t="str">
        <f t="shared" si="0"/>
        <v>1140-2000000910</v>
      </c>
      <c r="C14" s="12" t="str">
        <f t="shared" si="2"/>
        <v>1140-2000000910</v>
      </c>
      <c r="D14" s="12">
        <v>2000000910</v>
      </c>
      <c r="E14" s="23">
        <v>45005</v>
      </c>
      <c r="F14" s="12" t="s">
        <v>245</v>
      </c>
      <c r="G14" s="30" t="s">
        <v>335</v>
      </c>
      <c r="H14" s="30" t="s">
        <v>336</v>
      </c>
      <c r="I14" s="12" t="s">
        <v>242</v>
      </c>
      <c r="J14" s="12">
        <v>1140</v>
      </c>
      <c r="K14" s="12" t="s">
        <v>241</v>
      </c>
      <c r="L14" s="12" t="s">
        <v>240</v>
      </c>
      <c r="M14" s="12" t="s">
        <v>239</v>
      </c>
      <c r="N14" s="12" t="s">
        <v>238</v>
      </c>
      <c r="O14" s="23">
        <v>45005</v>
      </c>
    </row>
    <row r="15" spans="1:15" ht="28.8" x14ac:dyDescent="0.3">
      <c r="A15" s="32" t="str">
        <f t="shared" si="1"/>
        <v>1140-2000000911</v>
      </c>
      <c r="B15" s="12" t="str">
        <f t="shared" si="0"/>
        <v>1140-2000000911</v>
      </c>
      <c r="C15" s="12" t="str">
        <f t="shared" si="2"/>
        <v>1140-2000000911</v>
      </c>
      <c r="D15" s="12">
        <v>2000000911</v>
      </c>
      <c r="E15" s="23">
        <v>45006</v>
      </c>
      <c r="F15" s="12" t="s">
        <v>245</v>
      </c>
      <c r="G15" s="30" t="s">
        <v>244</v>
      </c>
      <c r="H15" s="30" t="s">
        <v>243</v>
      </c>
      <c r="I15" s="12" t="s">
        <v>242</v>
      </c>
      <c r="J15" s="12">
        <v>1140</v>
      </c>
      <c r="K15" s="12" t="s">
        <v>241</v>
      </c>
      <c r="L15" s="12" t="s">
        <v>240</v>
      </c>
      <c r="M15" s="12" t="s">
        <v>239</v>
      </c>
      <c r="N15" s="12" t="s">
        <v>238</v>
      </c>
      <c r="O15" s="23">
        <v>45006</v>
      </c>
    </row>
    <row r="16" spans="1:15" ht="28.8" x14ac:dyDescent="0.3">
      <c r="A16" s="32" t="str">
        <f t="shared" si="1"/>
        <v>1140-2000000912</v>
      </c>
      <c r="B16" s="12" t="str">
        <f t="shared" si="0"/>
        <v>1140-2000000912</v>
      </c>
      <c r="C16" s="12" t="str">
        <f t="shared" si="2"/>
        <v>1140-2000000912</v>
      </c>
      <c r="D16" s="12">
        <v>2000000912</v>
      </c>
      <c r="E16" s="23">
        <v>45007</v>
      </c>
      <c r="F16" s="12" t="s">
        <v>245</v>
      </c>
      <c r="G16" s="30" t="s">
        <v>244</v>
      </c>
      <c r="H16" s="30" t="s">
        <v>243</v>
      </c>
      <c r="I16" s="12" t="s">
        <v>246</v>
      </c>
      <c r="J16" s="12">
        <v>1140</v>
      </c>
      <c r="K16" s="12" t="s">
        <v>241</v>
      </c>
      <c r="L16" s="12" t="s">
        <v>240</v>
      </c>
      <c r="M16" s="12" t="s">
        <v>239</v>
      </c>
      <c r="N16" s="12" t="s">
        <v>238</v>
      </c>
      <c r="O16" s="23">
        <v>45007</v>
      </c>
    </row>
    <row r="17" spans="1:15" ht="28.8" x14ac:dyDescent="0.3">
      <c r="A17" s="32" t="str">
        <f t="shared" si="1"/>
        <v>1140-2000000913</v>
      </c>
      <c r="B17" s="12" t="str">
        <f t="shared" si="0"/>
        <v>1140-2000000913</v>
      </c>
      <c r="C17" s="12" t="str">
        <f t="shared" si="2"/>
        <v>1140-2000000913</v>
      </c>
      <c r="D17" s="12">
        <v>2000000913</v>
      </c>
      <c r="E17" s="23">
        <v>45008</v>
      </c>
      <c r="F17" s="12" t="s">
        <v>245</v>
      </c>
      <c r="G17" s="30" t="s">
        <v>244</v>
      </c>
      <c r="H17" s="30" t="s">
        <v>243</v>
      </c>
      <c r="I17" s="12" t="s">
        <v>246</v>
      </c>
      <c r="J17" s="12">
        <v>1140</v>
      </c>
      <c r="K17" s="12" t="s">
        <v>241</v>
      </c>
      <c r="L17" s="12" t="s">
        <v>240</v>
      </c>
      <c r="M17" s="12" t="s">
        <v>239</v>
      </c>
      <c r="N17" s="12" t="s">
        <v>238</v>
      </c>
      <c r="O17" s="23">
        <v>45008</v>
      </c>
    </row>
    <row r="18" spans="1:15" ht="28.8" x14ac:dyDescent="0.3">
      <c r="A18" s="32" t="str">
        <f t="shared" si="1"/>
        <v>1140-2000000914</v>
      </c>
      <c r="B18" s="12" t="str">
        <f t="shared" si="0"/>
        <v>1140-2000000914</v>
      </c>
      <c r="C18" s="12" t="str">
        <f t="shared" si="2"/>
        <v>1140-2000000914</v>
      </c>
      <c r="D18" s="12">
        <v>2000000914</v>
      </c>
      <c r="E18" s="23">
        <v>45032</v>
      </c>
      <c r="F18" s="12" t="s">
        <v>245</v>
      </c>
      <c r="G18" s="30" t="s">
        <v>244</v>
      </c>
      <c r="H18" s="30" t="s">
        <v>243</v>
      </c>
      <c r="I18" s="12" t="s">
        <v>300</v>
      </c>
      <c r="J18" s="12">
        <v>1140</v>
      </c>
      <c r="K18" s="12" t="s">
        <v>241</v>
      </c>
      <c r="L18" s="12" t="s">
        <v>240</v>
      </c>
      <c r="M18" s="12" t="s">
        <v>239</v>
      </c>
      <c r="N18" s="12" t="s">
        <v>238</v>
      </c>
      <c r="O18" s="23">
        <v>45032</v>
      </c>
    </row>
    <row r="19" spans="1:15" ht="28.8" x14ac:dyDescent="0.3">
      <c r="A19" s="32" t="str">
        <f t="shared" si="1"/>
        <v>1140-2000000915</v>
      </c>
      <c r="B19" s="12" t="str">
        <f t="shared" si="0"/>
        <v>1140-2000000915</v>
      </c>
      <c r="C19" s="12" t="str">
        <f t="shared" si="2"/>
        <v>1140-2000000915</v>
      </c>
      <c r="D19" s="12">
        <v>2000000915</v>
      </c>
      <c r="E19" s="23">
        <v>45033</v>
      </c>
      <c r="F19" s="12" t="s">
        <v>245</v>
      </c>
      <c r="G19" s="30" t="s">
        <v>244</v>
      </c>
      <c r="H19" s="30" t="s">
        <v>243</v>
      </c>
      <c r="I19" s="12" t="s">
        <v>242</v>
      </c>
      <c r="J19" s="12">
        <v>1140</v>
      </c>
      <c r="K19" s="12" t="s">
        <v>241</v>
      </c>
      <c r="L19" s="12" t="s">
        <v>240</v>
      </c>
      <c r="M19" s="12" t="s">
        <v>239</v>
      </c>
      <c r="N19" s="12" t="s">
        <v>238</v>
      </c>
      <c r="O19" s="23">
        <v>45033</v>
      </c>
    </row>
    <row r="20" spans="1:15" ht="28.8" x14ac:dyDescent="0.3">
      <c r="A20" s="32" t="str">
        <f t="shared" si="1"/>
        <v>1140-2000000916</v>
      </c>
      <c r="B20" s="12" t="str">
        <f t="shared" si="0"/>
        <v>1140-2000000916</v>
      </c>
      <c r="C20" s="12" t="str">
        <f t="shared" si="2"/>
        <v>1140-2000000916</v>
      </c>
      <c r="D20" s="12">
        <v>2000000916</v>
      </c>
      <c r="E20" s="23">
        <v>45034</v>
      </c>
      <c r="F20" s="12" t="s">
        <v>245</v>
      </c>
      <c r="G20" s="30" t="s">
        <v>338</v>
      </c>
      <c r="H20" s="30" t="s">
        <v>337</v>
      </c>
      <c r="I20" s="12" t="s">
        <v>242</v>
      </c>
      <c r="J20" s="12">
        <v>1140</v>
      </c>
      <c r="K20" s="12" t="s">
        <v>241</v>
      </c>
      <c r="L20" s="12" t="s">
        <v>240</v>
      </c>
      <c r="M20" s="12" t="s">
        <v>239</v>
      </c>
      <c r="N20" s="12" t="s">
        <v>238</v>
      </c>
      <c r="O20" s="23">
        <v>45034</v>
      </c>
    </row>
    <row r="21" spans="1:15" ht="28.8" x14ac:dyDescent="0.3">
      <c r="A21" s="32" t="str">
        <f t="shared" si="1"/>
        <v>1140-2000000917</v>
      </c>
      <c r="B21" s="12" t="str">
        <f t="shared" si="0"/>
        <v>1140-2000000917</v>
      </c>
      <c r="C21" s="12" t="str">
        <f t="shared" si="2"/>
        <v>1140-2000000917</v>
      </c>
      <c r="D21" s="12">
        <v>2000000917</v>
      </c>
      <c r="E21" s="23">
        <v>45035</v>
      </c>
      <c r="F21" s="12" t="s">
        <v>245</v>
      </c>
      <c r="G21" s="30" t="s">
        <v>338</v>
      </c>
      <c r="H21" s="30" t="s">
        <v>337</v>
      </c>
      <c r="I21" s="12" t="s">
        <v>302</v>
      </c>
      <c r="J21" s="12">
        <v>1140</v>
      </c>
      <c r="K21" s="12" t="s">
        <v>241</v>
      </c>
      <c r="L21" s="12" t="s">
        <v>240</v>
      </c>
      <c r="M21" s="12" t="s">
        <v>239</v>
      </c>
      <c r="N21" s="12" t="s">
        <v>238</v>
      </c>
      <c r="O21" s="23">
        <v>45035</v>
      </c>
    </row>
    <row r="22" spans="1:15" x14ac:dyDescent="0.3">
      <c r="E22" s="16"/>
    </row>
    <row r="23" spans="1:15" x14ac:dyDescent="0.3">
      <c r="E23" s="16"/>
    </row>
    <row r="24" spans="1:15" x14ac:dyDescent="0.3">
      <c r="E24" s="16"/>
    </row>
    <row r="25" spans="1:15" x14ac:dyDescent="0.3">
      <c r="E25" s="16"/>
    </row>
    <row r="26" spans="1:15" x14ac:dyDescent="0.3">
      <c r="E26" s="16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7295-E501-4677-9EBC-DAE58802B020}">
  <dimension ref="A1:O21"/>
  <sheetViews>
    <sheetView workbookViewId="0">
      <selection activeCell="F27" sqref="F27"/>
    </sheetView>
  </sheetViews>
  <sheetFormatPr defaultColWidth="8.77734375" defaultRowHeight="14.4" x14ac:dyDescent="0.3"/>
  <cols>
    <col min="1" max="1" width="20.44140625" style="30" customWidth="1"/>
    <col min="2" max="2" width="16.88671875" style="30" customWidth="1"/>
    <col min="3" max="3" width="15.5546875" style="30" bestFit="1" customWidth="1"/>
    <col min="4" max="4" width="8.77734375" style="45"/>
    <col min="5" max="5" width="11.21875" style="30" customWidth="1"/>
    <col min="6" max="6" width="11.77734375" style="30" bestFit="1" customWidth="1"/>
    <col min="7" max="7" width="20.77734375" style="30" customWidth="1"/>
    <col min="8" max="8" width="8.77734375" style="30"/>
    <col min="9" max="9" width="10.77734375" style="30" bestFit="1" customWidth="1"/>
    <col min="10" max="10" width="10" style="30" bestFit="1" customWidth="1"/>
    <col min="11" max="12" width="9.5546875" style="30" bestFit="1" customWidth="1"/>
    <col min="13" max="16384" width="8.77734375" style="30"/>
  </cols>
  <sheetData>
    <row r="1" spans="1:15" x14ac:dyDescent="0.3">
      <c r="A1" s="6" t="s">
        <v>6</v>
      </c>
      <c r="B1" s="6" t="s">
        <v>8</v>
      </c>
      <c r="C1" s="6" t="s">
        <v>11</v>
      </c>
      <c r="D1" s="46" t="s">
        <v>16</v>
      </c>
      <c r="E1" s="6" t="s">
        <v>22</v>
      </c>
      <c r="F1" s="6" t="s">
        <v>26</v>
      </c>
      <c r="G1" s="6" t="s">
        <v>31</v>
      </c>
      <c r="H1" s="6" t="s">
        <v>296</v>
      </c>
      <c r="I1" s="6" t="s">
        <v>30</v>
      </c>
      <c r="J1" s="6" t="s">
        <v>50</v>
      </c>
      <c r="K1" s="6" t="s">
        <v>71</v>
      </c>
      <c r="L1" s="6" t="s">
        <v>36</v>
      </c>
      <c r="M1" s="6" t="s">
        <v>65</v>
      </c>
      <c r="N1" s="6" t="s">
        <v>53</v>
      </c>
      <c r="O1" s="6" t="s">
        <v>113</v>
      </c>
    </row>
    <row r="2" spans="1:15" x14ac:dyDescent="0.3">
      <c r="A2" s="35" t="str">
        <f>Payment_Header!A2&amp;"-"&amp;D2</f>
        <v>1006-2000000777-1</v>
      </c>
      <c r="B2" s="30" t="str">
        <f>C2&amp;"-"&amp;D2</f>
        <v>1006-2000000777-1</v>
      </c>
      <c r="C2" s="30" t="str">
        <f>Payment_Header!C2</f>
        <v>1006-2000000777</v>
      </c>
      <c r="D2" s="45">
        <v>1</v>
      </c>
      <c r="E2" s="36" t="str">
        <f>Payment_Header!A2</f>
        <v>1006-2000000777</v>
      </c>
      <c r="F2" s="30">
        <v>88000090712</v>
      </c>
      <c r="G2" s="30" t="s">
        <v>247</v>
      </c>
      <c r="H2" s="30">
        <f>Payment_Header!J2</f>
        <v>1006</v>
      </c>
      <c r="I2" s="30">
        <v>1020694.4</v>
      </c>
      <c r="J2" s="27">
        <f>-I2</f>
        <v>-1020694.4</v>
      </c>
      <c r="K2" s="34">
        <f>Payment_Header!E2</f>
        <v>45014</v>
      </c>
      <c r="L2" s="37">
        <f>Payment_Header!O2</f>
        <v>45014</v>
      </c>
      <c r="M2" s="27" t="s">
        <v>244</v>
      </c>
      <c r="N2" s="30" t="s">
        <v>237</v>
      </c>
      <c r="O2" s="30" t="s">
        <v>237</v>
      </c>
    </row>
    <row r="3" spans="1:15" x14ac:dyDescent="0.3">
      <c r="A3" s="35" t="str">
        <f>Payment_Header!A3&amp;"-"&amp;D3</f>
        <v>1140-2000000777-1</v>
      </c>
      <c r="B3" s="30" t="str">
        <f>C3&amp;"-"&amp;D3</f>
        <v>1140-2000000777-1</v>
      </c>
      <c r="C3" s="30" t="str">
        <f>Payment_Header!C3</f>
        <v>1140-2000000777</v>
      </c>
      <c r="D3" s="45">
        <v>1</v>
      </c>
      <c r="E3" s="36" t="str">
        <f>Payment_Header!A3</f>
        <v>1140-2000000777</v>
      </c>
      <c r="F3" s="30">
        <v>88000033625</v>
      </c>
      <c r="G3" s="30" t="s">
        <v>402</v>
      </c>
      <c r="H3" s="30">
        <f>Payment_Header!J3</f>
        <v>1140</v>
      </c>
      <c r="I3" s="30">
        <v>4896</v>
      </c>
      <c r="J3" s="27">
        <f>-I3</f>
        <v>-4896</v>
      </c>
      <c r="K3" s="34">
        <f>Payment_Header!E3</f>
        <v>45030</v>
      </c>
      <c r="L3" s="37">
        <f>Payment_Header!O3</f>
        <v>45030</v>
      </c>
      <c r="M3" s="27" t="s">
        <v>244</v>
      </c>
      <c r="N3" s="30" t="s">
        <v>237</v>
      </c>
      <c r="O3" s="30" t="s">
        <v>237</v>
      </c>
    </row>
    <row r="4" spans="1:15" x14ac:dyDescent="0.3">
      <c r="A4" s="35" t="str">
        <f>Payment_Header!A4&amp;"-"&amp;D4</f>
        <v>1006-2000000900-1</v>
      </c>
      <c r="B4" s="30" t="str">
        <f t="shared" ref="B4:B21" si="0">C4&amp;"-"&amp;D4</f>
        <v>1006-2000000900-1</v>
      </c>
      <c r="C4" s="30" t="str">
        <f>Payment_Header!C4</f>
        <v>1006-2000000900</v>
      </c>
      <c r="D4" s="45">
        <v>1</v>
      </c>
      <c r="E4" s="36" t="str">
        <f>Payment_Header!A4</f>
        <v>1006-2000000900</v>
      </c>
      <c r="F4" s="30">
        <v>88000090712</v>
      </c>
      <c r="G4" s="30" t="s">
        <v>247</v>
      </c>
      <c r="H4" s="30">
        <f>Payment_Header!J4</f>
        <v>1006</v>
      </c>
      <c r="I4" s="30">
        <f>contract_line_item!L5*contract_line_item!K5</f>
        <v>220110</v>
      </c>
      <c r="J4" s="27">
        <f t="shared" ref="J4:J21" si="1">-I4</f>
        <v>-220110</v>
      </c>
      <c r="K4" s="34">
        <f>Payment_Header!E4</f>
        <v>44995</v>
      </c>
      <c r="L4" s="37">
        <f>Payment_Header!O4</f>
        <v>44995</v>
      </c>
      <c r="M4" s="27" t="str">
        <f>Payment_Header!G4</f>
        <v>E</v>
      </c>
      <c r="N4" s="30" t="s">
        <v>237</v>
      </c>
      <c r="O4" s="30" t="s">
        <v>237</v>
      </c>
    </row>
    <row r="5" spans="1:15" x14ac:dyDescent="0.3">
      <c r="A5" s="35" t="str">
        <f>Payment_Header!A5&amp;"-"&amp;D5</f>
        <v>1006-2000000901-1</v>
      </c>
      <c r="B5" s="30" t="str">
        <f t="shared" si="0"/>
        <v>1006-2000000901-1</v>
      </c>
      <c r="C5" s="30" t="str">
        <f>Payment_Header!C5</f>
        <v>1006-2000000901</v>
      </c>
      <c r="D5" s="45">
        <v>1</v>
      </c>
      <c r="E5" s="36" t="str">
        <f>Payment_Header!A5</f>
        <v>1006-2000000901</v>
      </c>
      <c r="F5" s="30">
        <v>88000033625</v>
      </c>
      <c r="G5" s="30" t="s">
        <v>248</v>
      </c>
      <c r="H5" s="30">
        <f>Payment_Header!J5</f>
        <v>1006</v>
      </c>
      <c r="I5" s="30">
        <f>contract_line_item!L6*contract_line_item!K6</f>
        <v>442200</v>
      </c>
      <c r="J5" s="27">
        <f t="shared" si="1"/>
        <v>-442200</v>
      </c>
      <c r="K5" s="34">
        <f>Payment_Header!E5</f>
        <v>45036</v>
      </c>
      <c r="L5" s="37">
        <f>Payment_Header!O5</f>
        <v>45036</v>
      </c>
      <c r="M5" s="27" t="str">
        <f>Payment_Header!G5</f>
        <v>E</v>
      </c>
      <c r="N5" s="30" t="s">
        <v>237</v>
      </c>
      <c r="O5" s="30" t="s">
        <v>237</v>
      </c>
    </row>
    <row r="6" spans="1:15" x14ac:dyDescent="0.3">
      <c r="A6" s="35" t="str">
        <f>Payment_Header!A6&amp;"-"&amp;D6</f>
        <v>1006-2000000902-1</v>
      </c>
      <c r="B6" s="30" t="str">
        <f t="shared" si="0"/>
        <v>1006-2000000902-1</v>
      </c>
      <c r="C6" s="30" t="str">
        <f>Payment_Header!C6</f>
        <v>1006-2000000902</v>
      </c>
      <c r="D6" s="45">
        <v>1</v>
      </c>
      <c r="E6" s="36" t="str">
        <f>Payment_Header!A6</f>
        <v>1006-2000000902</v>
      </c>
      <c r="F6" s="30">
        <v>88000090712</v>
      </c>
      <c r="G6" s="30" t="s">
        <v>247</v>
      </c>
      <c r="H6" s="30">
        <f>Payment_Header!J6</f>
        <v>1006</v>
      </c>
      <c r="I6" s="30">
        <f>contract_line_item!L7*contract_line_item!K7</f>
        <v>666600</v>
      </c>
      <c r="J6" s="27">
        <f t="shared" si="1"/>
        <v>-666600</v>
      </c>
      <c r="K6" s="34">
        <f>Payment_Header!E6</f>
        <v>44997</v>
      </c>
      <c r="L6" s="37">
        <f>Payment_Header!O6</f>
        <v>44997</v>
      </c>
      <c r="M6" s="27" t="str">
        <f>Payment_Header!G6</f>
        <v>W</v>
      </c>
      <c r="N6" s="30" t="s">
        <v>237</v>
      </c>
      <c r="O6" s="30" t="s">
        <v>237</v>
      </c>
    </row>
    <row r="7" spans="1:15" x14ac:dyDescent="0.3">
      <c r="A7" s="35" t="str">
        <f>Payment_Header!A7&amp;"-"&amp;D7</f>
        <v>1006-2000000903-1</v>
      </c>
      <c r="B7" s="30" t="str">
        <f t="shared" si="0"/>
        <v>1006-2000000903-1</v>
      </c>
      <c r="C7" s="30" t="str">
        <f>Payment_Header!C7</f>
        <v>1006-2000000903</v>
      </c>
      <c r="D7" s="45">
        <v>1</v>
      </c>
      <c r="E7" s="36" t="str">
        <f>Payment_Header!A7</f>
        <v>1006-2000000903</v>
      </c>
      <c r="F7" s="30">
        <v>88000033625</v>
      </c>
      <c r="G7" s="30" t="s">
        <v>248</v>
      </c>
      <c r="H7" s="30">
        <f>Payment_Header!J7</f>
        <v>1006</v>
      </c>
      <c r="I7" s="30">
        <f>contract_line_item!L8*contract_line_item!K8</f>
        <v>1100000</v>
      </c>
      <c r="J7" s="27">
        <f t="shared" si="1"/>
        <v>-1100000</v>
      </c>
      <c r="K7" s="34">
        <f>Payment_Header!E7</f>
        <v>44998</v>
      </c>
      <c r="L7" s="37">
        <f>Payment_Header!O7</f>
        <v>44998</v>
      </c>
      <c r="M7" s="27" t="str">
        <f>Payment_Header!G7</f>
        <v>W</v>
      </c>
      <c r="N7" s="30" t="s">
        <v>237</v>
      </c>
      <c r="O7" s="30" t="s">
        <v>237</v>
      </c>
    </row>
    <row r="8" spans="1:15" x14ac:dyDescent="0.3">
      <c r="A8" s="35" t="str">
        <f>Payment_Header!A8&amp;"-"&amp;D8</f>
        <v>1006-2000000904-1</v>
      </c>
      <c r="B8" s="30" t="str">
        <f t="shared" si="0"/>
        <v>1006-2000000904-1</v>
      </c>
      <c r="C8" s="30" t="str">
        <f>Payment_Header!C8</f>
        <v>1006-2000000904</v>
      </c>
      <c r="D8" s="45">
        <v>1</v>
      </c>
      <c r="E8" s="36" t="str">
        <f>Payment_Header!A8</f>
        <v>1006-2000000904</v>
      </c>
      <c r="F8" s="30">
        <v>88000090712</v>
      </c>
      <c r="G8" s="30" t="s">
        <v>247</v>
      </c>
      <c r="H8" s="30">
        <f>Payment_Header!J8</f>
        <v>1006</v>
      </c>
      <c r="I8" s="30">
        <f>contract_line_item!L9*contract_line_item!K9</f>
        <v>264000</v>
      </c>
      <c r="J8" s="27">
        <f t="shared" si="1"/>
        <v>-264000</v>
      </c>
      <c r="K8" s="34">
        <f>Payment_Header!E8</f>
        <v>44999</v>
      </c>
      <c r="L8" s="37">
        <f>Payment_Header!O8</f>
        <v>44999</v>
      </c>
      <c r="M8" s="27" t="str">
        <f>Payment_Header!G8</f>
        <v>W</v>
      </c>
      <c r="N8" s="30" t="s">
        <v>237</v>
      </c>
      <c r="O8" s="30" t="s">
        <v>237</v>
      </c>
    </row>
    <row r="9" spans="1:15" x14ac:dyDescent="0.3">
      <c r="A9" s="35" t="str">
        <f>Payment_Header!A9&amp;"-"&amp;D9</f>
        <v>1006-2000000905-1</v>
      </c>
      <c r="B9" s="30" t="str">
        <f t="shared" si="0"/>
        <v>1006-2000000905-1</v>
      </c>
      <c r="C9" s="30" t="str">
        <f>Payment_Header!C9</f>
        <v>1006-2000000905</v>
      </c>
      <c r="D9" s="45">
        <v>1</v>
      </c>
      <c r="E9" s="36" t="str">
        <f>Payment_Header!A9</f>
        <v>1006-2000000905</v>
      </c>
      <c r="F9" s="30">
        <v>88000033625</v>
      </c>
      <c r="G9" s="30" t="s">
        <v>248</v>
      </c>
      <c r="H9" s="30">
        <f>Payment_Header!J9</f>
        <v>1006</v>
      </c>
      <c r="I9" s="30">
        <f>contract_line_item!L10*contract_line_item!K10</f>
        <v>273000</v>
      </c>
      <c r="J9" s="27">
        <f t="shared" si="1"/>
        <v>-273000</v>
      </c>
      <c r="K9" s="34">
        <f>Payment_Header!E9</f>
        <v>45000</v>
      </c>
      <c r="L9" s="37">
        <f>Payment_Header!O9</f>
        <v>45000</v>
      </c>
      <c r="M9" s="27" t="str">
        <f>Payment_Header!G9</f>
        <v>W</v>
      </c>
      <c r="N9" s="30" t="s">
        <v>237</v>
      </c>
      <c r="O9" s="30" t="s">
        <v>237</v>
      </c>
    </row>
    <row r="10" spans="1:15" x14ac:dyDescent="0.3">
      <c r="A10" s="35" t="str">
        <f>Payment_Header!A10&amp;"-"&amp;D10</f>
        <v>1006-2000000906-1</v>
      </c>
      <c r="B10" s="30" t="str">
        <f t="shared" si="0"/>
        <v>1006-2000000906-1</v>
      </c>
      <c r="C10" s="30" t="str">
        <f>Payment_Header!C10</f>
        <v>1006-2000000906</v>
      </c>
      <c r="D10" s="45">
        <v>1</v>
      </c>
      <c r="E10" s="36" t="str">
        <f>Payment_Header!A10</f>
        <v>1006-2000000906</v>
      </c>
      <c r="F10" s="30">
        <v>88000033100</v>
      </c>
      <c r="G10" s="30" t="s">
        <v>303</v>
      </c>
      <c r="H10" s="30">
        <f>Payment_Header!J10</f>
        <v>1006</v>
      </c>
      <c r="I10" s="30">
        <f>contract_line_item!L11*contract_line_item!K11</f>
        <v>280700</v>
      </c>
      <c r="J10" s="27">
        <f t="shared" si="1"/>
        <v>-280700</v>
      </c>
      <c r="K10" s="34">
        <f>Payment_Header!E10</f>
        <v>45001</v>
      </c>
      <c r="L10" s="37">
        <f>Payment_Header!O10</f>
        <v>45001</v>
      </c>
      <c r="M10" s="27" t="str">
        <f>Payment_Header!G10</f>
        <v>W</v>
      </c>
      <c r="N10" s="30" t="s">
        <v>237</v>
      </c>
      <c r="O10" s="30" t="s">
        <v>237</v>
      </c>
    </row>
    <row r="11" spans="1:15" x14ac:dyDescent="0.3">
      <c r="A11" s="35" t="str">
        <f>Payment_Header!A11&amp;"-"&amp;D11</f>
        <v>1006-2000000907-1</v>
      </c>
      <c r="B11" s="30" t="str">
        <f t="shared" si="0"/>
        <v>1006-2000000907-1</v>
      </c>
      <c r="C11" s="30" t="str">
        <f>Payment_Header!C11</f>
        <v>1006-2000000907</v>
      </c>
      <c r="D11" s="45">
        <v>1</v>
      </c>
      <c r="E11" s="36" t="str">
        <f>Payment_Header!A11</f>
        <v>1006-2000000907</v>
      </c>
      <c r="F11" s="30">
        <v>88000033400</v>
      </c>
      <c r="G11" s="30" t="s">
        <v>304</v>
      </c>
      <c r="H11" s="30">
        <f>Payment_Header!J11</f>
        <v>1006</v>
      </c>
      <c r="I11" s="30">
        <f>contract_line_item!L12*contract_line_item!K12</f>
        <v>302850</v>
      </c>
      <c r="J11" s="27">
        <f t="shared" si="1"/>
        <v>-302850</v>
      </c>
      <c r="K11" s="34">
        <f>Payment_Header!E11</f>
        <v>45002</v>
      </c>
      <c r="L11" s="37">
        <f>Payment_Header!O11</f>
        <v>45002</v>
      </c>
      <c r="M11" s="27" t="str">
        <f>Payment_Header!G11</f>
        <v>W</v>
      </c>
      <c r="N11" s="30" t="s">
        <v>237</v>
      </c>
      <c r="O11" s="30" t="s">
        <v>237</v>
      </c>
    </row>
    <row r="12" spans="1:15" x14ac:dyDescent="0.3">
      <c r="A12" s="35" t="str">
        <f>Payment_Header!A12&amp;"-"&amp;D12</f>
        <v>1006-2000000908-1</v>
      </c>
      <c r="B12" s="30" t="str">
        <f t="shared" si="0"/>
        <v>1006-2000000908-1</v>
      </c>
      <c r="C12" s="30" t="str">
        <f>Payment_Header!C12</f>
        <v>1006-2000000908</v>
      </c>
      <c r="D12" s="45">
        <v>1</v>
      </c>
      <c r="E12" s="36" t="str">
        <f>Payment_Header!A12</f>
        <v>1006-2000000908</v>
      </c>
      <c r="F12" s="30">
        <v>88000033100</v>
      </c>
      <c r="G12" s="30" t="s">
        <v>303</v>
      </c>
      <c r="H12" s="30">
        <f>Payment_Header!J12</f>
        <v>1006</v>
      </c>
      <c r="I12" s="30">
        <f>contract_line_item!L13*contract_line_item!K13</f>
        <v>355200</v>
      </c>
      <c r="J12" s="27">
        <f t="shared" si="1"/>
        <v>-355200</v>
      </c>
      <c r="K12" s="34">
        <f>Payment_Header!E12</f>
        <v>45003</v>
      </c>
      <c r="L12" s="37">
        <f>Payment_Header!O12</f>
        <v>45003</v>
      </c>
      <c r="M12" s="27" t="str">
        <f>Payment_Header!G12</f>
        <v>W</v>
      </c>
      <c r="N12" s="30" t="s">
        <v>237</v>
      </c>
      <c r="O12" s="30" t="s">
        <v>237</v>
      </c>
    </row>
    <row r="13" spans="1:15" x14ac:dyDescent="0.3">
      <c r="A13" s="35" t="str">
        <f>Payment_Header!A13&amp;"-"&amp;D13</f>
        <v>1006-2000000909-1</v>
      </c>
      <c r="B13" s="30" t="str">
        <f t="shared" si="0"/>
        <v>1006-2000000909-1</v>
      </c>
      <c r="C13" s="30" t="str">
        <f>Payment_Header!C13</f>
        <v>1006-2000000909</v>
      </c>
      <c r="D13" s="45">
        <v>1</v>
      </c>
      <c r="E13" s="36" t="str">
        <f>Payment_Header!A13</f>
        <v>1006-2000000909</v>
      </c>
      <c r="F13" s="30">
        <v>88000033400</v>
      </c>
      <c r="G13" s="30" t="s">
        <v>304</v>
      </c>
      <c r="H13" s="30">
        <f>Payment_Header!J13</f>
        <v>1006</v>
      </c>
      <c r="I13" s="30">
        <f>contract_line_item!L14*contract_line_item!K14</f>
        <v>266310</v>
      </c>
      <c r="J13" s="27">
        <f t="shared" si="1"/>
        <v>-266310</v>
      </c>
      <c r="K13" s="34">
        <f>Payment_Header!E13</f>
        <v>45004</v>
      </c>
      <c r="L13" s="37">
        <f>Payment_Header!O13</f>
        <v>45004</v>
      </c>
      <c r="M13" s="27" t="str">
        <f>Payment_Header!G13</f>
        <v>W</v>
      </c>
      <c r="N13" s="30" t="s">
        <v>237</v>
      </c>
      <c r="O13" s="30" t="s">
        <v>237</v>
      </c>
    </row>
    <row r="14" spans="1:15" x14ac:dyDescent="0.3">
      <c r="A14" s="35" t="str">
        <f>Payment_Header!A14&amp;"-"&amp;D14</f>
        <v>1140-2000000910-1</v>
      </c>
      <c r="B14" s="30" t="str">
        <f t="shared" si="0"/>
        <v>1140-2000000910-1</v>
      </c>
      <c r="C14" s="30" t="str">
        <f>Payment_Header!C14</f>
        <v>1140-2000000910</v>
      </c>
      <c r="D14" s="45">
        <v>1</v>
      </c>
      <c r="E14" s="36" t="str">
        <f>Payment_Header!A14</f>
        <v>1140-2000000910</v>
      </c>
      <c r="F14" s="30">
        <v>88000033100</v>
      </c>
      <c r="G14" s="30" t="s">
        <v>303</v>
      </c>
      <c r="H14" s="30">
        <f>Payment_Header!J14</f>
        <v>1140</v>
      </c>
      <c r="I14" s="30">
        <f>contract_line_item!L15*contract_line_item!K15</f>
        <v>576840</v>
      </c>
      <c r="J14" s="27">
        <f t="shared" si="1"/>
        <v>-576840</v>
      </c>
      <c r="K14" s="34">
        <f>Payment_Header!E14</f>
        <v>45005</v>
      </c>
      <c r="L14" s="37">
        <f>Payment_Header!O14</f>
        <v>45005</v>
      </c>
      <c r="M14" s="27" t="str">
        <f>Payment_Header!G14</f>
        <v>W</v>
      </c>
      <c r="N14" s="30" t="s">
        <v>237</v>
      </c>
      <c r="O14" s="30" t="s">
        <v>237</v>
      </c>
    </row>
    <row r="15" spans="1:15" x14ac:dyDescent="0.3">
      <c r="A15" s="35" t="str">
        <f>Payment_Header!A15&amp;"-"&amp;D15</f>
        <v>1140-2000000911-1</v>
      </c>
      <c r="B15" s="30" t="str">
        <f t="shared" si="0"/>
        <v>1140-2000000911-1</v>
      </c>
      <c r="C15" s="30" t="str">
        <f>Payment_Header!C15</f>
        <v>1140-2000000911</v>
      </c>
      <c r="D15" s="45">
        <v>1</v>
      </c>
      <c r="E15" s="36" t="str">
        <f>Payment_Header!A15</f>
        <v>1140-2000000911</v>
      </c>
      <c r="F15" s="30">
        <v>88000033400</v>
      </c>
      <c r="G15" s="30" t="s">
        <v>304</v>
      </c>
      <c r="H15" s="30">
        <f>Payment_Header!J15</f>
        <v>1140</v>
      </c>
      <c r="I15" s="30">
        <f>contract_line_item!L16*contract_line_item!K16</f>
        <v>1155000</v>
      </c>
      <c r="J15" s="27">
        <f t="shared" si="1"/>
        <v>-1155000</v>
      </c>
      <c r="K15" s="34">
        <f>Payment_Header!E15</f>
        <v>45006</v>
      </c>
      <c r="L15" s="37">
        <f>Payment_Header!O15</f>
        <v>45006</v>
      </c>
      <c r="M15" s="27" t="str">
        <f>Payment_Header!G15</f>
        <v>E</v>
      </c>
      <c r="N15" s="30" t="s">
        <v>237</v>
      </c>
      <c r="O15" s="30" t="s">
        <v>237</v>
      </c>
    </row>
    <row r="16" spans="1:15" x14ac:dyDescent="0.3">
      <c r="A16" s="35" t="str">
        <f>Payment_Header!A16&amp;"-"&amp;D16</f>
        <v>1140-2000000912-1</v>
      </c>
      <c r="B16" s="30" t="str">
        <f t="shared" si="0"/>
        <v>1140-2000000912-1</v>
      </c>
      <c r="C16" s="30" t="str">
        <f>Payment_Header!C16</f>
        <v>1140-2000000912</v>
      </c>
      <c r="D16" s="45">
        <v>1</v>
      </c>
      <c r="E16" s="36" t="str">
        <f>Payment_Header!A16</f>
        <v>1140-2000000912</v>
      </c>
      <c r="F16" s="30">
        <v>88000033100</v>
      </c>
      <c r="G16" s="30" t="s">
        <v>303</v>
      </c>
      <c r="H16" s="30">
        <f>Payment_Header!J16</f>
        <v>1140</v>
      </c>
      <c r="I16" s="30">
        <f>contract_line_item!L17*contract_line_item!K17</f>
        <v>1584000</v>
      </c>
      <c r="J16" s="27">
        <f t="shared" si="1"/>
        <v>-1584000</v>
      </c>
      <c r="K16" s="34">
        <f>Payment_Header!E16</f>
        <v>45007</v>
      </c>
      <c r="L16" s="37">
        <f>Payment_Header!O16</f>
        <v>45007</v>
      </c>
      <c r="M16" s="27" t="str">
        <f>Payment_Header!G16</f>
        <v>E</v>
      </c>
      <c r="N16" s="30" t="s">
        <v>237</v>
      </c>
      <c r="O16" s="30" t="s">
        <v>237</v>
      </c>
    </row>
    <row r="17" spans="1:15" x14ac:dyDescent="0.3">
      <c r="A17" s="35" t="str">
        <f>Payment_Header!A17&amp;"-"&amp;D17</f>
        <v>1140-2000000913-1</v>
      </c>
      <c r="B17" s="30" t="str">
        <f t="shared" si="0"/>
        <v>1140-2000000913-1</v>
      </c>
      <c r="C17" s="30" t="str">
        <f>Payment_Header!C17</f>
        <v>1140-2000000913</v>
      </c>
      <c r="D17" s="45">
        <v>1</v>
      </c>
      <c r="E17" s="36" t="str">
        <f>Payment_Header!A17</f>
        <v>1140-2000000913</v>
      </c>
      <c r="F17" s="30">
        <v>88000033400</v>
      </c>
      <c r="G17" s="30" t="s">
        <v>304</v>
      </c>
      <c r="H17" s="30">
        <f>Payment_Header!J17</f>
        <v>1140</v>
      </c>
      <c r="I17" s="30">
        <f>contract_line_item!L18*contract_line_item!K18</f>
        <v>426000</v>
      </c>
      <c r="J17" s="27">
        <f t="shared" si="1"/>
        <v>-426000</v>
      </c>
      <c r="K17" s="34">
        <f>Payment_Header!E17</f>
        <v>45008</v>
      </c>
      <c r="L17" s="37">
        <f>Payment_Header!O17</f>
        <v>45008</v>
      </c>
      <c r="M17" s="27" t="str">
        <f>Payment_Header!G17</f>
        <v>E</v>
      </c>
      <c r="N17" s="30" t="s">
        <v>237</v>
      </c>
      <c r="O17" s="30" t="s">
        <v>237</v>
      </c>
    </row>
    <row r="18" spans="1:15" x14ac:dyDescent="0.3">
      <c r="A18" s="35" t="str">
        <f>Payment_Header!A18&amp;"-"&amp;D18</f>
        <v>1140-2000000914-1</v>
      </c>
      <c r="B18" s="30" t="str">
        <f t="shared" si="0"/>
        <v>1140-2000000914-1</v>
      </c>
      <c r="C18" s="30" t="str">
        <f>Payment_Header!C18</f>
        <v>1140-2000000914</v>
      </c>
      <c r="D18" s="45">
        <v>1</v>
      </c>
      <c r="E18" s="36" t="str">
        <f>Payment_Header!A18</f>
        <v>1140-2000000914</v>
      </c>
      <c r="F18" s="30">
        <v>88000033400</v>
      </c>
      <c r="G18" s="30" t="s">
        <v>304</v>
      </c>
      <c r="H18" s="30">
        <f>Payment_Header!J18</f>
        <v>1140</v>
      </c>
      <c r="I18" s="30">
        <f>contract_line_item!L19*contract_line_item!K19</f>
        <v>431600</v>
      </c>
      <c r="J18" s="27">
        <f t="shared" si="1"/>
        <v>-431600</v>
      </c>
      <c r="K18" s="34">
        <f>Payment_Header!E18</f>
        <v>45032</v>
      </c>
      <c r="L18" s="37">
        <f>Payment_Header!O18</f>
        <v>45032</v>
      </c>
      <c r="M18" s="27" t="str">
        <f>Payment_Header!G18</f>
        <v>E</v>
      </c>
      <c r="N18" s="30" t="s">
        <v>237</v>
      </c>
      <c r="O18" s="30" t="s">
        <v>237</v>
      </c>
    </row>
    <row r="19" spans="1:15" x14ac:dyDescent="0.3">
      <c r="A19" s="35" t="str">
        <f>Payment_Header!A19&amp;"-"&amp;D19</f>
        <v>1140-2000000915-1</v>
      </c>
      <c r="B19" s="30" t="str">
        <f t="shared" si="0"/>
        <v>1140-2000000915-1</v>
      </c>
      <c r="C19" s="30" t="str">
        <f>Payment_Header!C19</f>
        <v>1140-2000000915</v>
      </c>
      <c r="D19" s="45">
        <v>1</v>
      </c>
      <c r="E19" s="36" t="str">
        <f>Payment_Header!A19</f>
        <v>1140-2000000915</v>
      </c>
      <c r="F19" s="30">
        <v>88000033100</v>
      </c>
      <c r="G19" s="30" t="s">
        <v>303</v>
      </c>
      <c r="H19" s="30">
        <f>Payment_Header!J19</f>
        <v>1140</v>
      </c>
      <c r="I19" s="30">
        <f>contract_line_item!L20*contract_line_item!K20</f>
        <v>463400</v>
      </c>
      <c r="J19" s="27">
        <f t="shared" si="1"/>
        <v>-463400</v>
      </c>
      <c r="K19" s="34">
        <f>Payment_Header!E19</f>
        <v>45033</v>
      </c>
      <c r="L19" s="37">
        <f>Payment_Header!O19</f>
        <v>45033</v>
      </c>
      <c r="M19" s="27" t="str">
        <f>Payment_Header!G19</f>
        <v>E</v>
      </c>
      <c r="N19" s="30" t="s">
        <v>237</v>
      </c>
      <c r="O19" s="30" t="s">
        <v>237</v>
      </c>
    </row>
    <row r="20" spans="1:15" x14ac:dyDescent="0.3">
      <c r="A20" s="35" t="str">
        <f>Payment_Header!A20&amp;"-"&amp;D20</f>
        <v>1140-2000000916-1</v>
      </c>
      <c r="B20" s="30" t="str">
        <f t="shared" si="0"/>
        <v>1140-2000000916-1</v>
      </c>
      <c r="C20" s="30" t="str">
        <f>Payment_Header!C20</f>
        <v>1140-2000000916</v>
      </c>
      <c r="D20" s="45">
        <v>1</v>
      </c>
      <c r="E20" s="36" t="str">
        <f>Payment_Header!A20</f>
        <v>1140-2000000916</v>
      </c>
      <c r="F20" s="30">
        <v>88000033100</v>
      </c>
      <c r="G20" s="30" t="s">
        <v>303</v>
      </c>
      <c r="H20" s="30">
        <f>Payment_Header!J20</f>
        <v>1140</v>
      </c>
      <c r="I20" s="30">
        <f>contract_line_item!L21*contract_line_item!K21</f>
        <v>540000</v>
      </c>
      <c r="J20" s="27">
        <f t="shared" si="1"/>
        <v>-540000</v>
      </c>
      <c r="K20" s="34">
        <f>Payment_Header!E20</f>
        <v>45034</v>
      </c>
      <c r="L20" s="37">
        <f>Payment_Header!O20</f>
        <v>45034</v>
      </c>
      <c r="M20" s="27" t="str">
        <f>Payment_Header!G20</f>
        <v>P</v>
      </c>
      <c r="N20" s="30" t="s">
        <v>237</v>
      </c>
      <c r="O20" s="30" t="s">
        <v>237</v>
      </c>
    </row>
    <row r="21" spans="1:15" x14ac:dyDescent="0.3">
      <c r="A21" s="35" t="str">
        <f>Payment_Header!A21&amp;"-"&amp;D21</f>
        <v>1140-2000000917-1</v>
      </c>
      <c r="B21" s="30" t="str">
        <f t="shared" si="0"/>
        <v>1140-2000000917-1</v>
      </c>
      <c r="C21" s="30" t="str">
        <f>Payment_Header!C21</f>
        <v>1140-2000000917</v>
      </c>
      <c r="D21" s="45">
        <v>1</v>
      </c>
      <c r="E21" s="36" t="str">
        <f>Payment_Header!A21</f>
        <v>1140-2000000917</v>
      </c>
      <c r="F21" s="30">
        <v>88000033400</v>
      </c>
      <c r="G21" s="30" t="s">
        <v>304</v>
      </c>
      <c r="H21" s="30">
        <f>Payment_Header!J21</f>
        <v>1140</v>
      </c>
      <c r="I21" s="30">
        <f>contract_line_item!L22*contract_line_item!K22</f>
        <v>592000</v>
      </c>
      <c r="J21" s="27">
        <f t="shared" si="1"/>
        <v>-592000</v>
      </c>
      <c r="K21" s="34">
        <f>Payment_Header!E21</f>
        <v>45035</v>
      </c>
      <c r="L21" s="37">
        <f>Payment_Header!O21</f>
        <v>45035</v>
      </c>
      <c r="M21" s="27" t="str">
        <f>Payment_Header!G21</f>
        <v>P</v>
      </c>
      <c r="N21" s="30" t="s">
        <v>237</v>
      </c>
      <c r="O21" s="30" t="s">
        <v>237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AAD6-D64D-41D6-944E-BC9B10AA42FA}">
  <dimension ref="A1:AC25"/>
  <sheetViews>
    <sheetView topLeftCell="F1" workbookViewId="0">
      <selection activeCell="F27" sqref="F27"/>
    </sheetView>
  </sheetViews>
  <sheetFormatPr defaultColWidth="16" defaultRowHeight="14.4" x14ac:dyDescent="0.3"/>
  <cols>
    <col min="1" max="1" width="13.21875" style="21" bestFit="1" customWidth="1"/>
    <col min="2" max="2" width="15.88671875" style="21" bestFit="1" customWidth="1"/>
    <col min="3" max="3" width="16" style="21"/>
    <col min="4" max="4" width="9.6640625" style="21" customWidth="1"/>
    <col min="5" max="5" width="15.21875" style="21" bestFit="1" customWidth="1"/>
    <col min="6" max="6" width="15.5546875" style="21" bestFit="1" customWidth="1"/>
    <col min="7" max="7" width="15.44140625" style="21" bestFit="1" customWidth="1"/>
    <col min="8" max="8" width="7.109375" style="21" customWidth="1"/>
    <col min="9" max="9" width="15" style="21" bestFit="1" customWidth="1"/>
    <col min="10" max="10" width="15.109375" style="21" bestFit="1" customWidth="1"/>
    <col min="11" max="11" width="15.77734375" style="21" bestFit="1" customWidth="1"/>
    <col min="12" max="12" width="14.109375" style="21" bestFit="1" customWidth="1"/>
    <col min="13" max="13" width="15.33203125" style="21" bestFit="1" customWidth="1"/>
    <col min="14" max="14" width="14.77734375" style="21" bestFit="1" customWidth="1"/>
    <col min="15" max="15" width="15.5546875" style="21" bestFit="1" customWidth="1"/>
    <col min="16" max="16" width="15.44140625" style="21" bestFit="1" customWidth="1"/>
    <col min="17" max="17" width="16" style="21"/>
    <col min="18" max="18" width="9" style="21" bestFit="1" customWidth="1"/>
    <col min="19" max="16384" width="16" style="21"/>
  </cols>
  <sheetData>
    <row r="1" spans="1:29" ht="57.6" x14ac:dyDescent="0.3">
      <c r="A1" s="20" t="s">
        <v>6</v>
      </c>
      <c r="B1" s="20" t="s">
        <v>8</v>
      </c>
      <c r="C1" s="20" t="s">
        <v>11</v>
      </c>
      <c r="D1" s="20" t="s">
        <v>16</v>
      </c>
      <c r="E1" s="20" t="s">
        <v>249</v>
      </c>
      <c r="F1" s="20" t="s">
        <v>22</v>
      </c>
      <c r="G1" s="20" t="s">
        <v>250</v>
      </c>
      <c r="H1" s="20" t="s">
        <v>14</v>
      </c>
      <c r="I1" s="20" t="s">
        <v>19</v>
      </c>
      <c r="J1" s="20" t="s">
        <v>122</v>
      </c>
      <c r="K1" s="20" t="s">
        <v>251</v>
      </c>
      <c r="L1" s="20" t="s">
        <v>25</v>
      </c>
      <c r="M1" s="20" t="s">
        <v>9</v>
      </c>
      <c r="N1" s="20" t="s">
        <v>38</v>
      </c>
      <c r="O1" s="20" t="s">
        <v>10</v>
      </c>
      <c r="P1" s="20" t="s">
        <v>20</v>
      </c>
      <c r="Q1" s="20" t="s">
        <v>381</v>
      </c>
      <c r="R1" s="20" t="s">
        <v>400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28.8" x14ac:dyDescent="0.3">
      <c r="A2" s="21" t="str">
        <f>E2</f>
        <v>2000000777-1-5100000617-3</v>
      </c>
      <c r="B2" s="22" t="str">
        <f>E2</f>
        <v>2000000777-1-5100000617-3</v>
      </c>
      <c r="C2" s="21" t="str">
        <f>F2</f>
        <v>1006-2000000777</v>
      </c>
      <c r="D2" s="21">
        <v>1</v>
      </c>
      <c r="E2" s="21" t="str">
        <f>RIGHT(F2, LEN(F2)-5)&amp;"-"&amp;D2&amp;"-"&amp;G2&amp;"-"&amp;P2</f>
        <v>2000000777-1-5100000617-3</v>
      </c>
      <c r="F2" s="21" t="str">
        <f>Payment_Header!A2</f>
        <v>1006-2000000777</v>
      </c>
      <c r="G2" s="21">
        <v>5100000617</v>
      </c>
      <c r="H2" s="21" t="s">
        <v>253</v>
      </c>
      <c r="I2" s="21" t="s">
        <v>252</v>
      </c>
      <c r="J2" s="26">
        <v>297629.2</v>
      </c>
      <c r="K2" s="21" t="s">
        <v>245</v>
      </c>
      <c r="L2" s="21" t="s">
        <v>237</v>
      </c>
      <c r="M2" s="21">
        <v>2100000211</v>
      </c>
      <c r="N2" s="26">
        <v>10</v>
      </c>
      <c r="O2" s="21" t="s">
        <v>292</v>
      </c>
      <c r="P2" s="21">
        <v>3</v>
      </c>
      <c r="Q2" s="21" t="s">
        <v>401</v>
      </c>
      <c r="R2" s="23">
        <v>44962</v>
      </c>
    </row>
    <row r="3" spans="1:29" ht="28.8" x14ac:dyDescent="0.3">
      <c r="A3" s="21" t="str">
        <f t="shared" ref="A3:A6" si="0">E3</f>
        <v>2000000777-1-5100000617-4</v>
      </c>
      <c r="B3" s="22" t="str">
        <f t="shared" ref="B3:B25" si="1">E3</f>
        <v>2000000777-1-5100000617-4</v>
      </c>
      <c r="C3" s="21" t="str">
        <f t="shared" ref="C3:C6" si="2">F3</f>
        <v>1006-2000000777</v>
      </c>
      <c r="D3" s="21">
        <v>1</v>
      </c>
      <c r="E3" s="21" t="str">
        <f t="shared" ref="E3:E25" si="3">RIGHT(F3, LEN(F3)-5)&amp;"-"&amp;D3&amp;"-"&amp;G3&amp;"-"&amp;P3</f>
        <v>2000000777-1-5100000617-4</v>
      </c>
      <c r="F3" s="21" t="str">
        <f>Payment_Header!A2</f>
        <v>1006-2000000777</v>
      </c>
      <c r="G3" s="21">
        <v>5100000617</v>
      </c>
      <c r="H3" s="21" t="s">
        <v>253</v>
      </c>
      <c r="I3" s="21" t="s">
        <v>252</v>
      </c>
      <c r="J3" s="26">
        <v>52522.8</v>
      </c>
      <c r="K3" s="21" t="s">
        <v>245</v>
      </c>
      <c r="L3" s="21" t="s">
        <v>237</v>
      </c>
      <c r="M3" s="21">
        <v>2100000211</v>
      </c>
      <c r="N3" s="26">
        <v>10</v>
      </c>
      <c r="O3" s="21" t="s">
        <v>292</v>
      </c>
      <c r="P3" s="21">
        <v>4</v>
      </c>
      <c r="Q3" s="21" t="s">
        <v>401</v>
      </c>
      <c r="R3" s="23">
        <v>44962</v>
      </c>
    </row>
    <row r="4" spans="1:29" ht="28.8" x14ac:dyDescent="0.3">
      <c r="A4" s="21" t="str">
        <f t="shared" si="0"/>
        <v>2000000777-1-5100000618-3</v>
      </c>
      <c r="B4" s="22" t="str">
        <f t="shared" si="1"/>
        <v>2000000777-1-5100000618-3</v>
      </c>
      <c r="C4" s="21" t="str">
        <f t="shared" si="2"/>
        <v>1006-2000000777</v>
      </c>
      <c r="D4" s="21">
        <v>1</v>
      </c>
      <c r="E4" s="21" t="str">
        <f t="shared" si="3"/>
        <v>2000000777-1-5100000618-3</v>
      </c>
      <c r="F4" s="21" t="str">
        <f>Payment_Header!A2</f>
        <v>1006-2000000777</v>
      </c>
      <c r="G4" s="21">
        <v>5100000618</v>
      </c>
      <c r="H4" s="21" t="s">
        <v>253</v>
      </c>
      <c r="I4" s="21" t="s">
        <v>252</v>
      </c>
      <c r="J4" s="26">
        <v>569961.04</v>
      </c>
      <c r="K4" s="21" t="s">
        <v>245</v>
      </c>
      <c r="L4" s="21" t="s">
        <v>237</v>
      </c>
      <c r="M4" s="21">
        <v>2100000241</v>
      </c>
      <c r="N4" s="26">
        <v>10</v>
      </c>
      <c r="O4" s="21" t="s">
        <v>289</v>
      </c>
      <c r="P4" s="21">
        <v>3</v>
      </c>
      <c r="Q4" s="21" t="s">
        <v>401</v>
      </c>
      <c r="R4" s="23">
        <v>44962</v>
      </c>
    </row>
    <row r="5" spans="1:29" ht="28.8" x14ac:dyDescent="0.3">
      <c r="A5" s="21" t="str">
        <f t="shared" si="0"/>
        <v>2000000777-1-5100000618-4</v>
      </c>
      <c r="B5" s="22" t="str">
        <f t="shared" si="1"/>
        <v>2000000777-1-5100000618-4</v>
      </c>
      <c r="C5" s="21" t="str">
        <f t="shared" si="2"/>
        <v>1006-2000000777</v>
      </c>
      <c r="D5" s="21">
        <v>1</v>
      </c>
      <c r="E5" s="21" t="str">
        <f t="shared" si="3"/>
        <v>2000000777-1-5100000618-4</v>
      </c>
      <c r="F5" s="21" t="str">
        <f>Payment_Header!A2</f>
        <v>1006-2000000777</v>
      </c>
      <c r="G5" s="21">
        <v>5100000618</v>
      </c>
      <c r="H5" s="21" t="s">
        <v>253</v>
      </c>
      <c r="I5" s="21" t="s">
        <v>252</v>
      </c>
      <c r="J5" s="26">
        <v>100581.36</v>
      </c>
      <c r="K5" s="21" t="s">
        <v>245</v>
      </c>
      <c r="L5" s="21" t="s">
        <v>237</v>
      </c>
      <c r="M5" s="21">
        <v>2100000241</v>
      </c>
      <c r="N5" s="26">
        <v>10</v>
      </c>
      <c r="O5" s="21" t="s">
        <v>289</v>
      </c>
      <c r="P5" s="21">
        <v>4</v>
      </c>
      <c r="Q5" s="21" t="s">
        <v>401</v>
      </c>
      <c r="R5" s="23">
        <v>44962</v>
      </c>
    </row>
    <row r="6" spans="1:29" ht="28.8" x14ac:dyDescent="0.3">
      <c r="A6" s="21" t="str">
        <f t="shared" si="0"/>
        <v>2000000777-1-5100000669-1</v>
      </c>
      <c r="B6" s="22" t="str">
        <f t="shared" si="1"/>
        <v>2000000777-1-5100000669-1</v>
      </c>
      <c r="C6" s="21" t="str">
        <f t="shared" si="2"/>
        <v>1140-2000000777</v>
      </c>
      <c r="D6" s="21">
        <v>1</v>
      </c>
      <c r="E6" s="21" t="str">
        <f t="shared" si="3"/>
        <v>2000000777-1-5100000669-1</v>
      </c>
      <c r="F6" s="21" t="str">
        <f>Payment_Header!A3</f>
        <v>1140-2000000777</v>
      </c>
      <c r="G6" s="21">
        <v>5100000669</v>
      </c>
      <c r="H6" s="21" t="s">
        <v>253</v>
      </c>
      <c r="I6" s="21" t="s">
        <v>252</v>
      </c>
      <c r="J6" s="26">
        <v>4896</v>
      </c>
      <c r="K6" s="21" t="s">
        <v>245</v>
      </c>
      <c r="L6" s="21" t="s">
        <v>237</v>
      </c>
      <c r="M6" s="21">
        <v>8300003472</v>
      </c>
      <c r="N6" s="26">
        <v>10</v>
      </c>
      <c r="O6" s="21" t="s">
        <v>293</v>
      </c>
      <c r="P6" s="21">
        <v>1</v>
      </c>
      <c r="Q6" s="21" t="s">
        <v>401</v>
      </c>
      <c r="R6" s="23">
        <v>44962</v>
      </c>
    </row>
    <row r="7" spans="1:29" ht="28.8" x14ac:dyDescent="0.3">
      <c r="A7" s="21" t="str">
        <f t="shared" ref="A7:A25" si="4">E7</f>
        <v>2000000900-1-5100000900-1</v>
      </c>
      <c r="B7" s="22" t="str">
        <f t="shared" si="1"/>
        <v>2000000900-1-5100000900-1</v>
      </c>
      <c r="C7" s="21" t="str">
        <f t="shared" ref="C7:C25" si="5">F7</f>
        <v>1006-2000000900</v>
      </c>
      <c r="D7" s="21">
        <v>1</v>
      </c>
      <c r="E7" s="21" t="str">
        <f t="shared" si="3"/>
        <v>2000000900-1-5100000900-1</v>
      </c>
      <c r="F7" s="21" t="str">
        <f>Payment_Header!A4</f>
        <v>1006-2000000900</v>
      </c>
      <c r="G7" s="21">
        <v>5100000900</v>
      </c>
      <c r="H7" s="21" t="s">
        <v>253</v>
      </c>
      <c r="I7" s="21" t="s">
        <v>252</v>
      </c>
      <c r="J7" s="26">
        <f>Payment_line_item!I4</f>
        <v>220110</v>
      </c>
      <c r="K7" s="21" t="s">
        <v>245</v>
      </c>
      <c r="L7" s="21" t="s">
        <v>237</v>
      </c>
      <c r="M7" s="21">
        <v>7300003400</v>
      </c>
      <c r="N7" s="26">
        <v>10</v>
      </c>
      <c r="O7" s="21" t="str">
        <f>Payment_line_item!H4&amp;"-"&amp;Payment_line_item_details!G7</f>
        <v>1006-5100000900</v>
      </c>
      <c r="P7" s="21">
        <v>1</v>
      </c>
      <c r="Q7" s="21" t="s">
        <v>323</v>
      </c>
      <c r="R7" s="23">
        <v>45079</v>
      </c>
    </row>
    <row r="8" spans="1:29" ht="28.8" x14ac:dyDescent="0.3">
      <c r="A8" s="21" t="str">
        <f t="shared" si="4"/>
        <v>2000000901-1-5100000901-1</v>
      </c>
      <c r="B8" s="22" t="str">
        <f t="shared" si="1"/>
        <v>2000000901-1-5100000901-1</v>
      </c>
      <c r="C8" s="21" t="str">
        <f t="shared" si="5"/>
        <v>1006-2000000901</v>
      </c>
      <c r="D8" s="21">
        <v>1</v>
      </c>
      <c r="E8" s="21" t="str">
        <f t="shared" si="3"/>
        <v>2000000901-1-5100000901-1</v>
      </c>
      <c r="F8" s="21" t="str">
        <f>Payment_Header!A5</f>
        <v>1006-2000000901</v>
      </c>
      <c r="G8" s="21">
        <v>5100000901</v>
      </c>
      <c r="H8" s="21" t="s">
        <v>253</v>
      </c>
      <c r="I8" s="21" t="s">
        <v>252</v>
      </c>
      <c r="J8" s="26">
        <f>Payment_line_item!I5</f>
        <v>442200</v>
      </c>
      <c r="K8" s="21" t="s">
        <v>245</v>
      </c>
      <c r="L8" s="21" t="s">
        <v>237</v>
      </c>
      <c r="M8" s="21">
        <v>7300003401</v>
      </c>
      <c r="N8" s="26">
        <v>10</v>
      </c>
      <c r="O8" s="21" t="str">
        <f>Payment_line_item!H5&amp;"-"&amp;Payment_line_item_details!G8</f>
        <v>1006-5100000901</v>
      </c>
      <c r="P8" s="21">
        <v>1</v>
      </c>
      <c r="Q8" s="21" t="s">
        <v>323</v>
      </c>
      <c r="R8" s="23">
        <v>45079</v>
      </c>
    </row>
    <row r="9" spans="1:29" ht="28.8" x14ac:dyDescent="0.3">
      <c r="A9" s="21" t="str">
        <f t="shared" si="4"/>
        <v>2000000902-1-5100000902-1</v>
      </c>
      <c r="B9" s="22" t="str">
        <f t="shared" si="1"/>
        <v>2000000902-1-5100000902-1</v>
      </c>
      <c r="C9" s="21" t="str">
        <f t="shared" si="5"/>
        <v>1006-2000000902</v>
      </c>
      <c r="D9" s="21">
        <v>1</v>
      </c>
      <c r="E9" s="21" t="str">
        <f t="shared" si="3"/>
        <v>2000000902-1-5100000902-1</v>
      </c>
      <c r="F9" s="21" t="str">
        <f>Payment_Header!A6</f>
        <v>1006-2000000902</v>
      </c>
      <c r="G9" s="21">
        <v>5100000902</v>
      </c>
      <c r="H9" s="21" t="s">
        <v>253</v>
      </c>
      <c r="I9" s="21" t="s">
        <v>252</v>
      </c>
      <c r="J9" s="26">
        <f>Payment_line_item!I6</f>
        <v>666600</v>
      </c>
      <c r="K9" s="21" t="s">
        <v>245</v>
      </c>
      <c r="L9" s="21" t="s">
        <v>237</v>
      </c>
      <c r="M9" s="21">
        <v>7300003402</v>
      </c>
      <c r="N9" s="26">
        <v>10</v>
      </c>
      <c r="O9" s="21" t="str">
        <f>Payment_line_item!H6&amp;"-"&amp;Payment_line_item_details!G9</f>
        <v>1006-5100000902</v>
      </c>
      <c r="P9" s="21">
        <v>1</v>
      </c>
      <c r="Q9" s="21" t="s">
        <v>401</v>
      </c>
      <c r="R9" s="23">
        <v>44962</v>
      </c>
    </row>
    <row r="10" spans="1:29" ht="28.8" x14ac:dyDescent="0.3">
      <c r="A10" s="21" t="str">
        <f t="shared" si="4"/>
        <v>2000000903-1-5100000903-1</v>
      </c>
      <c r="B10" s="22" t="str">
        <f t="shared" si="1"/>
        <v>2000000903-1-5100000903-1</v>
      </c>
      <c r="C10" s="21" t="str">
        <f t="shared" si="5"/>
        <v>1006-2000000903</v>
      </c>
      <c r="D10" s="21">
        <v>1</v>
      </c>
      <c r="E10" s="21" t="str">
        <f t="shared" si="3"/>
        <v>2000000903-1-5100000903-1</v>
      </c>
      <c r="F10" s="21" t="str">
        <f>Payment_Header!A7</f>
        <v>1006-2000000903</v>
      </c>
      <c r="G10" s="21">
        <v>5100000903</v>
      </c>
      <c r="H10" s="21" t="s">
        <v>253</v>
      </c>
      <c r="I10" s="21" t="s">
        <v>252</v>
      </c>
      <c r="J10" s="26">
        <f>Payment_line_item!I7</f>
        <v>1100000</v>
      </c>
      <c r="K10" s="21" t="s">
        <v>245</v>
      </c>
      <c r="L10" s="21" t="s">
        <v>237</v>
      </c>
      <c r="M10" s="21">
        <v>7300003403</v>
      </c>
      <c r="N10" s="26">
        <v>10</v>
      </c>
      <c r="O10" s="21" t="str">
        <f>Payment_line_item!H7&amp;"-"&amp;Payment_line_item_details!G10</f>
        <v>1006-5100000903</v>
      </c>
      <c r="P10" s="21">
        <v>1</v>
      </c>
      <c r="Q10" s="21" t="s">
        <v>401</v>
      </c>
      <c r="R10" s="23">
        <v>45048</v>
      </c>
    </row>
    <row r="11" spans="1:29" ht="28.8" x14ac:dyDescent="0.3">
      <c r="A11" s="21" t="str">
        <f t="shared" si="4"/>
        <v>2000000904-1-5100000904-1</v>
      </c>
      <c r="B11" s="22" t="str">
        <f t="shared" si="1"/>
        <v>2000000904-1-5100000904-1</v>
      </c>
      <c r="C11" s="21" t="str">
        <f t="shared" si="5"/>
        <v>1006-2000000904</v>
      </c>
      <c r="D11" s="21">
        <v>1</v>
      </c>
      <c r="E11" s="21" t="str">
        <f t="shared" si="3"/>
        <v>2000000904-1-5100000904-1</v>
      </c>
      <c r="F11" s="21" t="str">
        <f>Payment_Header!A8</f>
        <v>1006-2000000904</v>
      </c>
      <c r="G11" s="21">
        <v>5100000904</v>
      </c>
      <c r="H11" s="21" t="s">
        <v>253</v>
      </c>
      <c r="I11" s="21" t="s">
        <v>252</v>
      </c>
      <c r="J11" s="26">
        <f>Payment_line_item!I8</f>
        <v>264000</v>
      </c>
      <c r="K11" s="21" t="s">
        <v>245</v>
      </c>
      <c r="L11" s="21" t="s">
        <v>237</v>
      </c>
      <c r="M11" s="21">
        <v>7300003404</v>
      </c>
      <c r="N11" s="26">
        <v>10</v>
      </c>
      <c r="O11" s="21" t="str">
        <f>Payment_line_item!H8&amp;"-"&amp;Payment_line_item_details!G11</f>
        <v>1006-5100000904</v>
      </c>
      <c r="P11" s="21">
        <v>1</v>
      </c>
      <c r="Q11" s="21" t="s">
        <v>401</v>
      </c>
      <c r="R11" s="23">
        <v>45048</v>
      </c>
    </row>
    <row r="12" spans="1:29" ht="28.8" x14ac:dyDescent="0.3">
      <c r="A12" s="21" t="str">
        <f t="shared" si="4"/>
        <v>2000000905-1-5100000905-1</v>
      </c>
      <c r="B12" s="22" t="str">
        <f t="shared" si="1"/>
        <v>2000000905-1-5100000905-1</v>
      </c>
      <c r="C12" s="21" t="str">
        <f t="shared" si="5"/>
        <v>1006-2000000905</v>
      </c>
      <c r="D12" s="21">
        <v>1</v>
      </c>
      <c r="E12" s="21" t="str">
        <f t="shared" si="3"/>
        <v>2000000905-1-5100000905-1</v>
      </c>
      <c r="F12" s="21" t="str">
        <f>Payment_Header!A9</f>
        <v>1006-2000000905</v>
      </c>
      <c r="G12" s="21">
        <v>5100000905</v>
      </c>
      <c r="H12" s="21" t="s">
        <v>253</v>
      </c>
      <c r="I12" s="21" t="s">
        <v>252</v>
      </c>
      <c r="J12" s="26">
        <f>Payment_line_item!I9</f>
        <v>273000</v>
      </c>
      <c r="K12" s="21" t="s">
        <v>245</v>
      </c>
      <c r="L12" s="21" t="s">
        <v>237</v>
      </c>
      <c r="M12" s="21">
        <v>7300003405</v>
      </c>
      <c r="N12" s="26">
        <v>10</v>
      </c>
      <c r="O12" s="21" t="str">
        <f>Payment_line_item!H9&amp;"-"&amp;Payment_line_item_details!G12</f>
        <v>1006-5100000905</v>
      </c>
      <c r="P12" s="21">
        <v>1</v>
      </c>
      <c r="Q12" s="21" t="s">
        <v>401</v>
      </c>
      <c r="R12" s="23">
        <v>45048</v>
      </c>
    </row>
    <row r="13" spans="1:29" ht="28.8" x14ac:dyDescent="0.3">
      <c r="A13" s="21" t="str">
        <f t="shared" si="4"/>
        <v>2000000906-1-5100000906-1</v>
      </c>
      <c r="B13" s="22" t="str">
        <f t="shared" si="1"/>
        <v>2000000906-1-5100000906-1</v>
      </c>
      <c r="C13" s="21" t="str">
        <f t="shared" si="5"/>
        <v>1006-2000000906</v>
      </c>
      <c r="D13" s="21">
        <v>1</v>
      </c>
      <c r="E13" s="21" t="str">
        <f t="shared" si="3"/>
        <v>2000000906-1-5100000906-1</v>
      </c>
      <c r="F13" s="21" t="str">
        <f>Payment_Header!A10</f>
        <v>1006-2000000906</v>
      </c>
      <c r="G13" s="21">
        <v>5100000906</v>
      </c>
      <c r="H13" s="21" t="s">
        <v>253</v>
      </c>
      <c r="I13" s="21" t="s">
        <v>252</v>
      </c>
      <c r="J13" s="26">
        <f>Payment_line_item!I10</f>
        <v>280700</v>
      </c>
      <c r="K13" s="21" t="s">
        <v>245</v>
      </c>
      <c r="L13" s="21" t="s">
        <v>237</v>
      </c>
      <c r="M13" s="21">
        <v>7300003406</v>
      </c>
      <c r="N13" s="26">
        <v>10</v>
      </c>
      <c r="O13" s="21" t="str">
        <f>Payment_line_item!H10&amp;"-"&amp;Payment_line_item_details!G13</f>
        <v>1006-5100000906</v>
      </c>
      <c r="P13" s="21">
        <v>1</v>
      </c>
      <c r="Q13" s="21" t="s">
        <v>401</v>
      </c>
      <c r="R13" s="23">
        <v>45048</v>
      </c>
    </row>
    <row r="14" spans="1:29" ht="28.8" x14ac:dyDescent="0.3">
      <c r="A14" s="21" t="str">
        <f t="shared" si="4"/>
        <v>2000000907-1-5100000907-1</v>
      </c>
      <c r="B14" s="22" t="str">
        <f t="shared" si="1"/>
        <v>2000000907-1-5100000907-1</v>
      </c>
      <c r="C14" s="21" t="str">
        <f t="shared" si="5"/>
        <v>1006-2000000907</v>
      </c>
      <c r="D14" s="21">
        <v>1</v>
      </c>
      <c r="E14" s="21" t="str">
        <f t="shared" si="3"/>
        <v>2000000907-1-5100000907-1</v>
      </c>
      <c r="F14" s="21" t="str">
        <f>Payment_Header!A11</f>
        <v>1006-2000000907</v>
      </c>
      <c r="G14" s="21">
        <v>5100000907</v>
      </c>
      <c r="H14" s="21" t="s">
        <v>253</v>
      </c>
      <c r="I14" s="21" t="s">
        <v>252</v>
      </c>
      <c r="J14" s="26">
        <f>Payment_line_item!I11</f>
        <v>302850</v>
      </c>
      <c r="K14" s="21" t="s">
        <v>245</v>
      </c>
      <c r="L14" s="21" t="s">
        <v>237</v>
      </c>
      <c r="M14" s="21">
        <v>7300003407</v>
      </c>
      <c r="N14" s="26">
        <v>10</v>
      </c>
      <c r="O14" s="21" t="str">
        <f>Payment_line_item!H11&amp;"-"&amp;Payment_line_item_details!G14</f>
        <v>1006-5100000907</v>
      </c>
      <c r="P14" s="21">
        <v>1</v>
      </c>
      <c r="Q14" s="21" t="s">
        <v>401</v>
      </c>
      <c r="R14" s="23">
        <v>45048</v>
      </c>
    </row>
    <row r="15" spans="1:29" ht="28.8" x14ac:dyDescent="0.3">
      <c r="A15" s="21" t="str">
        <f t="shared" si="4"/>
        <v>2000000908-1-5100000908-1</v>
      </c>
      <c r="B15" s="22" t="str">
        <f t="shared" si="1"/>
        <v>2000000908-1-5100000908-1</v>
      </c>
      <c r="C15" s="21" t="str">
        <f t="shared" si="5"/>
        <v>1006-2000000908</v>
      </c>
      <c r="D15" s="21">
        <v>1</v>
      </c>
      <c r="E15" s="21" t="str">
        <f t="shared" si="3"/>
        <v>2000000908-1-5100000908-1</v>
      </c>
      <c r="F15" s="21" t="str">
        <f>Payment_Header!A12</f>
        <v>1006-2000000908</v>
      </c>
      <c r="G15" s="21">
        <v>5100000908</v>
      </c>
      <c r="H15" s="21" t="s">
        <v>253</v>
      </c>
      <c r="I15" s="21" t="s">
        <v>252</v>
      </c>
      <c r="J15" s="26">
        <f>Payment_line_item!I12</f>
        <v>355200</v>
      </c>
      <c r="K15" s="21" t="s">
        <v>245</v>
      </c>
      <c r="L15" s="21" t="s">
        <v>237</v>
      </c>
      <c r="M15" s="21">
        <v>7300003408</v>
      </c>
      <c r="N15" s="26">
        <v>10</v>
      </c>
      <c r="O15" s="21" t="str">
        <f>Payment_line_item!H12&amp;"-"&amp;Payment_line_item_details!G15</f>
        <v>1006-5100000908</v>
      </c>
      <c r="P15" s="21">
        <v>1</v>
      </c>
      <c r="Q15" s="21" t="s">
        <v>401</v>
      </c>
      <c r="R15" s="23">
        <v>45048</v>
      </c>
    </row>
    <row r="16" spans="1:29" ht="28.8" x14ac:dyDescent="0.3">
      <c r="A16" s="21" t="str">
        <f t="shared" si="4"/>
        <v>2000000909-1-5100000909-1</v>
      </c>
      <c r="B16" s="22" t="str">
        <f t="shared" si="1"/>
        <v>2000000909-1-5100000909-1</v>
      </c>
      <c r="C16" s="21" t="str">
        <f t="shared" si="5"/>
        <v>1006-2000000909</v>
      </c>
      <c r="D16" s="21">
        <v>1</v>
      </c>
      <c r="E16" s="21" t="str">
        <f t="shared" si="3"/>
        <v>2000000909-1-5100000909-1</v>
      </c>
      <c r="F16" s="21" t="str">
        <f>Payment_Header!A13</f>
        <v>1006-2000000909</v>
      </c>
      <c r="G16" s="21">
        <v>5100000909</v>
      </c>
      <c r="H16" s="21" t="s">
        <v>253</v>
      </c>
      <c r="I16" s="21" t="s">
        <v>252</v>
      </c>
      <c r="J16" s="26">
        <f>Payment_line_item!I13</f>
        <v>266310</v>
      </c>
      <c r="K16" s="21" t="s">
        <v>245</v>
      </c>
      <c r="L16" s="21" t="s">
        <v>237</v>
      </c>
      <c r="M16" s="21">
        <v>7300003409</v>
      </c>
      <c r="N16" s="26">
        <v>10</v>
      </c>
      <c r="O16" s="21" t="str">
        <f>Payment_line_item!H13&amp;"-"&amp;Payment_line_item_details!G16</f>
        <v>1006-5100000909</v>
      </c>
      <c r="P16" s="21">
        <v>1</v>
      </c>
      <c r="Q16" s="21" t="s">
        <v>401</v>
      </c>
      <c r="R16" s="23">
        <v>45020</v>
      </c>
    </row>
    <row r="17" spans="1:18" ht="28.8" x14ac:dyDescent="0.3">
      <c r="A17" s="21" t="str">
        <f t="shared" si="4"/>
        <v>2000000910-1-5100000910-1</v>
      </c>
      <c r="B17" s="22" t="str">
        <f t="shared" si="1"/>
        <v>2000000910-1-5100000910-1</v>
      </c>
      <c r="C17" s="21" t="str">
        <f t="shared" si="5"/>
        <v>1140-2000000910</v>
      </c>
      <c r="D17" s="21">
        <v>1</v>
      </c>
      <c r="E17" s="21" t="str">
        <f t="shared" si="3"/>
        <v>2000000910-1-5100000910-1</v>
      </c>
      <c r="F17" s="21" t="str">
        <f>Payment_Header!A14</f>
        <v>1140-2000000910</v>
      </c>
      <c r="G17" s="21">
        <v>5100000910</v>
      </c>
      <c r="H17" s="21" t="s">
        <v>253</v>
      </c>
      <c r="I17" s="21" t="s">
        <v>252</v>
      </c>
      <c r="J17" s="26">
        <f>Payment_line_item!I14</f>
        <v>576840</v>
      </c>
      <c r="K17" s="21" t="s">
        <v>245</v>
      </c>
      <c r="L17" s="21" t="s">
        <v>237</v>
      </c>
      <c r="M17" s="21">
        <v>7300003410</v>
      </c>
      <c r="N17" s="26">
        <v>10</v>
      </c>
      <c r="O17" s="21" t="str">
        <f>Payment_line_item!H14&amp;"-"&amp;Payment_line_item_details!G17</f>
        <v>1140-5100000910</v>
      </c>
      <c r="P17" s="21">
        <v>1</v>
      </c>
      <c r="Q17" s="21" t="s">
        <v>401</v>
      </c>
      <c r="R17" s="23">
        <v>45020</v>
      </c>
    </row>
    <row r="18" spans="1:18" ht="28.8" x14ac:dyDescent="0.3">
      <c r="A18" s="21" t="str">
        <f t="shared" si="4"/>
        <v>2000000911-1-5100000911-1</v>
      </c>
      <c r="B18" s="22" t="str">
        <f t="shared" si="1"/>
        <v>2000000911-1-5100000911-1</v>
      </c>
      <c r="C18" s="21" t="str">
        <f t="shared" si="5"/>
        <v>1140-2000000911</v>
      </c>
      <c r="D18" s="21">
        <v>1</v>
      </c>
      <c r="E18" s="21" t="str">
        <f t="shared" si="3"/>
        <v>2000000911-1-5100000911-1</v>
      </c>
      <c r="F18" s="21" t="str">
        <f>Payment_Header!A15</f>
        <v>1140-2000000911</v>
      </c>
      <c r="G18" s="21">
        <v>5100000911</v>
      </c>
      <c r="H18" s="21" t="s">
        <v>253</v>
      </c>
      <c r="I18" s="21" t="s">
        <v>252</v>
      </c>
      <c r="J18" s="26">
        <f>Payment_line_item!I15</f>
        <v>1155000</v>
      </c>
      <c r="K18" s="21" t="s">
        <v>245</v>
      </c>
      <c r="L18" s="21" t="s">
        <v>237</v>
      </c>
      <c r="M18" s="21">
        <v>7300003411</v>
      </c>
      <c r="N18" s="26">
        <v>10</v>
      </c>
      <c r="O18" s="21" t="str">
        <f>Payment_line_item!H15&amp;"-"&amp;Payment_line_item_details!G18</f>
        <v>1140-5100000911</v>
      </c>
      <c r="P18" s="21">
        <v>1</v>
      </c>
      <c r="Q18" s="21" t="s">
        <v>401</v>
      </c>
      <c r="R18" s="23">
        <v>45020</v>
      </c>
    </row>
    <row r="19" spans="1:18" ht="28.8" x14ac:dyDescent="0.3">
      <c r="A19" s="21" t="str">
        <f t="shared" si="4"/>
        <v>2000000912-1-5100000912-1</v>
      </c>
      <c r="B19" s="22" t="str">
        <f t="shared" si="1"/>
        <v>2000000912-1-5100000912-1</v>
      </c>
      <c r="C19" s="21" t="str">
        <f t="shared" si="5"/>
        <v>1140-2000000912</v>
      </c>
      <c r="D19" s="21">
        <v>1</v>
      </c>
      <c r="E19" s="21" t="str">
        <f t="shared" si="3"/>
        <v>2000000912-1-5100000912-1</v>
      </c>
      <c r="F19" s="21" t="str">
        <f>Payment_Header!A16</f>
        <v>1140-2000000912</v>
      </c>
      <c r="G19" s="21">
        <v>5100000912</v>
      </c>
      <c r="H19" s="21" t="s">
        <v>253</v>
      </c>
      <c r="I19" s="21" t="s">
        <v>252</v>
      </c>
      <c r="J19" s="26">
        <f>Payment_line_item!I16</f>
        <v>1584000</v>
      </c>
      <c r="K19" s="21" t="s">
        <v>245</v>
      </c>
      <c r="L19" s="21" t="s">
        <v>237</v>
      </c>
      <c r="M19" s="21">
        <v>7300003412</v>
      </c>
      <c r="N19" s="26">
        <v>10</v>
      </c>
      <c r="O19" s="21" t="str">
        <f>Payment_line_item!H16&amp;"-"&amp;Payment_line_item_details!G19</f>
        <v>1140-5100000912</v>
      </c>
      <c r="P19" s="21">
        <v>1</v>
      </c>
      <c r="Q19" s="21" t="s">
        <v>401</v>
      </c>
      <c r="R19" s="23">
        <v>45020</v>
      </c>
    </row>
    <row r="20" spans="1:18" ht="28.8" x14ac:dyDescent="0.3">
      <c r="A20" s="21" t="str">
        <f t="shared" si="4"/>
        <v>2000000913-1-5100000913-1</v>
      </c>
      <c r="B20" s="22" t="str">
        <f t="shared" si="1"/>
        <v>2000000913-1-5100000913-1</v>
      </c>
      <c r="C20" s="21" t="str">
        <f t="shared" si="5"/>
        <v>1140-2000000913</v>
      </c>
      <c r="D20" s="21">
        <v>1</v>
      </c>
      <c r="E20" s="21" t="str">
        <f t="shared" si="3"/>
        <v>2000000913-1-5100000913-1</v>
      </c>
      <c r="F20" s="21" t="str">
        <f>Payment_Header!A17</f>
        <v>1140-2000000913</v>
      </c>
      <c r="G20" s="21">
        <v>5100000913</v>
      </c>
      <c r="H20" s="21" t="s">
        <v>253</v>
      </c>
      <c r="I20" s="21" t="s">
        <v>252</v>
      </c>
      <c r="J20" s="26">
        <f>Payment_line_item!I17</f>
        <v>426000</v>
      </c>
      <c r="K20" s="21" t="s">
        <v>245</v>
      </c>
      <c r="L20" s="21" t="s">
        <v>237</v>
      </c>
      <c r="M20" s="21">
        <v>7300003413</v>
      </c>
      <c r="N20" s="26">
        <v>10</v>
      </c>
      <c r="O20" s="21" t="str">
        <f>Payment_line_item!H17&amp;"-"&amp;Payment_line_item_details!G20</f>
        <v>1140-5100000913</v>
      </c>
      <c r="P20" s="21">
        <v>1</v>
      </c>
      <c r="Q20" s="21" t="s">
        <v>401</v>
      </c>
      <c r="R20" s="23">
        <v>45020</v>
      </c>
    </row>
    <row r="21" spans="1:18" ht="28.8" x14ac:dyDescent="0.3">
      <c r="A21" s="21" t="str">
        <f t="shared" si="4"/>
        <v>2000000914-1-5100000914-1</v>
      </c>
      <c r="B21" s="22" t="str">
        <f t="shared" si="1"/>
        <v>2000000914-1-5100000914-1</v>
      </c>
      <c r="C21" s="21" t="str">
        <f t="shared" si="5"/>
        <v>1140-2000000914</v>
      </c>
      <c r="D21" s="21">
        <v>1</v>
      </c>
      <c r="E21" s="21" t="str">
        <f t="shared" si="3"/>
        <v>2000000914-1-5100000914-1</v>
      </c>
      <c r="F21" s="21" t="str">
        <f>Payment_Header!A18</f>
        <v>1140-2000000914</v>
      </c>
      <c r="G21" s="21">
        <v>5100000914</v>
      </c>
      <c r="H21" s="21" t="s">
        <v>253</v>
      </c>
      <c r="I21" s="21" t="s">
        <v>252</v>
      </c>
      <c r="J21" s="26">
        <f>Payment_line_item!I18</f>
        <v>431600</v>
      </c>
      <c r="K21" s="21" t="s">
        <v>245</v>
      </c>
      <c r="L21" s="21" t="s">
        <v>237</v>
      </c>
      <c r="M21" s="21">
        <v>7300003414</v>
      </c>
      <c r="N21" s="26">
        <v>10</v>
      </c>
      <c r="O21" s="21" t="str">
        <f>Payment_line_item!H18&amp;"-"&amp;Payment_line_item_details!G21</f>
        <v>1140-5100000914</v>
      </c>
      <c r="P21" s="21">
        <v>1</v>
      </c>
      <c r="Q21" s="21" t="s">
        <v>401</v>
      </c>
      <c r="R21" s="23">
        <v>45020</v>
      </c>
    </row>
    <row r="22" spans="1:18" ht="28.8" x14ac:dyDescent="0.3">
      <c r="A22" s="21" t="str">
        <f t="shared" si="4"/>
        <v>2000000915-1-5100000915-1</v>
      </c>
      <c r="B22" s="22" t="str">
        <f t="shared" si="1"/>
        <v>2000000915-1-5100000915-1</v>
      </c>
      <c r="C22" s="21" t="str">
        <f t="shared" si="5"/>
        <v>1140-2000000915</v>
      </c>
      <c r="D22" s="21">
        <v>1</v>
      </c>
      <c r="E22" s="21" t="str">
        <f t="shared" si="3"/>
        <v>2000000915-1-5100000915-1</v>
      </c>
      <c r="F22" s="21" t="str">
        <f>Payment_Header!A19</f>
        <v>1140-2000000915</v>
      </c>
      <c r="G22" s="21">
        <v>5100000915</v>
      </c>
      <c r="H22" s="21" t="s">
        <v>253</v>
      </c>
      <c r="I22" s="21" t="s">
        <v>252</v>
      </c>
      <c r="J22" s="26">
        <f>Payment_line_item!I19</f>
        <v>463400</v>
      </c>
      <c r="K22" s="21" t="s">
        <v>245</v>
      </c>
      <c r="L22" s="21" t="s">
        <v>237</v>
      </c>
      <c r="M22" s="21">
        <v>7300003415</v>
      </c>
      <c r="N22" s="26">
        <v>10</v>
      </c>
      <c r="O22" s="21" t="str">
        <f>Payment_line_item!H19&amp;"-"&amp;Payment_line_item_details!G22</f>
        <v>1140-5100000915</v>
      </c>
      <c r="P22" s="21">
        <v>1</v>
      </c>
      <c r="Q22" s="21" t="s">
        <v>401</v>
      </c>
      <c r="R22" s="23">
        <v>45020</v>
      </c>
    </row>
    <row r="23" spans="1:18" ht="28.8" x14ac:dyDescent="0.3">
      <c r="A23" s="21" t="str">
        <f t="shared" si="4"/>
        <v>2000000916-1-5100000916-1</v>
      </c>
      <c r="B23" s="22" t="str">
        <f t="shared" si="1"/>
        <v>2000000916-1-5100000916-1</v>
      </c>
      <c r="C23" s="21" t="str">
        <f t="shared" si="5"/>
        <v>1140-2000000916</v>
      </c>
      <c r="D23" s="21">
        <v>1</v>
      </c>
      <c r="E23" s="21" t="str">
        <f t="shared" si="3"/>
        <v>2000000916-1-5100000916-1</v>
      </c>
      <c r="F23" s="21" t="str">
        <f>Payment_Header!A20</f>
        <v>1140-2000000916</v>
      </c>
      <c r="G23" s="21">
        <v>5100000916</v>
      </c>
      <c r="H23" s="21" t="s">
        <v>253</v>
      </c>
      <c r="I23" s="21" t="s">
        <v>252</v>
      </c>
      <c r="J23" s="26">
        <f>Payment_line_item!I20</f>
        <v>540000</v>
      </c>
      <c r="K23" s="21" t="s">
        <v>245</v>
      </c>
      <c r="L23" s="21" t="s">
        <v>237</v>
      </c>
      <c r="M23" s="21">
        <v>7300003416</v>
      </c>
      <c r="N23" s="26">
        <v>10</v>
      </c>
      <c r="O23" s="21" t="str">
        <f>Payment_line_item!H20&amp;"-"&amp;Payment_line_item_details!G23</f>
        <v>1140-5100000916</v>
      </c>
      <c r="P23" s="21">
        <v>1</v>
      </c>
      <c r="Q23" s="21" t="s">
        <v>401</v>
      </c>
      <c r="R23" s="23">
        <v>45020</v>
      </c>
    </row>
    <row r="24" spans="1:18" ht="28.8" x14ac:dyDescent="0.3">
      <c r="A24" s="21" t="str">
        <f t="shared" si="4"/>
        <v>2000000917-1-5100000917-1</v>
      </c>
      <c r="B24" s="22" t="str">
        <f t="shared" si="1"/>
        <v>2000000917-1-5100000917-1</v>
      </c>
      <c r="C24" s="21" t="str">
        <f t="shared" si="5"/>
        <v>1140-2000000917</v>
      </c>
      <c r="D24" s="21">
        <v>1</v>
      </c>
      <c r="E24" s="21" t="str">
        <f t="shared" si="3"/>
        <v>2000000917-1-5100000917-1</v>
      </c>
      <c r="F24" s="21" t="str">
        <f>Payment_Header!A21</f>
        <v>1140-2000000917</v>
      </c>
      <c r="G24" s="21">
        <v>5100000917</v>
      </c>
      <c r="H24" s="21" t="s">
        <v>253</v>
      </c>
      <c r="I24" s="21" t="s">
        <v>252</v>
      </c>
      <c r="J24" s="26">
        <f>Payment_line_item!I21-90000</f>
        <v>502000</v>
      </c>
      <c r="K24" s="21" t="s">
        <v>245</v>
      </c>
      <c r="L24" s="21" t="s">
        <v>237</v>
      </c>
      <c r="M24" s="21">
        <v>7300003417</v>
      </c>
      <c r="N24" s="26">
        <v>10</v>
      </c>
      <c r="O24" s="21" t="str">
        <f>Payment_line_item!H21&amp;"-"&amp;Payment_line_item_details!G24</f>
        <v>1140-5100000917</v>
      </c>
      <c r="P24" s="21">
        <v>1</v>
      </c>
      <c r="Q24" s="21" t="s">
        <v>401</v>
      </c>
      <c r="R24" s="23">
        <v>45020</v>
      </c>
    </row>
    <row r="25" spans="1:18" ht="28.8" x14ac:dyDescent="0.3">
      <c r="A25" s="21" t="str">
        <f t="shared" si="4"/>
        <v>2000000917-1-5100000917-2</v>
      </c>
      <c r="B25" s="22" t="str">
        <f t="shared" si="1"/>
        <v>2000000917-1-5100000917-2</v>
      </c>
      <c r="C25" s="21" t="str">
        <f t="shared" si="5"/>
        <v>1140-2000000917</v>
      </c>
      <c r="D25" s="21">
        <v>1</v>
      </c>
      <c r="E25" s="21" t="str">
        <f t="shared" si="3"/>
        <v>2000000917-1-5100000917-2</v>
      </c>
      <c r="F25" s="21" t="str">
        <f>Payment_Header!A21</f>
        <v>1140-2000000917</v>
      </c>
      <c r="G25" s="21">
        <v>5100000917</v>
      </c>
      <c r="H25" s="21" t="s">
        <v>253</v>
      </c>
      <c r="I25" s="21" t="s">
        <v>252</v>
      </c>
      <c r="J25" s="26">
        <v>90000</v>
      </c>
      <c r="K25" s="21" t="s">
        <v>245</v>
      </c>
      <c r="L25" s="21" t="s">
        <v>237</v>
      </c>
      <c r="M25" s="21">
        <v>7300003417</v>
      </c>
      <c r="N25" s="26">
        <v>10</v>
      </c>
      <c r="O25" s="21" t="str">
        <f>Payment_line_item!H21&amp;"-"&amp;Payment_line_item_details!G25</f>
        <v>1140-5100000917</v>
      </c>
      <c r="P25" s="21">
        <v>2</v>
      </c>
      <c r="Q25" s="21" t="s">
        <v>323</v>
      </c>
      <c r="R25" s="23">
        <v>45079</v>
      </c>
    </row>
  </sheetData>
  <autoFilter ref="A1:R25" xr:uid="{D29FAAD6-D64D-41D6-944E-BC9B10AA42FA}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A65-0501-4E70-8DF5-DD8A299225A8}">
  <dimension ref="A1:J7"/>
  <sheetViews>
    <sheetView workbookViewId="0">
      <selection activeCell="F27" sqref="F27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10.44140625" bestFit="1" customWidth="1"/>
    <col min="4" max="4" width="10.44140625" customWidth="1"/>
    <col min="5" max="5" width="18.88671875" style="45" bestFit="1" customWidth="1"/>
    <col min="6" max="6" width="18" style="45" bestFit="1" customWidth="1"/>
    <col min="7" max="7" width="8.21875" bestFit="1" customWidth="1"/>
    <col min="8" max="8" width="9" style="45" bestFit="1" customWidth="1"/>
    <col min="9" max="9" width="10.109375" style="45" bestFit="1" customWidth="1"/>
    <col min="10" max="10" width="8.88671875" style="45"/>
  </cols>
  <sheetData>
    <row r="1" spans="1:10" x14ac:dyDescent="0.3">
      <c r="A1" t="s">
        <v>368</v>
      </c>
      <c r="B1" t="s">
        <v>340</v>
      </c>
      <c r="C1" t="s">
        <v>341</v>
      </c>
      <c r="D1" t="s">
        <v>347</v>
      </c>
      <c r="E1" s="45" t="s">
        <v>353</v>
      </c>
      <c r="F1" s="45" t="s">
        <v>352</v>
      </c>
      <c r="G1" t="s">
        <v>342</v>
      </c>
      <c r="H1" s="45" t="s">
        <v>351</v>
      </c>
      <c r="I1" s="45" t="s">
        <v>350</v>
      </c>
      <c r="J1" s="45" t="s">
        <v>362</v>
      </c>
    </row>
    <row r="2" spans="1:10" x14ac:dyDescent="0.3">
      <c r="A2" s="48">
        <v>1</v>
      </c>
      <c r="B2" t="s">
        <v>343</v>
      </c>
      <c r="C2" t="s">
        <v>354</v>
      </c>
      <c r="D2" t="s">
        <v>364</v>
      </c>
      <c r="E2" s="47">
        <v>45061</v>
      </c>
      <c r="F2" s="47">
        <v>45107</v>
      </c>
      <c r="G2" t="s">
        <v>358</v>
      </c>
      <c r="H2" s="45">
        <v>115</v>
      </c>
      <c r="I2" s="45">
        <v>-8</v>
      </c>
      <c r="J2" s="45" t="s">
        <v>271</v>
      </c>
    </row>
    <row r="3" spans="1:10" x14ac:dyDescent="0.3">
      <c r="A3" s="45">
        <v>2</v>
      </c>
      <c r="B3" t="s">
        <v>343</v>
      </c>
      <c r="C3" t="s">
        <v>355</v>
      </c>
      <c r="D3" t="s">
        <v>365</v>
      </c>
      <c r="E3" s="47">
        <v>45076</v>
      </c>
      <c r="F3" s="47">
        <v>45158</v>
      </c>
      <c r="G3" t="s">
        <v>359</v>
      </c>
      <c r="H3" s="45">
        <v>120</v>
      </c>
      <c r="J3" s="45" t="s">
        <v>363</v>
      </c>
    </row>
    <row r="4" spans="1:10" x14ac:dyDescent="0.3">
      <c r="A4" s="45">
        <v>3</v>
      </c>
      <c r="B4" t="s">
        <v>344</v>
      </c>
      <c r="C4" t="s">
        <v>356</v>
      </c>
      <c r="D4" t="s">
        <v>364</v>
      </c>
      <c r="E4" s="47">
        <v>45076</v>
      </c>
      <c r="F4" s="47">
        <v>45158</v>
      </c>
      <c r="G4" t="s">
        <v>361</v>
      </c>
      <c r="I4" s="45">
        <v>-7</v>
      </c>
      <c r="J4" s="45" t="s">
        <v>363</v>
      </c>
    </row>
    <row r="5" spans="1:10" x14ac:dyDescent="0.3">
      <c r="A5" s="45">
        <v>4</v>
      </c>
      <c r="B5" t="s">
        <v>344</v>
      </c>
      <c r="C5" t="s">
        <v>354</v>
      </c>
      <c r="D5" t="s">
        <v>365</v>
      </c>
      <c r="E5" s="47">
        <v>45076</v>
      </c>
      <c r="F5" s="47">
        <v>45199</v>
      </c>
      <c r="G5" t="s">
        <v>358</v>
      </c>
      <c r="H5" s="45">
        <v>77</v>
      </c>
      <c r="I5" s="45">
        <v>-12</v>
      </c>
      <c r="J5" s="45" t="s">
        <v>271</v>
      </c>
    </row>
    <row r="6" spans="1:10" x14ac:dyDescent="0.3">
      <c r="A6" s="45">
        <v>5</v>
      </c>
      <c r="B6" t="s">
        <v>345</v>
      </c>
      <c r="C6" t="s">
        <v>357</v>
      </c>
      <c r="D6" t="s">
        <v>365</v>
      </c>
      <c r="E6" s="47">
        <v>45061</v>
      </c>
      <c r="F6" s="47">
        <v>45107</v>
      </c>
      <c r="G6" t="s">
        <v>358</v>
      </c>
      <c r="H6" s="45">
        <v>85</v>
      </c>
      <c r="J6" s="45" t="s">
        <v>271</v>
      </c>
    </row>
    <row r="7" spans="1:10" x14ac:dyDescent="0.3">
      <c r="A7" s="45">
        <v>6</v>
      </c>
      <c r="B7" t="s">
        <v>345</v>
      </c>
      <c r="C7" t="s">
        <v>355</v>
      </c>
      <c r="D7" t="s">
        <v>364</v>
      </c>
      <c r="E7" s="47">
        <v>45076</v>
      </c>
      <c r="F7" s="47">
        <v>45199</v>
      </c>
      <c r="G7" t="s">
        <v>360</v>
      </c>
      <c r="I7" s="45">
        <v>-20</v>
      </c>
      <c r="J7" s="45" t="s">
        <v>363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7414-7F35-4AA4-9AB4-898C4A8F9392}">
  <dimension ref="A1:C4"/>
  <sheetViews>
    <sheetView workbookViewId="0">
      <selection activeCell="F27" sqref="F27"/>
    </sheetView>
  </sheetViews>
  <sheetFormatPr defaultRowHeight="14.4" x14ac:dyDescent="0.3"/>
  <cols>
    <col min="1" max="1" width="12.88671875" bestFit="1" customWidth="1"/>
    <col min="2" max="2" width="11" bestFit="1" customWidth="1"/>
    <col min="3" max="3" width="8.33203125" bestFit="1" customWidth="1"/>
  </cols>
  <sheetData>
    <row r="1" spans="1:3" x14ac:dyDescent="0.3">
      <c r="A1" t="s">
        <v>348</v>
      </c>
      <c r="B1" t="s">
        <v>376</v>
      </c>
      <c r="C1" t="s">
        <v>340</v>
      </c>
    </row>
    <row r="2" spans="1:3" x14ac:dyDescent="0.3">
      <c r="A2" t="s">
        <v>372</v>
      </c>
      <c r="B2" t="s">
        <v>373</v>
      </c>
      <c r="C2" t="s">
        <v>343</v>
      </c>
    </row>
    <row r="3" spans="1:3" x14ac:dyDescent="0.3">
      <c r="A3" t="s">
        <v>371</v>
      </c>
      <c r="B3" t="s">
        <v>374</v>
      </c>
      <c r="C3" t="s">
        <v>345</v>
      </c>
    </row>
    <row r="4" spans="1:3" x14ac:dyDescent="0.3">
      <c r="A4" t="s">
        <v>370</v>
      </c>
      <c r="B4" t="s">
        <v>375</v>
      </c>
      <c r="C4" t="s">
        <v>344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7693-A736-4588-B725-4C2C306572F4}">
  <dimension ref="A1:I4"/>
  <sheetViews>
    <sheetView workbookViewId="0">
      <selection activeCell="F27" sqref="F27"/>
    </sheetView>
  </sheetViews>
  <sheetFormatPr defaultRowHeight="14.4" x14ac:dyDescent="0.3"/>
  <cols>
    <col min="1" max="1" width="6.88671875" bestFit="1" customWidth="1"/>
    <col min="2" max="2" width="6.88671875" customWidth="1"/>
    <col min="3" max="4" width="10.88671875" bestFit="1" customWidth="1"/>
    <col min="5" max="5" width="13.44140625" bestFit="1" customWidth="1"/>
    <col min="6" max="6" width="10.5546875" bestFit="1" customWidth="1"/>
    <col min="7" max="7" width="12.77734375" bestFit="1" customWidth="1"/>
    <col min="8" max="9" width="11.77734375" bestFit="1" customWidth="1"/>
  </cols>
  <sheetData>
    <row r="1" spans="1:9" x14ac:dyDescent="0.3">
      <c r="A1" t="s">
        <v>369</v>
      </c>
      <c r="B1" t="s">
        <v>378</v>
      </c>
      <c r="C1" t="s">
        <v>376</v>
      </c>
      <c r="D1" t="s">
        <v>368</v>
      </c>
      <c r="E1" t="s">
        <v>346</v>
      </c>
      <c r="F1" t="s">
        <v>366</v>
      </c>
      <c r="G1" t="s">
        <v>367</v>
      </c>
      <c r="H1" t="s">
        <v>349</v>
      </c>
      <c r="I1" t="s">
        <v>377</v>
      </c>
    </row>
    <row r="2" spans="1:9" x14ac:dyDescent="0.3">
      <c r="B2" s="51"/>
    </row>
    <row r="3" spans="1:9" x14ac:dyDescent="0.3">
      <c r="B3" s="51"/>
    </row>
    <row r="4" spans="1:9" x14ac:dyDescent="0.3">
      <c r="B4" s="5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4A45-31F7-4B68-B7A5-706C9A93D63C}">
  <dimension ref="D17:G22"/>
  <sheetViews>
    <sheetView zoomScale="90" zoomScaleNormal="90" workbookViewId="0">
      <selection activeCell="F27" sqref="F27"/>
    </sheetView>
  </sheetViews>
  <sheetFormatPr defaultRowHeight="14.4" x14ac:dyDescent="0.3"/>
  <sheetData>
    <row r="17" spans="4:7" x14ac:dyDescent="0.3">
      <c r="G17" s="49" t="s">
        <v>379</v>
      </c>
    </row>
    <row r="22" spans="4:7" x14ac:dyDescent="0.3">
      <c r="D22" s="50" t="s">
        <v>380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FB75-9D4C-442C-8B1D-D61C616DF671}">
  <dimension ref="A1:T30"/>
  <sheetViews>
    <sheetView showGridLines="0" topLeftCell="D1" zoomScale="70" zoomScaleNormal="70" workbookViewId="0">
      <selection activeCell="F27" sqref="F27"/>
    </sheetView>
  </sheetViews>
  <sheetFormatPr defaultRowHeight="14.4" x14ac:dyDescent="0.3"/>
  <cols>
    <col min="1" max="1" width="3.44140625" hidden="1" customWidth="1"/>
    <col min="2" max="3" width="0" hidden="1" customWidth="1"/>
    <col min="4" max="4" width="11.77734375" customWidth="1"/>
    <col min="5" max="5" width="37.77734375" customWidth="1"/>
    <col min="6" max="6" width="20.77734375" customWidth="1"/>
    <col min="7" max="7" width="31.77734375" customWidth="1"/>
    <col min="8" max="8" width="13.21875" customWidth="1"/>
    <col min="10" max="10" width="33.21875" customWidth="1"/>
    <col min="13" max="13" width="27.5546875" customWidth="1"/>
    <col min="17" max="17" width="4.21875" customWidth="1"/>
    <col min="18" max="18" width="23.21875" customWidth="1"/>
    <col min="19" max="19" width="22.44140625" customWidth="1"/>
  </cols>
  <sheetData>
    <row r="1" spans="5:20" x14ac:dyDescent="0.3">
      <c r="S1" t="s">
        <v>220</v>
      </c>
      <c r="T1" t="s">
        <v>221</v>
      </c>
    </row>
    <row r="2" spans="5:20" ht="15" thickBot="1" x14ac:dyDescent="0.35">
      <c r="R2" t="s">
        <v>222</v>
      </c>
      <c r="S2" t="s">
        <v>223</v>
      </c>
    </row>
    <row r="3" spans="5:20" ht="15" thickBot="1" x14ac:dyDescent="0.35">
      <c r="E3" s="1" t="s">
        <v>224</v>
      </c>
      <c r="G3" s="1" t="s">
        <v>1</v>
      </c>
      <c r="J3" s="1" t="s">
        <v>225</v>
      </c>
      <c r="M3" s="1" t="s">
        <v>226</v>
      </c>
      <c r="R3" t="s">
        <v>227</v>
      </c>
      <c r="S3" t="s">
        <v>223</v>
      </c>
    </row>
    <row r="4" spans="5:20" x14ac:dyDescent="0.3">
      <c r="E4" s="5" t="s">
        <v>9</v>
      </c>
      <c r="G4" s="5" t="s">
        <v>9</v>
      </c>
      <c r="J4" s="5" t="s">
        <v>20</v>
      </c>
      <c r="M4" s="5" t="s">
        <v>10</v>
      </c>
      <c r="R4" t="s">
        <v>228</v>
      </c>
      <c r="S4" t="s">
        <v>223</v>
      </c>
      <c r="T4" t="s">
        <v>229</v>
      </c>
    </row>
    <row r="5" spans="5:20" x14ac:dyDescent="0.3">
      <c r="E5" s="2" t="s">
        <v>81</v>
      </c>
      <c r="G5" s="2" t="s">
        <v>18</v>
      </c>
      <c r="J5" s="2" t="s">
        <v>230</v>
      </c>
      <c r="M5" s="2" t="s">
        <v>14</v>
      </c>
    </row>
    <row r="6" spans="5:20" x14ac:dyDescent="0.3">
      <c r="E6" s="2" t="s">
        <v>81</v>
      </c>
      <c r="G6" s="2" t="s">
        <v>23</v>
      </c>
      <c r="J6" s="2" t="s">
        <v>18</v>
      </c>
      <c r="M6" s="2" t="s">
        <v>19</v>
      </c>
      <c r="R6" t="s">
        <v>231</v>
      </c>
      <c r="S6" t="s">
        <v>232</v>
      </c>
      <c r="T6" s="2" t="s">
        <v>218</v>
      </c>
    </row>
    <row r="7" spans="5:20" x14ac:dyDescent="0.3">
      <c r="E7" s="2" t="s">
        <v>86</v>
      </c>
      <c r="G7" s="2" t="s">
        <v>33</v>
      </c>
      <c r="J7" s="2" t="s">
        <v>119</v>
      </c>
      <c r="M7" s="2" t="s">
        <v>24</v>
      </c>
    </row>
    <row r="8" spans="5:20" x14ac:dyDescent="0.3">
      <c r="E8" s="2" t="s">
        <v>218</v>
      </c>
      <c r="G8" s="2" t="s">
        <v>38</v>
      </c>
      <c r="J8" s="2" t="s">
        <v>9</v>
      </c>
      <c r="M8" s="2" t="s">
        <v>28</v>
      </c>
      <c r="R8" t="s">
        <v>233</v>
      </c>
      <c r="S8" t="s">
        <v>232</v>
      </c>
    </row>
    <row r="9" spans="5:20" x14ac:dyDescent="0.3">
      <c r="E9" s="2" t="s">
        <v>216</v>
      </c>
      <c r="G9" s="2" t="s">
        <v>43</v>
      </c>
      <c r="J9" s="2" t="s">
        <v>135</v>
      </c>
      <c r="M9" s="2" t="s">
        <v>34</v>
      </c>
    </row>
    <row r="10" spans="5:20" x14ac:dyDescent="0.3">
      <c r="E10" s="2" t="s">
        <v>217</v>
      </c>
      <c r="G10" s="2" t="s">
        <v>47</v>
      </c>
      <c r="J10" s="2" t="s">
        <v>138</v>
      </c>
      <c r="M10" s="2" t="s">
        <v>297</v>
      </c>
    </row>
    <row r="11" spans="5:20" ht="15" thickBot="1" x14ac:dyDescent="0.35">
      <c r="E11" t="s">
        <v>212</v>
      </c>
      <c r="G11" s="3" t="s">
        <v>52</v>
      </c>
      <c r="J11" s="2" t="s">
        <v>141</v>
      </c>
      <c r="M11" s="2" t="s">
        <v>296</v>
      </c>
    </row>
    <row r="12" spans="5:20" x14ac:dyDescent="0.3">
      <c r="E12" t="s">
        <v>213</v>
      </c>
      <c r="J12" s="2" t="s">
        <v>143</v>
      </c>
      <c r="M12" s="2" t="s">
        <v>298</v>
      </c>
    </row>
    <row r="13" spans="5:20" x14ac:dyDescent="0.3">
      <c r="E13" s="2"/>
      <c r="J13" s="2"/>
      <c r="M13" s="2" t="s">
        <v>172</v>
      </c>
    </row>
    <row r="14" spans="5:20" ht="15" thickBot="1" x14ac:dyDescent="0.35">
      <c r="E14" s="2"/>
      <c r="J14" s="2"/>
      <c r="M14" s="3" t="s">
        <v>110</v>
      </c>
    </row>
    <row r="15" spans="5:20" ht="15" thickBot="1" x14ac:dyDescent="0.35">
      <c r="E15" s="3"/>
      <c r="J15" s="3"/>
    </row>
    <row r="20" spans="5:13" ht="15" thickBot="1" x14ac:dyDescent="0.35"/>
    <row r="21" spans="5:13" ht="15" thickBot="1" x14ac:dyDescent="0.35">
      <c r="E21" s="1" t="s">
        <v>234</v>
      </c>
      <c r="G21" s="1" t="s">
        <v>235</v>
      </c>
    </row>
    <row r="22" spans="5:13" x14ac:dyDescent="0.3">
      <c r="E22" s="5" t="s">
        <v>11</v>
      </c>
      <c r="G22" s="7" t="s">
        <v>16</v>
      </c>
    </row>
    <row r="23" spans="5:13" x14ac:dyDescent="0.3">
      <c r="E23" s="2" t="s">
        <v>21</v>
      </c>
      <c r="G23" s="8" t="s">
        <v>22</v>
      </c>
    </row>
    <row r="24" spans="5:13" x14ac:dyDescent="0.3">
      <c r="E24" s="2" t="s">
        <v>30</v>
      </c>
      <c r="G24" s="8" t="s">
        <v>26</v>
      </c>
    </row>
    <row r="25" spans="5:13" x14ac:dyDescent="0.3">
      <c r="E25" s="2" t="s">
        <v>36</v>
      </c>
      <c r="G25" s="8" t="s">
        <v>31</v>
      </c>
    </row>
    <row r="26" spans="5:13" x14ac:dyDescent="0.3">
      <c r="E26" s="2" t="s">
        <v>40</v>
      </c>
      <c r="G26" s="8" t="s">
        <v>296</v>
      </c>
    </row>
    <row r="27" spans="5:13" x14ac:dyDescent="0.3">
      <c r="E27" s="2" t="s">
        <v>45</v>
      </c>
      <c r="G27" s="8" t="s">
        <v>30</v>
      </c>
    </row>
    <row r="28" spans="5:13" x14ac:dyDescent="0.3">
      <c r="E28" s="2"/>
      <c r="G28" s="8" t="s">
        <v>53</v>
      </c>
      <c r="M28" t="s">
        <v>236</v>
      </c>
    </row>
    <row r="29" spans="5:13" ht="15" thickBot="1" x14ac:dyDescent="0.35">
      <c r="E29" s="3"/>
      <c r="G29" s="8" t="s">
        <v>113</v>
      </c>
    </row>
    <row r="30" spans="5:13" ht="15" thickBot="1" x14ac:dyDescent="0.35">
      <c r="G30" s="9" t="s">
        <v>118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6188-9A12-48F7-8877-61B29D98C064}">
  <dimension ref="A1:L86"/>
  <sheetViews>
    <sheetView showGridLines="0" zoomScale="70" zoomScaleNormal="70" workbookViewId="0">
      <selection activeCell="F27" sqref="F27"/>
    </sheetView>
  </sheetViews>
  <sheetFormatPr defaultRowHeight="14.4" x14ac:dyDescent="0.3"/>
  <cols>
    <col min="1" max="1" width="28.44140625" customWidth="1"/>
    <col min="2" max="2" width="4.21875" customWidth="1"/>
    <col min="3" max="3" width="25" customWidth="1"/>
    <col min="4" max="4" width="3.77734375" customWidth="1"/>
    <col min="5" max="5" width="33.5546875" customWidth="1"/>
    <col min="6" max="6" width="14.5546875" customWidth="1"/>
    <col min="7" max="7" width="33.5546875" customWidth="1"/>
    <col min="9" max="9" width="33" bestFit="1" customWidth="1"/>
    <col min="11" max="11" width="31.44140625" bestFit="1" customWidth="1"/>
  </cols>
  <sheetData>
    <row r="1" spans="1:12" x14ac:dyDescent="0.3">
      <c r="A1" s="4" t="s">
        <v>0</v>
      </c>
      <c r="C1" s="4" t="s">
        <v>1</v>
      </c>
      <c r="E1" s="4" t="s">
        <v>2</v>
      </c>
      <c r="G1" s="4" t="s">
        <v>3</v>
      </c>
      <c r="I1" s="4" t="s">
        <v>4</v>
      </c>
      <c r="K1" s="4" t="s">
        <v>5</v>
      </c>
    </row>
    <row r="2" spans="1:12" x14ac:dyDescent="0.3">
      <c r="A2" s="14" t="s">
        <v>6</v>
      </c>
      <c r="C2" t="s">
        <v>6</v>
      </c>
      <c r="E2" s="14" t="s">
        <v>6</v>
      </c>
      <c r="G2" s="14" t="s">
        <v>6</v>
      </c>
      <c r="I2" s="11" t="s">
        <v>6</v>
      </c>
      <c r="K2" s="10" t="s">
        <v>6</v>
      </c>
    </row>
    <row r="3" spans="1:12" x14ac:dyDescent="0.3">
      <c r="A3" s="14" t="s">
        <v>7</v>
      </c>
      <c r="C3" t="s">
        <v>7</v>
      </c>
      <c r="E3" s="14" t="s">
        <v>7</v>
      </c>
      <c r="G3" s="14" t="s">
        <v>7</v>
      </c>
      <c r="I3" s="11" t="s">
        <v>7</v>
      </c>
      <c r="K3" s="6" t="s">
        <v>7</v>
      </c>
    </row>
    <row r="4" spans="1:12" x14ac:dyDescent="0.3">
      <c r="A4" s="14" t="s">
        <v>8</v>
      </c>
      <c r="C4" t="s">
        <v>8</v>
      </c>
      <c r="E4" s="14" t="s">
        <v>8</v>
      </c>
      <c r="G4" s="14" t="s">
        <v>8</v>
      </c>
      <c r="I4" s="11" t="s">
        <v>8</v>
      </c>
      <c r="K4" s="6" t="s">
        <v>8</v>
      </c>
    </row>
    <row r="5" spans="1:12" x14ac:dyDescent="0.3">
      <c r="A5" s="14" t="s">
        <v>9</v>
      </c>
      <c r="C5" t="s">
        <v>9</v>
      </c>
      <c r="E5" s="14" t="s">
        <v>10</v>
      </c>
      <c r="G5" s="14" t="s">
        <v>10</v>
      </c>
      <c r="I5" s="11" t="s">
        <v>11</v>
      </c>
      <c r="K5" s="6" t="s">
        <v>11</v>
      </c>
    </row>
    <row r="6" spans="1:12" x14ac:dyDescent="0.3">
      <c r="A6" s="14" t="s">
        <v>12</v>
      </c>
      <c r="C6" t="s">
        <v>13</v>
      </c>
      <c r="E6" s="14" t="s">
        <v>14</v>
      </c>
      <c r="G6" s="14" t="s">
        <v>14</v>
      </c>
      <c r="I6" t="s">
        <v>15</v>
      </c>
      <c r="K6" s="6" t="s">
        <v>16</v>
      </c>
    </row>
    <row r="7" spans="1:12" x14ac:dyDescent="0.3">
      <c r="A7" t="s">
        <v>17</v>
      </c>
      <c r="C7" t="s">
        <v>18</v>
      </c>
      <c r="E7" s="14" t="s">
        <v>19</v>
      </c>
      <c r="G7" s="14" t="s">
        <v>20</v>
      </c>
      <c r="I7" s="11" t="s">
        <v>21</v>
      </c>
      <c r="K7" s="6" t="s">
        <v>22</v>
      </c>
    </row>
    <row r="8" spans="1:12" x14ac:dyDescent="0.3">
      <c r="A8" t="s">
        <v>21</v>
      </c>
      <c r="C8" t="s">
        <v>23</v>
      </c>
      <c r="E8" s="14" t="s">
        <v>24</v>
      </c>
      <c r="G8" s="14" t="s">
        <v>22</v>
      </c>
      <c r="I8" s="11" t="s">
        <v>25</v>
      </c>
      <c r="K8" s="6" t="s">
        <v>26</v>
      </c>
    </row>
    <row r="9" spans="1:12" x14ac:dyDescent="0.3">
      <c r="A9" t="s">
        <v>27</v>
      </c>
      <c r="C9" t="s">
        <v>22</v>
      </c>
      <c r="E9" s="14" t="s">
        <v>28</v>
      </c>
      <c r="G9" t="s">
        <v>29</v>
      </c>
      <c r="I9" t="s">
        <v>30</v>
      </c>
      <c r="K9" s="6" t="s">
        <v>31</v>
      </c>
    </row>
    <row r="10" spans="1:12" x14ac:dyDescent="0.3">
      <c r="A10" s="14" t="s">
        <v>32</v>
      </c>
      <c r="C10" t="s">
        <v>33</v>
      </c>
      <c r="E10" s="14" t="s">
        <v>34</v>
      </c>
      <c r="G10" t="s">
        <v>35</v>
      </c>
      <c r="I10" t="s">
        <v>36</v>
      </c>
      <c r="K10" s="6" t="s">
        <v>296</v>
      </c>
    </row>
    <row r="11" spans="1:12" x14ac:dyDescent="0.3">
      <c r="A11" s="14" t="s">
        <v>37</v>
      </c>
      <c r="C11" t="s">
        <v>38</v>
      </c>
      <c r="E11" s="14" t="s">
        <v>297</v>
      </c>
      <c r="G11" t="s">
        <v>39</v>
      </c>
      <c r="I11" t="s">
        <v>40</v>
      </c>
      <c r="K11" s="6" t="s">
        <v>41</v>
      </c>
      <c r="L11" s="6" t="s">
        <v>6</v>
      </c>
    </row>
    <row r="12" spans="1:12" x14ac:dyDescent="0.3">
      <c r="A12" s="14" t="s">
        <v>42</v>
      </c>
      <c r="C12" t="s">
        <v>43</v>
      </c>
      <c r="E12" s="14" t="s">
        <v>296</v>
      </c>
      <c r="G12" t="s">
        <v>44</v>
      </c>
      <c r="I12" s="11" t="s">
        <v>45</v>
      </c>
      <c r="K12" s="6" t="s">
        <v>30</v>
      </c>
      <c r="L12" s="6" t="s">
        <v>7</v>
      </c>
    </row>
    <row r="13" spans="1:12" x14ac:dyDescent="0.3">
      <c r="A13" t="s">
        <v>46</v>
      </c>
      <c r="C13" t="s">
        <v>47</v>
      </c>
      <c r="E13" s="14" t="s">
        <v>298</v>
      </c>
      <c r="G13" t="s">
        <v>48</v>
      </c>
      <c r="I13" t="s">
        <v>49</v>
      </c>
      <c r="K13" s="6" t="s">
        <v>50</v>
      </c>
      <c r="L13" s="6" t="s">
        <v>8</v>
      </c>
    </row>
    <row r="14" spans="1:12" x14ac:dyDescent="0.3">
      <c r="A14" t="s">
        <v>51</v>
      </c>
      <c r="C14" t="s">
        <v>52</v>
      </c>
      <c r="E14" s="14" t="s">
        <v>53</v>
      </c>
      <c r="G14" t="s">
        <v>54</v>
      </c>
      <c r="I14" s="11" t="s">
        <v>55</v>
      </c>
      <c r="K14" s="6" t="s">
        <v>56</v>
      </c>
      <c r="L14" s="6" t="s">
        <v>11</v>
      </c>
    </row>
    <row r="15" spans="1:12" x14ac:dyDescent="0.3">
      <c r="A15" t="s">
        <v>57</v>
      </c>
      <c r="C15" t="s">
        <v>58</v>
      </c>
      <c r="E15" s="14" t="s">
        <v>21</v>
      </c>
      <c r="G15" t="s">
        <v>59</v>
      </c>
      <c r="I15" t="s">
        <v>60</v>
      </c>
      <c r="K15" s="6" t="s">
        <v>61</v>
      </c>
      <c r="L15" s="6" t="s">
        <v>16</v>
      </c>
    </row>
    <row r="16" spans="1:12" x14ac:dyDescent="0.3">
      <c r="A16" s="14" t="s">
        <v>296</v>
      </c>
      <c r="C16" t="s">
        <v>62</v>
      </c>
      <c r="E16" s="14" t="s">
        <v>63</v>
      </c>
      <c r="G16" t="s">
        <v>64</v>
      </c>
      <c r="I16" s="11" t="s">
        <v>65</v>
      </c>
      <c r="K16" s="6" t="s">
        <v>66</v>
      </c>
      <c r="L16" s="6" t="s">
        <v>22</v>
      </c>
    </row>
    <row r="17" spans="1:12" x14ac:dyDescent="0.3">
      <c r="A17" t="s">
        <v>67</v>
      </c>
      <c r="E17" s="14" t="s">
        <v>68</v>
      </c>
      <c r="G17" t="s">
        <v>69</v>
      </c>
      <c r="I17" s="11" t="s">
        <v>70</v>
      </c>
      <c r="K17" s="6" t="s">
        <v>71</v>
      </c>
      <c r="L17" s="6" t="s">
        <v>26</v>
      </c>
    </row>
    <row r="18" spans="1:12" x14ac:dyDescent="0.3">
      <c r="A18" t="s">
        <v>72</v>
      </c>
      <c r="E18" s="14" t="s">
        <v>73</v>
      </c>
      <c r="G18" t="s">
        <v>74</v>
      </c>
      <c r="I18" t="s">
        <v>75</v>
      </c>
      <c r="K18" s="6" t="s">
        <v>76</v>
      </c>
      <c r="L18" s="6" t="s">
        <v>31</v>
      </c>
    </row>
    <row r="19" spans="1:12" x14ac:dyDescent="0.3">
      <c r="A19" t="s">
        <v>77</v>
      </c>
      <c r="E19" s="14" t="s">
        <v>78</v>
      </c>
      <c r="G19" t="s">
        <v>79</v>
      </c>
      <c r="I19" s="11" t="s">
        <v>80</v>
      </c>
      <c r="K19" s="6" t="s">
        <v>36</v>
      </c>
      <c r="L19" s="6" t="s">
        <v>296</v>
      </c>
    </row>
    <row r="20" spans="1:12" x14ac:dyDescent="0.3">
      <c r="A20" t="s">
        <v>81</v>
      </c>
      <c r="E20" t="s">
        <v>82</v>
      </c>
      <c r="G20" t="s">
        <v>83</v>
      </c>
      <c r="I20" s="11" t="s">
        <v>84</v>
      </c>
      <c r="K20" s="6" t="s">
        <v>85</v>
      </c>
      <c r="L20" s="6" t="s">
        <v>30</v>
      </c>
    </row>
    <row r="21" spans="1:12" x14ac:dyDescent="0.3">
      <c r="A21" s="14" t="s">
        <v>86</v>
      </c>
      <c r="E21" s="14" t="s">
        <v>55</v>
      </c>
      <c r="G21" t="s">
        <v>87</v>
      </c>
      <c r="I21" s="11" t="s">
        <v>88</v>
      </c>
      <c r="K21" s="6" t="s">
        <v>65</v>
      </c>
      <c r="L21" s="6" t="s">
        <v>50</v>
      </c>
    </row>
    <row r="22" spans="1:12" x14ac:dyDescent="0.3">
      <c r="A22" t="s">
        <v>89</v>
      </c>
      <c r="E22" t="s">
        <v>60</v>
      </c>
      <c r="G22" t="s">
        <v>90</v>
      </c>
      <c r="I22" t="s">
        <v>91</v>
      </c>
      <c r="K22" s="6" t="s">
        <v>92</v>
      </c>
      <c r="L22" s="6" t="s">
        <v>56</v>
      </c>
    </row>
    <row r="23" spans="1:12" x14ac:dyDescent="0.3">
      <c r="A23" s="14" t="s">
        <v>93</v>
      </c>
      <c r="E23" s="14" t="s">
        <v>80</v>
      </c>
      <c r="G23" t="s">
        <v>94</v>
      </c>
      <c r="I23" s="11" t="s">
        <v>296</v>
      </c>
      <c r="K23" s="6" t="s">
        <v>70</v>
      </c>
      <c r="L23" s="6" t="s">
        <v>71</v>
      </c>
    </row>
    <row r="24" spans="1:12" x14ac:dyDescent="0.3">
      <c r="A24" t="s">
        <v>95</v>
      </c>
      <c r="E24" t="s">
        <v>65</v>
      </c>
      <c r="G24" t="s">
        <v>96</v>
      </c>
      <c r="I24" t="s">
        <v>299</v>
      </c>
      <c r="K24" s="6" t="s">
        <v>75</v>
      </c>
      <c r="L24" s="6" t="s">
        <v>76</v>
      </c>
    </row>
    <row r="25" spans="1:12" x14ac:dyDescent="0.3">
      <c r="A25" s="14" t="s">
        <v>97</v>
      </c>
      <c r="E25" t="s">
        <v>70</v>
      </c>
      <c r="G25" t="s">
        <v>98</v>
      </c>
      <c r="I25" t="s">
        <v>92</v>
      </c>
      <c r="K25" s="6" t="s">
        <v>99</v>
      </c>
      <c r="L25" s="6" t="s">
        <v>36</v>
      </c>
    </row>
    <row r="26" spans="1:12" x14ac:dyDescent="0.3">
      <c r="A26" t="s">
        <v>100</v>
      </c>
      <c r="E26" s="14" t="s">
        <v>101</v>
      </c>
      <c r="G26" t="s">
        <v>102</v>
      </c>
      <c r="I26" t="s">
        <v>103</v>
      </c>
      <c r="K26" s="6" t="s">
        <v>104</v>
      </c>
      <c r="L26" s="6" t="s">
        <v>65</v>
      </c>
    </row>
    <row r="27" spans="1:12" x14ac:dyDescent="0.3">
      <c r="A27" s="14" t="s">
        <v>105</v>
      </c>
      <c r="E27" s="14" t="s">
        <v>106</v>
      </c>
      <c r="G27" t="s">
        <v>107</v>
      </c>
      <c r="I27" s="11" t="s">
        <v>108</v>
      </c>
      <c r="K27" s="6" t="s">
        <v>53</v>
      </c>
      <c r="L27" s="6" t="s">
        <v>104</v>
      </c>
    </row>
    <row r="28" spans="1:12" x14ac:dyDescent="0.3">
      <c r="A28" t="s">
        <v>109</v>
      </c>
      <c r="E28" t="s">
        <v>110</v>
      </c>
      <c r="G28" t="s">
        <v>111</v>
      </c>
      <c r="I28" s="11" t="s">
        <v>112</v>
      </c>
      <c r="K28" s="6" t="s">
        <v>113</v>
      </c>
      <c r="L28" s="6" t="s">
        <v>53</v>
      </c>
    </row>
    <row r="29" spans="1:12" x14ac:dyDescent="0.3">
      <c r="A29" t="s">
        <v>114</v>
      </c>
      <c r="E29" t="s">
        <v>115</v>
      </c>
      <c r="G29" t="s">
        <v>116</v>
      </c>
      <c r="I29" s="11" t="s">
        <v>117</v>
      </c>
      <c r="K29" s="6" t="s">
        <v>118</v>
      </c>
      <c r="L29" s="6" t="s">
        <v>113</v>
      </c>
    </row>
    <row r="30" spans="1:12" x14ac:dyDescent="0.3">
      <c r="A30" s="14" t="s">
        <v>83</v>
      </c>
      <c r="E30" s="14" t="s">
        <v>119</v>
      </c>
      <c r="G30" t="s">
        <v>120</v>
      </c>
      <c r="I30" s="11" t="s">
        <v>121</v>
      </c>
      <c r="K30" s="6" t="s">
        <v>122</v>
      </c>
      <c r="L30" s="6" t="s">
        <v>122</v>
      </c>
    </row>
    <row r="31" spans="1:12" x14ac:dyDescent="0.3">
      <c r="A31" s="14" t="s">
        <v>90</v>
      </c>
      <c r="E31" t="s">
        <v>123</v>
      </c>
      <c r="G31" t="s">
        <v>124</v>
      </c>
      <c r="I31" s="11" t="s">
        <v>62</v>
      </c>
      <c r="K31" s="6" t="s">
        <v>125</v>
      </c>
    </row>
    <row r="32" spans="1:12" x14ac:dyDescent="0.3">
      <c r="A32" t="s">
        <v>96</v>
      </c>
      <c r="E32" t="s">
        <v>126</v>
      </c>
      <c r="G32" t="s">
        <v>127</v>
      </c>
      <c r="K32" s="6" t="s">
        <v>128</v>
      </c>
    </row>
    <row r="33" spans="1:11" x14ac:dyDescent="0.3">
      <c r="A33" t="s">
        <v>98</v>
      </c>
      <c r="E33" t="s">
        <v>129</v>
      </c>
      <c r="G33" t="s">
        <v>130</v>
      </c>
      <c r="K33" s="6" t="s">
        <v>62</v>
      </c>
    </row>
    <row r="34" spans="1:11" x14ac:dyDescent="0.3">
      <c r="A34" s="14" t="s">
        <v>131</v>
      </c>
      <c r="E34" s="14" t="s">
        <v>84</v>
      </c>
      <c r="G34" t="s">
        <v>132</v>
      </c>
    </row>
    <row r="35" spans="1:11" x14ac:dyDescent="0.3">
      <c r="A35" s="14" t="s">
        <v>133</v>
      </c>
      <c r="E35" s="14" t="s">
        <v>134</v>
      </c>
      <c r="G35" t="s">
        <v>135</v>
      </c>
    </row>
    <row r="36" spans="1:11" x14ac:dyDescent="0.3">
      <c r="A36" s="14" t="s">
        <v>136</v>
      </c>
      <c r="E36" t="s">
        <v>137</v>
      </c>
      <c r="G36" t="s">
        <v>138</v>
      </c>
    </row>
    <row r="37" spans="1:11" x14ac:dyDescent="0.3">
      <c r="A37" t="s">
        <v>139</v>
      </c>
      <c r="E37" t="s">
        <v>140</v>
      </c>
      <c r="G37" t="s">
        <v>141</v>
      </c>
    </row>
    <row r="38" spans="1:11" x14ac:dyDescent="0.3">
      <c r="A38" t="s">
        <v>123</v>
      </c>
      <c r="E38" t="s">
        <v>142</v>
      </c>
      <c r="G38" t="s">
        <v>143</v>
      </c>
    </row>
    <row r="39" spans="1:11" x14ac:dyDescent="0.3">
      <c r="A39" t="s">
        <v>126</v>
      </c>
      <c r="E39" t="s">
        <v>144</v>
      </c>
      <c r="G39" s="14" t="s">
        <v>145</v>
      </c>
    </row>
    <row r="40" spans="1:11" x14ac:dyDescent="0.3">
      <c r="A40" t="s">
        <v>146</v>
      </c>
      <c r="E40" t="s">
        <v>147</v>
      </c>
      <c r="G40" s="14" t="s">
        <v>148</v>
      </c>
    </row>
    <row r="41" spans="1:11" x14ac:dyDescent="0.3">
      <c r="A41" t="s">
        <v>149</v>
      </c>
      <c r="E41" t="s">
        <v>150</v>
      </c>
      <c r="G41" t="s">
        <v>151</v>
      </c>
    </row>
    <row r="42" spans="1:11" x14ac:dyDescent="0.3">
      <c r="A42" t="s">
        <v>152</v>
      </c>
      <c r="E42" t="s">
        <v>153</v>
      </c>
      <c r="G42" t="s">
        <v>154</v>
      </c>
    </row>
    <row r="43" spans="1:11" x14ac:dyDescent="0.3">
      <c r="A43" t="s">
        <v>155</v>
      </c>
      <c r="E43" t="s">
        <v>156</v>
      </c>
      <c r="G43" t="s">
        <v>157</v>
      </c>
    </row>
    <row r="44" spans="1:11" x14ac:dyDescent="0.3">
      <c r="A44" t="s">
        <v>158</v>
      </c>
      <c r="E44" t="s">
        <v>145</v>
      </c>
      <c r="G44" t="s">
        <v>159</v>
      </c>
    </row>
    <row r="45" spans="1:11" x14ac:dyDescent="0.3">
      <c r="A45" t="s">
        <v>160</v>
      </c>
      <c r="E45" t="s">
        <v>148</v>
      </c>
      <c r="G45" t="s">
        <v>161</v>
      </c>
    </row>
    <row r="46" spans="1:11" x14ac:dyDescent="0.3">
      <c r="A46" t="s">
        <v>162</v>
      </c>
      <c r="E46" t="s">
        <v>163</v>
      </c>
      <c r="G46" t="s">
        <v>164</v>
      </c>
    </row>
    <row r="47" spans="1:11" x14ac:dyDescent="0.3">
      <c r="A47" t="s">
        <v>165</v>
      </c>
      <c r="E47" t="s">
        <v>166</v>
      </c>
      <c r="G47" s="14" t="s">
        <v>167</v>
      </c>
    </row>
    <row r="48" spans="1:11" x14ac:dyDescent="0.3">
      <c r="A48" t="s">
        <v>168</v>
      </c>
      <c r="E48" t="s">
        <v>169</v>
      </c>
      <c r="G48" t="s">
        <v>170</v>
      </c>
    </row>
    <row r="49" spans="1:7" x14ac:dyDescent="0.3">
      <c r="A49" t="s">
        <v>171</v>
      </c>
      <c r="E49" t="s">
        <v>172</v>
      </c>
      <c r="G49" t="s">
        <v>173</v>
      </c>
    </row>
    <row r="50" spans="1:7" x14ac:dyDescent="0.3">
      <c r="A50" t="s">
        <v>174</v>
      </c>
      <c r="E50" t="s">
        <v>62</v>
      </c>
      <c r="G50" t="s">
        <v>65</v>
      </c>
    </row>
    <row r="51" spans="1:7" x14ac:dyDescent="0.3">
      <c r="A51" t="s">
        <v>175</v>
      </c>
      <c r="G51" t="s">
        <v>70</v>
      </c>
    </row>
    <row r="52" spans="1:7" x14ac:dyDescent="0.3">
      <c r="A52" t="s">
        <v>176</v>
      </c>
      <c r="G52" s="14" t="s">
        <v>101</v>
      </c>
    </row>
    <row r="53" spans="1:7" x14ac:dyDescent="0.3">
      <c r="A53" t="s">
        <v>177</v>
      </c>
      <c r="G53" s="14" t="s">
        <v>106</v>
      </c>
    </row>
    <row r="54" spans="1:7" x14ac:dyDescent="0.3">
      <c r="A54" t="s">
        <v>178</v>
      </c>
      <c r="G54" s="14" t="s">
        <v>110</v>
      </c>
    </row>
    <row r="55" spans="1:7" x14ac:dyDescent="0.3">
      <c r="A55" t="s">
        <v>179</v>
      </c>
      <c r="G55" t="s">
        <v>180</v>
      </c>
    </row>
    <row r="56" spans="1:7" x14ac:dyDescent="0.3">
      <c r="A56" t="s">
        <v>181</v>
      </c>
      <c r="G56" s="14" t="s">
        <v>182</v>
      </c>
    </row>
    <row r="57" spans="1:7" x14ac:dyDescent="0.3">
      <c r="A57" t="s">
        <v>183</v>
      </c>
      <c r="G57" t="s">
        <v>184</v>
      </c>
    </row>
    <row r="58" spans="1:7" x14ac:dyDescent="0.3">
      <c r="A58" t="s">
        <v>185</v>
      </c>
      <c r="G58" t="s">
        <v>186</v>
      </c>
    </row>
    <row r="59" spans="1:7" x14ac:dyDescent="0.3">
      <c r="A59" t="s">
        <v>187</v>
      </c>
      <c r="G59" t="s">
        <v>188</v>
      </c>
    </row>
    <row r="60" spans="1:7" x14ac:dyDescent="0.3">
      <c r="A60" t="s">
        <v>189</v>
      </c>
      <c r="G60" t="s">
        <v>190</v>
      </c>
    </row>
    <row r="61" spans="1:7" x14ac:dyDescent="0.3">
      <c r="A61" t="s">
        <v>191</v>
      </c>
      <c r="G61" t="s">
        <v>192</v>
      </c>
    </row>
    <row r="62" spans="1:7" x14ac:dyDescent="0.3">
      <c r="A62" t="s">
        <v>193</v>
      </c>
      <c r="G62" t="s">
        <v>194</v>
      </c>
    </row>
    <row r="63" spans="1:7" x14ac:dyDescent="0.3">
      <c r="A63" t="s">
        <v>195</v>
      </c>
      <c r="G63" t="s">
        <v>196</v>
      </c>
    </row>
    <row r="64" spans="1:7" x14ac:dyDescent="0.3">
      <c r="A64" t="s">
        <v>197</v>
      </c>
      <c r="G64" t="s">
        <v>198</v>
      </c>
    </row>
    <row r="65" spans="1:7" x14ac:dyDescent="0.3">
      <c r="A65" t="s">
        <v>199</v>
      </c>
      <c r="G65" t="s">
        <v>200</v>
      </c>
    </row>
    <row r="66" spans="1:7" x14ac:dyDescent="0.3">
      <c r="A66" s="14" t="s">
        <v>201</v>
      </c>
      <c r="G66" t="s">
        <v>125</v>
      </c>
    </row>
    <row r="67" spans="1:7" x14ac:dyDescent="0.3">
      <c r="A67" s="14" t="s">
        <v>84</v>
      </c>
      <c r="G67" t="s">
        <v>128</v>
      </c>
    </row>
    <row r="68" spans="1:7" x14ac:dyDescent="0.3">
      <c r="A68" t="s">
        <v>137</v>
      </c>
      <c r="G68" t="s">
        <v>202</v>
      </c>
    </row>
    <row r="69" spans="1:7" x14ac:dyDescent="0.3">
      <c r="A69" t="s">
        <v>203</v>
      </c>
      <c r="G69" t="s">
        <v>204</v>
      </c>
    </row>
    <row r="70" spans="1:7" x14ac:dyDescent="0.3">
      <c r="A70" t="s">
        <v>144</v>
      </c>
      <c r="G70" t="s">
        <v>205</v>
      </c>
    </row>
    <row r="71" spans="1:7" x14ac:dyDescent="0.3">
      <c r="A71" s="14" t="s">
        <v>142</v>
      </c>
      <c r="G71" t="s">
        <v>62</v>
      </c>
    </row>
    <row r="72" spans="1:7" x14ac:dyDescent="0.3">
      <c r="A72" s="14" t="s">
        <v>206</v>
      </c>
    </row>
    <row r="73" spans="1:7" x14ac:dyDescent="0.3">
      <c r="A73" s="14" t="s">
        <v>207</v>
      </c>
    </row>
    <row r="74" spans="1:7" x14ac:dyDescent="0.3">
      <c r="A74" s="14" t="s">
        <v>208</v>
      </c>
    </row>
    <row r="75" spans="1:7" x14ac:dyDescent="0.3">
      <c r="A75" t="s">
        <v>209</v>
      </c>
    </row>
    <row r="76" spans="1:7" x14ac:dyDescent="0.3">
      <c r="A76" t="s">
        <v>210</v>
      </c>
    </row>
    <row r="77" spans="1:7" x14ac:dyDescent="0.3">
      <c r="A77" t="s">
        <v>211</v>
      </c>
    </row>
    <row r="78" spans="1:7" x14ac:dyDescent="0.3">
      <c r="A78" t="s">
        <v>212</v>
      </c>
    </row>
    <row r="79" spans="1:7" x14ac:dyDescent="0.3">
      <c r="A79" t="s">
        <v>213</v>
      </c>
    </row>
    <row r="80" spans="1:7" x14ac:dyDescent="0.3">
      <c r="A80" s="14" t="s">
        <v>214</v>
      </c>
    </row>
    <row r="81" spans="1:1" x14ac:dyDescent="0.3">
      <c r="A81" s="14" t="s">
        <v>215</v>
      </c>
    </row>
    <row r="82" spans="1:1" x14ac:dyDescent="0.3">
      <c r="A82" t="s">
        <v>216</v>
      </c>
    </row>
    <row r="83" spans="1:1" x14ac:dyDescent="0.3">
      <c r="A83" t="s">
        <v>217</v>
      </c>
    </row>
    <row r="84" spans="1:1" x14ac:dyDescent="0.3">
      <c r="A84" t="s">
        <v>218</v>
      </c>
    </row>
    <row r="85" spans="1:1" x14ac:dyDescent="0.3">
      <c r="A85" t="s">
        <v>219</v>
      </c>
    </row>
    <row r="86" spans="1:1" x14ac:dyDescent="0.3">
      <c r="A86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9131-AC6B-45BB-A762-E5DC6EE56978}">
  <dimension ref="A1:T23"/>
  <sheetViews>
    <sheetView workbookViewId="0">
      <selection activeCell="F27" sqref="F27"/>
    </sheetView>
  </sheetViews>
  <sheetFormatPr defaultColWidth="8.77734375" defaultRowHeight="14.4" x14ac:dyDescent="0.3"/>
  <cols>
    <col min="1" max="1" width="22.77734375" style="32" bestFit="1" customWidth="1"/>
    <col min="2" max="2" width="24.33203125" style="32" bestFit="1" customWidth="1"/>
    <col min="3" max="3" width="15.33203125" style="32" bestFit="1" customWidth="1"/>
    <col min="4" max="4" width="12.109375" style="32" bestFit="1" customWidth="1"/>
    <col min="5" max="5" width="20.6640625" style="32" bestFit="1" customWidth="1"/>
    <col min="6" max="7" width="8.77734375" style="32"/>
    <col min="8" max="8" width="8.77734375" style="32" customWidth="1"/>
    <col min="9" max="10" width="8.77734375" style="32"/>
    <col min="11" max="11" width="9.21875" style="39" customWidth="1"/>
    <col min="12" max="12" width="8.77734375" style="32"/>
    <col min="13" max="13" width="9.109375" style="32" bestFit="1" customWidth="1"/>
    <col min="14" max="14" width="11" style="32" customWidth="1"/>
    <col min="15" max="15" width="12.33203125" style="32" bestFit="1" customWidth="1"/>
    <col min="16" max="19" width="8.77734375" style="32"/>
    <col min="20" max="20" width="8.77734375" style="39"/>
    <col min="21" max="16384" width="8.77734375" style="32"/>
  </cols>
  <sheetData>
    <row r="1" spans="1:20" x14ac:dyDescent="0.3">
      <c r="A1" s="14" t="s">
        <v>6</v>
      </c>
      <c r="B1" s="14" t="s">
        <v>8</v>
      </c>
      <c r="C1" s="14" t="s">
        <v>9</v>
      </c>
      <c r="D1" s="14" t="s">
        <v>18</v>
      </c>
      <c r="E1" s="15" t="s">
        <v>339</v>
      </c>
      <c r="J1" s="38"/>
      <c r="K1" s="40"/>
      <c r="L1" s="38"/>
      <c r="T1" s="32"/>
    </row>
    <row r="2" spans="1:20" s="39" customFormat="1" x14ac:dyDescent="0.3">
      <c r="A2" s="39" t="str">
        <f>C2&amp;"-"&amp;D2</f>
        <v>2100000211-88000090712</v>
      </c>
      <c r="B2" s="39" t="str">
        <f>A2</f>
        <v>2100000211-88000090712</v>
      </c>
      <c r="C2" s="21">
        <v>2100000211</v>
      </c>
      <c r="D2" s="30">
        <v>88000090712</v>
      </c>
      <c r="E2" s="30" t="s">
        <v>247</v>
      </c>
      <c r="F2" s="6"/>
      <c r="J2" s="40"/>
      <c r="K2" s="40"/>
      <c r="L2" s="40"/>
      <c r="M2" s="41"/>
      <c r="N2" s="42"/>
      <c r="O2" s="41"/>
    </row>
    <row r="3" spans="1:20" x14ac:dyDescent="0.3">
      <c r="A3" s="39" t="str">
        <f t="shared" ref="A3:A22" si="0">C3&amp;"-"&amp;D3</f>
        <v>2100000241-88000090712</v>
      </c>
      <c r="B3" s="39" t="str">
        <f t="shared" ref="B3:B22" si="1">A3</f>
        <v>2100000241-88000090712</v>
      </c>
      <c r="C3" s="21">
        <v>2100000241</v>
      </c>
      <c r="D3" s="30">
        <v>88000090712</v>
      </c>
      <c r="E3" s="30" t="s">
        <v>247</v>
      </c>
      <c r="J3" s="38"/>
      <c r="K3" s="40"/>
      <c r="L3" s="38"/>
      <c r="M3" s="43"/>
      <c r="N3" s="43"/>
      <c r="O3" s="43"/>
    </row>
    <row r="4" spans="1:20" x14ac:dyDescent="0.3">
      <c r="A4" s="39" t="str">
        <f t="shared" si="0"/>
        <v>8300003472-88000033625</v>
      </c>
      <c r="B4" s="39" t="str">
        <f t="shared" si="1"/>
        <v>8300003472-88000033625</v>
      </c>
      <c r="C4" s="21">
        <v>8300003472</v>
      </c>
      <c r="D4" s="30">
        <v>88000033625</v>
      </c>
      <c r="E4" s="30" t="s">
        <v>248</v>
      </c>
      <c r="J4" s="38"/>
      <c r="K4" s="40"/>
      <c r="L4" s="38"/>
      <c r="M4" s="43"/>
      <c r="N4" s="43"/>
      <c r="O4" s="43"/>
    </row>
    <row r="5" spans="1:20" x14ac:dyDescent="0.3">
      <c r="A5" s="39" t="str">
        <f t="shared" si="0"/>
        <v>7300003400-88000090712</v>
      </c>
      <c r="B5" s="39" t="str">
        <f t="shared" si="1"/>
        <v>7300003400-88000090712</v>
      </c>
      <c r="C5" s="21">
        <v>7300003400</v>
      </c>
      <c r="D5" s="30">
        <v>88000090712</v>
      </c>
      <c r="E5" s="30" t="s">
        <v>247</v>
      </c>
      <c r="J5" s="38"/>
      <c r="K5" s="40"/>
      <c r="L5" s="38"/>
      <c r="M5" s="43"/>
      <c r="N5" s="43"/>
      <c r="O5" s="43"/>
    </row>
    <row r="6" spans="1:20" x14ac:dyDescent="0.3">
      <c r="A6" s="39" t="str">
        <f t="shared" si="0"/>
        <v>7300003401-88000033625</v>
      </c>
      <c r="B6" s="39" t="str">
        <f t="shared" si="1"/>
        <v>7300003401-88000033625</v>
      </c>
      <c r="C6" s="21">
        <v>7300003401</v>
      </c>
      <c r="D6" s="30">
        <v>88000033625</v>
      </c>
      <c r="E6" s="30" t="s">
        <v>248</v>
      </c>
      <c r="J6" s="38"/>
      <c r="K6" s="40"/>
      <c r="L6" s="38"/>
      <c r="M6" s="43"/>
      <c r="N6" s="43"/>
      <c r="O6" s="43"/>
    </row>
    <row r="7" spans="1:20" x14ac:dyDescent="0.3">
      <c r="A7" s="39" t="str">
        <f t="shared" si="0"/>
        <v>7300003402-88000090712</v>
      </c>
      <c r="B7" s="39" t="str">
        <f t="shared" si="1"/>
        <v>7300003402-88000090712</v>
      </c>
      <c r="C7" s="21">
        <v>7300003402</v>
      </c>
      <c r="D7" s="30">
        <v>88000090712</v>
      </c>
      <c r="E7" s="30" t="s">
        <v>247</v>
      </c>
      <c r="J7" s="38"/>
      <c r="K7" s="40"/>
      <c r="L7" s="38"/>
      <c r="M7" s="43"/>
      <c r="N7" s="43"/>
      <c r="O7" s="43"/>
    </row>
    <row r="8" spans="1:20" x14ac:dyDescent="0.3">
      <c r="A8" s="39" t="str">
        <f t="shared" si="0"/>
        <v>7300003403-88000033625</v>
      </c>
      <c r="B8" s="39" t="str">
        <f t="shared" si="1"/>
        <v>7300003403-88000033625</v>
      </c>
      <c r="C8" s="21">
        <v>7300003403</v>
      </c>
      <c r="D8" s="30">
        <v>88000033625</v>
      </c>
      <c r="E8" s="30" t="s">
        <v>248</v>
      </c>
      <c r="J8" s="38"/>
      <c r="K8" s="40"/>
      <c r="L8" s="38"/>
      <c r="M8" s="43"/>
      <c r="N8" s="43"/>
      <c r="O8" s="43"/>
    </row>
    <row r="9" spans="1:20" x14ac:dyDescent="0.3">
      <c r="A9" s="39" t="str">
        <f t="shared" si="0"/>
        <v>7300003404-88000090712</v>
      </c>
      <c r="B9" s="39" t="str">
        <f t="shared" si="1"/>
        <v>7300003404-88000090712</v>
      </c>
      <c r="C9" s="21">
        <v>7300003404</v>
      </c>
      <c r="D9" s="30">
        <v>88000090712</v>
      </c>
      <c r="E9" s="30" t="s">
        <v>247</v>
      </c>
      <c r="J9" s="38"/>
      <c r="K9" s="40"/>
      <c r="L9" s="38"/>
      <c r="M9" s="43"/>
      <c r="N9" s="43"/>
      <c r="O9" s="43"/>
    </row>
    <row r="10" spans="1:20" x14ac:dyDescent="0.3">
      <c r="A10" s="39" t="str">
        <f t="shared" si="0"/>
        <v>7300003405-88000033625</v>
      </c>
      <c r="B10" s="39" t="str">
        <f t="shared" si="1"/>
        <v>7300003405-88000033625</v>
      </c>
      <c r="C10" s="21">
        <v>7300003405</v>
      </c>
      <c r="D10" s="30">
        <v>88000033625</v>
      </c>
      <c r="E10" s="30" t="s">
        <v>248</v>
      </c>
      <c r="J10" s="38"/>
      <c r="K10" s="40"/>
      <c r="L10" s="38"/>
      <c r="M10" s="43"/>
      <c r="N10" s="43"/>
      <c r="O10" s="43"/>
    </row>
    <row r="11" spans="1:20" x14ac:dyDescent="0.3">
      <c r="A11" s="39" t="str">
        <f t="shared" si="0"/>
        <v>7300003406-88000033100</v>
      </c>
      <c r="B11" s="39" t="str">
        <f t="shared" si="1"/>
        <v>7300003406-88000033100</v>
      </c>
      <c r="C11" s="21">
        <v>7300003406</v>
      </c>
      <c r="D11" s="30">
        <v>88000033100</v>
      </c>
      <c r="E11" s="30" t="s">
        <v>303</v>
      </c>
      <c r="J11" s="38"/>
      <c r="K11" s="40"/>
      <c r="L11" s="38"/>
      <c r="M11" s="43"/>
      <c r="N11" s="43"/>
      <c r="O11" s="43"/>
    </row>
    <row r="12" spans="1:20" x14ac:dyDescent="0.3">
      <c r="A12" s="39" t="str">
        <f t="shared" si="0"/>
        <v>7300003407-88000033400</v>
      </c>
      <c r="B12" s="39" t="str">
        <f t="shared" si="1"/>
        <v>7300003407-88000033400</v>
      </c>
      <c r="C12" s="21">
        <v>7300003407</v>
      </c>
      <c r="D12" s="30">
        <v>88000033400</v>
      </c>
      <c r="E12" s="30" t="s">
        <v>304</v>
      </c>
      <c r="J12" s="38"/>
      <c r="K12" s="40"/>
      <c r="L12" s="38"/>
      <c r="M12" s="43"/>
      <c r="N12" s="43"/>
      <c r="O12" s="43"/>
    </row>
    <row r="13" spans="1:20" x14ac:dyDescent="0.3">
      <c r="A13" s="39" t="str">
        <f t="shared" si="0"/>
        <v>7300003408-88000033100</v>
      </c>
      <c r="B13" s="39" t="str">
        <f t="shared" si="1"/>
        <v>7300003408-88000033100</v>
      </c>
      <c r="C13" s="21">
        <v>7300003408</v>
      </c>
      <c r="D13" s="30">
        <v>88000033100</v>
      </c>
      <c r="E13" s="30" t="s">
        <v>303</v>
      </c>
      <c r="J13" s="38"/>
      <c r="K13" s="40"/>
      <c r="L13" s="38"/>
      <c r="M13" s="43"/>
      <c r="N13" s="43"/>
      <c r="O13" s="43"/>
    </row>
    <row r="14" spans="1:20" x14ac:dyDescent="0.3">
      <c r="A14" s="39" t="str">
        <f t="shared" si="0"/>
        <v>7300003409-88000033400</v>
      </c>
      <c r="B14" s="39" t="str">
        <f t="shared" si="1"/>
        <v>7300003409-88000033400</v>
      </c>
      <c r="C14" s="21">
        <v>7300003409</v>
      </c>
      <c r="D14" s="30">
        <v>88000033400</v>
      </c>
      <c r="E14" s="30" t="s">
        <v>304</v>
      </c>
      <c r="J14" s="38"/>
      <c r="K14" s="40"/>
      <c r="L14" s="38"/>
      <c r="M14" s="43"/>
      <c r="N14" s="43"/>
      <c r="O14" s="43"/>
    </row>
    <row r="15" spans="1:20" x14ac:dyDescent="0.3">
      <c r="A15" s="39" t="str">
        <f t="shared" si="0"/>
        <v>7300003410-88000033100</v>
      </c>
      <c r="B15" s="39" t="str">
        <f t="shared" si="1"/>
        <v>7300003410-88000033100</v>
      </c>
      <c r="C15" s="21">
        <v>7300003410</v>
      </c>
      <c r="D15" s="30">
        <v>88000033100</v>
      </c>
      <c r="E15" s="30" t="s">
        <v>303</v>
      </c>
      <c r="J15" s="38"/>
      <c r="K15" s="40"/>
      <c r="L15" s="38"/>
      <c r="M15" s="43"/>
      <c r="N15" s="43"/>
      <c r="O15" s="43"/>
    </row>
    <row r="16" spans="1:20" x14ac:dyDescent="0.3">
      <c r="A16" s="39" t="str">
        <f t="shared" si="0"/>
        <v>7300003411-88000033400</v>
      </c>
      <c r="B16" s="39" t="str">
        <f t="shared" si="1"/>
        <v>7300003411-88000033400</v>
      </c>
      <c r="C16" s="21">
        <v>7300003411</v>
      </c>
      <c r="D16" s="30">
        <v>88000033400</v>
      </c>
      <c r="E16" s="30" t="s">
        <v>304</v>
      </c>
      <c r="J16" s="38"/>
      <c r="K16" s="40"/>
      <c r="L16" s="38"/>
      <c r="M16" s="43"/>
      <c r="N16" s="43"/>
      <c r="O16" s="43"/>
    </row>
    <row r="17" spans="1:15" x14ac:dyDescent="0.3">
      <c r="A17" s="39" t="str">
        <f t="shared" si="0"/>
        <v>7300003412-88000033100</v>
      </c>
      <c r="B17" s="39" t="str">
        <f t="shared" si="1"/>
        <v>7300003412-88000033100</v>
      </c>
      <c r="C17" s="21">
        <v>7300003412</v>
      </c>
      <c r="D17" s="30">
        <v>88000033100</v>
      </c>
      <c r="E17" s="30" t="s">
        <v>303</v>
      </c>
      <c r="J17" s="38"/>
      <c r="K17" s="40"/>
      <c r="L17" s="38"/>
      <c r="M17" s="43"/>
      <c r="N17" s="43"/>
      <c r="O17" s="43"/>
    </row>
    <row r="18" spans="1:15" x14ac:dyDescent="0.3">
      <c r="A18" s="39" t="str">
        <f t="shared" si="0"/>
        <v>7300003413-88000033400</v>
      </c>
      <c r="B18" s="39" t="str">
        <f t="shared" si="1"/>
        <v>7300003413-88000033400</v>
      </c>
      <c r="C18" s="21">
        <v>7300003413</v>
      </c>
      <c r="D18" s="30">
        <v>88000033400</v>
      </c>
      <c r="E18" s="30" t="s">
        <v>304</v>
      </c>
      <c r="J18" s="38"/>
      <c r="K18" s="40"/>
      <c r="L18" s="38"/>
      <c r="M18" s="43"/>
      <c r="N18" s="43"/>
      <c r="O18" s="43"/>
    </row>
    <row r="19" spans="1:15" x14ac:dyDescent="0.3">
      <c r="A19" s="39" t="str">
        <f t="shared" si="0"/>
        <v>7300003414-88000033400</v>
      </c>
      <c r="B19" s="39" t="str">
        <f t="shared" si="1"/>
        <v>7300003414-88000033400</v>
      </c>
      <c r="C19" s="21">
        <v>7300003414</v>
      </c>
      <c r="D19" s="30">
        <v>88000033400</v>
      </c>
      <c r="E19" s="30" t="s">
        <v>304</v>
      </c>
      <c r="J19" s="38"/>
      <c r="K19" s="40"/>
      <c r="L19" s="38"/>
      <c r="M19" s="43"/>
      <c r="N19" s="43"/>
      <c r="O19" s="43"/>
    </row>
    <row r="20" spans="1:15" x14ac:dyDescent="0.3">
      <c r="A20" s="39" t="str">
        <f t="shared" si="0"/>
        <v>7300003415-88000033100</v>
      </c>
      <c r="B20" s="39" t="str">
        <f t="shared" si="1"/>
        <v>7300003415-88000033100</v>
      </c>
      <c r="C20" s="21">
        <v>7300003415</v>
      </c>
      <c r="D20" s="30">
        <v>88000033100</v>
      </c>
      <c r="E20" s="30" t="s">
        <v>303</v>
      </c>
      <c r="J20" s="38"/>
      <c r="K20" s="40"/>
      <c r="L20" s="38"/>
      <c r="M20" s="43"/>
      <c r="N20" s="43"/>
      <c r="O20" s="43"/>
    </row>
    <row r="21" spans="1:15" x14ac:dyDescent="0.3">
      <c r="A21" s="39" t="str">
        <f t="shared" si="0"/>
        <v>7300003416-88000033100</v>
      </c>
      <c r="B21" s="39" t="str">
        <f t="shared" si="1"/>
        <v>7300003416-88000033100</v>
      </c>
      <c r="C21" s="21">
        <v>7300003416</v>
      </c>
      <c r="D21" s="30">
        <v>88000033100</v>
      </c>
      <c r="E21" s="30" t="s">
        <v>303</v>
      </c>
      <c r="J21" s="38"/>
      <c r="K21" s="40"/>
      <c r="L21" s="38"/>
      <c r="M21" s="43"/>
      <c r="N21" s="43"/>
      <c r="O21" s="43"/>
    </row>
    <row r="22" spans="1:15" x14ac:dyDescent="0.3">
      <c r="A22" s="39" t="str">
        <f t="shared" si="0"/>
        <v>7300003417-88000033400</v>
      </c>
      <c r="B22" s="39" t="str">
        <f t="shared" si="1"/>
        <v>7300003417-88000033400</v>
      </c>
      <c r="C22" s="21">
        <v>7300003417</v>
      </c>
      <c r="D22" s="30">
        <v>88000033400</v>
      </c>
      <c r="E22" s="30" t="s">
        <v>304</v>
      </c>
      <c r="J22" s="38"/>
      <c r="K22" s="40"/>
      <c r="L22" s="38"/>
      <c r="M22" s="43"/>
      <c r="N22" s="43"/>
      <c r="O22" s="43"/>
    </row>
    <row r="23" spans="1:15" x14ac:dyDescent="0.3">
      <c r="C23" s="21"/>
    </row>
  </sheetData>
  <autoFilter ref="A1:E22" xr:uid="{8E749131-AC6B-45BB-A762-E5DC6EE56978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8C84-A22E-4B31-A6F2-D4AAB066ABF1}">
  <dimension ref="A1:X22"/>
  <sheetViews>
    <sheetView workbookViewId="0">
      <selection activeCell="F2" sqref="F2:F22"/>
    </sheetView>
  </sheetViews>
  <sheetFormatPr defaultColWidth="8.77734375" defaultRowHeight="14.4" x14ac:dyDescent="0.3"/>
  <cols>
    <col min="1" max="3" width="10.77734375" style="12" bestFit="1" customWidth="1"/>
    <col min="4" max="4" width="8.77734375" style="12"/>
    <col min="5" max="5" width="9.109375" style="12" bestFit="1" customWidth="1"/>
    <col min="6" max="6" width="9.77734375" style="12" bestFit="1" customWidth="1"/>
    <col min="7" max="7" width="8.77734375" style="30"/>
    <col min="8" max="11" width="8.77734375" style="12"/>
    <col min="12" max="12" width="8.77734375" style="12" customWidth="1"/>
    <col min="13" max="14" width="8.77734375" style="12"/>
    <col min="15" max="15" width="32.109375" style="30" bestFit="1" customWidth="1"/>
    <col min="16" max="16" width="8.77734375" style="12"/>
    <col min="17" max="17" width="9.109375" style="12" bestFit="1" customWidth="1"/>
    <col min="18" max="18" width="11" style="12" customWidth="1"/>
    <col min="19" max="19" width="12.33203125" style="12" bestFit="1" customWidth="1"/>
    <col min="20" max="23" width="8.77734375" style="12"/>
    <col min="24" max="24" width="8.77734375" style="30"/>
    <col min="25" max="16384" width="8.77734375" style="12"/>
  </cols>
  <sheetData>
    <row r="1" spans="1:24" ht="72" x14ac:dyDescent="0.3">
      <c r="A1" s="15" t="s">
        <v>6</v>
      </c>
      <c r="B1" s="18" t="s">
        <v>8</v>
      </c>
      <c r="C1" s="15" t="s">
        <v>9</v>
      </c>
      <c r="D1" s="15" t="s">
        <v>12</v>
      </c>
      <c r="E1" s="15" t="s">
        <v>32</v>
      </c>
      <c r="F1" s="15" t="s">
        <v>37</v>
      </c>
      <c r="G1" s="31" t="s">
        <v>42</v>
      </c>
      <c r="H1" s="15" t="s">
        <v>297</v>
      </c>
      <c r="I1" s="15" t="s">
        <v>86</v>
      </c>
      <c r="J1" s="15" t="s">
        <v>93</v>
      </c>
      <c r="K1" s="15" t="s">
        <v>105</v>
      </c>
      <c r="L1" s="15" t="s">
        <v>83</v>
      </c>
      <c r="M1" s="15" t="s">
        <v>90</v>
      </c>
      <c r="N1" s="17" t="s">
        <v>131</v>
      </c>
      <c r="O1" s="28" t="s">
        <v>133</v>
      </c>
      <c r="P1" s="17" t="s">
        <v>136</v>
      </c>
      <c r="Q1" s="15" t="s">
        <v>214</v>
      </c>
      <c r="R1" s="15" t="s">
        <v>215</v>
      </c>
      <c r="S1" s="15" t="s">
        <v>201</v>
      </c>
      <c r="T1" s="15" t="s">
        <v>84</v>
      </c>
      <c r="U1" s="15" t="s">
        <v>142</v>
      </c>
      <c r="V1" s="15" t="s">
        <v>206</v>
      </c>
      <c r="W1" s="15" t="s">
        <v>207</v>
      </c>
      <c r="X1" s="15" t="s">
        <v>208</v>
      </c>
    </row>
    <row r="2" spans="1:24" s="30" customFormat="1" x14ac:dyDescent="0.3">
      <c r="A2" s="30">
        <v>2100000211</v>
      </c>
      <c r="B2" s="33">
        <v>2100000211</v>
      </c>
      <c r="C2" s="30">
        <v>2100000211</v>
      </c>
      <c r="D2" s="30" t="s">
        <v>259</v>
      </c>
      <c r="E2" s="34">
        <v>44960</v>
      </c>
      <c r="F2" s="23">
        <v>45078</v>
      </c>
      <c r="G2" s="30" t="s">
        <v>260</v>
      </c>
      <c r="H2" s="30">
        <v>1006</v>
      </c>
      <c r="I2" s="30" t="s">
        <v>245</v>
      </c>
      <c r="J2" s="30" t="s">
        <v>245</v>
      </c>
      <c r="K2" s="30" t="s">
        <v>245</v>
      </c>
      <c r="L2" s="30" t="s">
        <v>261</v>
      </c>
      <c r="M2" s="30" t="s">
        <v>262</v>
      </c>
      <c r="N2" s="29" t="s">
        <v>263</v>
      </c>
      <c r="O2" s="29" t="s">
        <v>264</v>
      </c>
      <c r="P2" s="29" t="s">
        <v>263</v>
      </c>
      <c r="Q2" s="34">
        <v>44960</v>
      </c>
      <c r="R2" s="23">
        <v>45078</v>
      </c>
      <c r="S2" s="34">
        <v>44960</v>
      </c>
      <c r="T2" s="30" t="s">
        <v>265</v>
      </c>
      <c r="U2" s="30" t="s">
        <v>237</v>
      </c>
      <c r="V2" s="30" t="s">
        <v>266</v>
      </c>
      <c r="W2" s="30" t="s">
        <v>267</v>
      </c>
      <c r="X2" s="30" t="s">
        <v>268</v>
      </c>
    </row>
    <row r="3" spans="1:24" x14ac:dyDescent="0.3">
      <c r="A3" s="12">
        <f>C3</f>
        <v>2100000241</v>
      </c>
      <c r="B3" s="12">
        <f>C3</f>
        <v>2100000241</v>
      </c>
      <c r="C3" s="21">
        <v>2100000241</v>
      </c>
      <c r="D3" s="25" t="s">
        <v>259</v>
      </c>
      <c r="E3" s="23">
        <v>44961</v>
      </c>
      <c r="F3" s="23">
        <v>45107</v>
      </c>
      <c r="G3" s="27" t="s">
        <v>260</v>
      </c>
      <c r="H3" s="12">
        <v>1006</v>
      </c>
      <c r="I3" s="12" t="s">
        <v>245</v>
      </c>
      <c r="J3" s="12" t="s">
        <v>245</v>
      </c>
      <c r="K3" s="12" t="s">
        <v>245</v>
      </c>
      <c r="L3" s="12" t="s">
        <v>261</v>
      </c>
      <c r="M3" s="12" t="s">
        <v>262</v>
      </c>
      <c r="N3" s="13" t="s">
        <v>263</v>
      </c>
      <c r="O3" s="29" t="s">
        <v>264</v>
      </c>
      <c r="P3" s="13" t="s">
        <v>263</v>
      </c>
      <c r="Q3" s="23">
        <v>44961</v>
      </c>
      <c r="R3" s="23">
        <v>45107</v>
      </c>
      <c r="S3" s="23">
        <v>44961</v>
      </c>
      <c r="T3" s="12" t="s">
        <v>265</v>
      </c>
      <c r="U3" s="12" t="s">
        <v>237</v>
      </c>
      <c r="V3" s="12" t="s">
        <v>266</v>
      </c>
      <c r="W3" s="12" t="s">
        <v>267</v>
      </c>
      <c r="X3" s="30" t="s">
        <v>268</v>
      </c>
    </row>
    <row r="4" spans="1:24" x14ac:dyDescent="0.3">
      <c r="A4" s="12">
        <f t="shared" ref="A4:A22" si="0">C4</f>
        <v>8300003472</v>
      </c>
      <c r="B4" s="12">
        <f t="shared" ref="B4:B22" si="1">C4</f>
        <v>8300003472</v>
      </c>
      <c r="C4" s="12">
        <f>Payment_line_item_details!M6</f>
        <v>8300003472</v>
      </c>
      <c r="D4" s="25" t="s">
        <v>259</v>
      </c>
      <c r="E4" s="23">
        <v>44967</v>
      </c>
      <c r="F4" s="23">
        <v>45107</v>
      </c>
      <c r="G4" s="27" t="s">
        <v>260</v>
      </c>
      <c r="H4" s="12">
        <v>1140</v>
      </c>
      <c r="I4" s="12" t="s">
        <v>245</v>
      </c>
      <c r="J4" s="12" t="s">
        <v>245</v>
      </c>
      <c r="K4" s="12" t="s">
        <v>245</v>
      </c>
      <c r="L4" s="12" t="s">
        <v>261</v>
      </c>
      <c r="M4" s="12" t="s">
        <v>262</v>
      </c>
      <c r="N4" s="13" t="s">
        <v>263</v>
      </c>
      <c r="O4" s="29" t="s">
        <v>264</v>
      </c>
      <c r="P4" s="13" t="s">
        <v>263</v>
      </c>
      <c r="Q4" s="23">
        <v>44967</v>
      </c>
      <c r="R4" s="23">
        <v>45107</v>
      </c>
      <c r="S4" s="23">
        <v>44967</v>
      </c>
      <c r="T4" s="12" t="s">
        <v>265</v>
      </c>
      <c r="U4" s="12" t="s">
        <v>237</v>
      </c>
      <c r="V4" s="12" t="s">
        <v>266</v>
      </c>
      <c r="W4" s="25" t="s">
        <v>328</v>
      </c>
      <c r="X4" s="27" t="s">
        <v>327</v>
      </c>
    </row>
    <row r="5" spans="1:24" x14ac:dyDescent="0.3">
      <c r="A5" s="12">
        <f t="shared" si="0"/>
        <v>7300003400</v>
      </c>
      <c r="B5" s="12">
        <f t="shared" si="1"/>
        <v>7300003400</v>
      </c>
      <c r="C5" s="12">
        <f>Payment_line_item_details!M7</f>
        <v>7300003400</v>
      </c>
      <c r="D5" s="25" t="s">
        <v>259</v>
      </c>
      <c r="E5" s="23">
        <v>44968</v>
      </c>
      <c r="F5" s="23">
        <v>45107</v>
      </c>
      <c r="G5" s="27" t="s">
        <v>260</v>
      </c>
      <c r="H5" s="12">
        <f>Payment_Header!J4</f>
        <v>1006</v>
      </c>
      <c r="I5" s="12" t="s">
        <v>245</v>
      </c>
      <c r="J5" s="12" t="s">
        <v>245</v>
      </c>
      <c r="K5" s="12" t="s">
        <v>245</v>
      </c>
      <c r="L5" s="12" t="s">
        <v>261</v>
      </c>
      <c r="M5" s="12" t="s">
        <v>262</v>
      </c>
      <c r="N5" s="13" t="s">
        <v>263</v>
      </c>
      <c r="O5" s="29" t="s">
        <v>264</v>
      </c>
      <c r="P5" s="13" t="s">
        <v>263</v>
      </c>
      <c r="Q5" s="23">
        <v>44968</v>
      </c>
      <c r="R5" s="23">
        <v>45107</v>
      </c>
      <c r="S5" s="23">
        <v>44968</v>
      </c>
      <c r="T5" s="12" t="s">
        <v>265</v>
      </c>
      <c r="U5" s="12" t="s">
        <v>237</v>
      </c>
      <c r="V5" s="12" t="s">
        <v>266</v>
      </c>
      <c r="W5" s="25" t="s">
        <v>325</v>
      </c>
      <c r="X5" s="27" t="s">
        <v>318</v>
      </c>
    </row>
    <row r="6" spans="1:24" x14ac:dyDescent="0.3">
      <c r="A6" s="12">
        <f t="shared" si="0"/>
        <v>7300003401</v>
      </c>
      <c r="B6" s="12">
        <f t="shared" si="1"/>
        <v>7300003401</v>
      </c>
      <c r="C6" s="12">
        <f>Payment_line_item_details!M8</f>
        <v>7300003401</v>
      </c>
      <c r="D6" s="25" t="s">
        <v>259</v>
      </c>
      <c r="E6" s="23">
        <v>44969</v>
      </c>
      <c r="F6" s="23">
        <v>45107</v>
      </c>
      <c r="G6" s="27" t="s">
        <v>260</v>
      </c>
      <c r="H6" s="12">
        <f>Payment_Header!J5</f>
        <v>1006</v>
      </c>
      <c r="I6" s="12" t="s">
        <v>245</v>
      </c>
      <c r="J6" s="12" t="s">
        <v>245</v>
      </c>
      <c r="K6" s="12" t="s">
        <v>245</v>
      </c>
      <c r="L6" s="12" t="s">
        <v>261</v>
      </c>
      <c r="M6" s="12" t="s">
        <v>262</v>
      </c>
      <c r="N6" s="13" t="s">
        <v>263</v>
      </c>
      <c r="O6" s="29" t="s">
        <v>264</v>
      </c>
      <c r="P6" s="13" t="s">
        <v>263</v>
      </c>
      <c r="Q6" s="23">
        <v>44969</v>
      </c>
      <c r="R6" s="23">
        <v>45107</v>
      </c>
      <c r="S6" s="23">
        <v>44969</v>
      </c>
      <c r="T6" s="12" t="s">
        <v>265</v>
      </c>
      <c r="U6" s="12" t="s">
        <v>237</v>
      </c>
      <c r="V6" s="12" t="s">
        <v>266</v>
      </c>
      <c r="W6" s="25" t="s">
        <v>325</v>
      </c>
      <c r="X6" s="27" t="s">
        <v>318</v>
      </c>
    </row>
    <row r="7" spans="1:24" x14ac:dyDescent="0.3">
      <c r="A7" s="12">
        <f t="shared" si="0"/>
        <v>7300003402</v>
      </c>
      <c r="B7" s="12">
        <f t="shared" si="1"/>
        <v>7300003402</v>
      </c>
      <c r="C7" s="12">
        <f>Payment_line_item_details!M9</f>
        <v>7300003402</v>
      </c>
      <c r="D7" s="25" t="s">
        <v>259</v>
      </c>
      <c r="E7" s="23">
        <v>44970</v>
      </c>
      <c r="F7" s="23">
        <v>45087</v>
      </c>
      <c r="G7" s="27" t="s">
        <v>260</v>
      </c>
      <c r="H7" s="12">
        <f>Payment_Header!J6</f>
        <v>1006</v>
      </c>
      <c r="I7" s="12" t="s">
        <v>245</v>
      </c>
      <c r="J7" s="12" t="s">
        <v>245</v>
      </c>
      <c r="K7" s="12" t="s">
        <v>245</v>
      </c>
      <c r="L7" s="12" t="s">
        <v>261</v>
      </c>
      <c r="M7" s="12" t="s">
        <v>262</v>
      </c>
      <c r="N7" s="13" t="s">
        <v>263</v>
      </c>
      <c r="O7" s="29" t="s">
        <v>264</v>
      </c>
      <c r="P7" s="13" t="s">
        <v>263</v>
      </c>
      <c r="Q7" s="23">
        <v>44970</v>
      </c>
      <c r="R7" s="23">
        <v>45087</v>
      </c>
      <c r="S7" s="23">
        <v>44970</v>
      </c>
      <c r="T7" s="12" t="s">
        <v>305</v>
      </c>
      <c r="U7" s="12" t="s">
        <v>237</v>
      </c>
      <c r="V7" s="12" t="s">
        <v>266</v>
      </c>
      <c r="W7" s="25" t="s">
        <v>267</v>
      </c>
      <c r="X7" s="27" t="s">
        <v>268</v>
      </c>
    </row>
    <row r="8" spans="1:24" x14ac:dyDescent="0.3">
      <c r="A8" s="12">
        <f t="shared" si="0"/>
        <v>7300003403</v>
      </c>
      <c r="B8" s="12">
        <f t="shared" si="1"/>
        <v>7300003403</v>
      </c>
      <c r="C8" s="12">
        <f>Payment_line_item_details!M10</f>
        <v>7300003403</v>
      </c>
      <c r="D8" s="25" t="s">
        <v>259</v>
      </c>
      <c r="E8" s="23">
        <v>44971</v>
      </c>
      <c r="F8" s="23">
        <v>45088</v>
      </c>
      <c r="G8" s="27" t="s">
        <v>260</v>
      </c>
      <c r="H8" s="12">
        <f>Payment_Header!J7</f>
        <v>1006</v>
      </c>
      <c r="I8" s="12" t="s">
        <v>245</v>
      </c>
      <c r="J8" s="12" t="s">
        <v>245</v>
      </c>
      <c r="K8" s="12" t="s">
        <v>245</v>
      </c>
      <c r="L8" s="12" t="s">
        <v>261</v>
      </c>
      <c r="M8" s="12" t="s">
        <v>262</v>
      </c>
      <c r="N8" s="13" t="s">
        <v>263</v>
      </c>
      <c r="O8" s="29" t="s">
        <v>264</v>
      </c>
      <c r="P8" s="13" t="s">
        <v>263</v>
      </c>
      <c r="Q8" s="23">
        <v>44971</v>
      </c>
      <c r="R8" s="23">
        <v>45088</v>
      </c>
      <c r="S8" s="23">
        <v>44971</v>
      </c>
      <c r="T8" s="12" t="s">
        <v>305</v>
      </c>
      <c r="U8" s="12" t="s">
        <v>237</v>
      </c>
      <c r="V8" s="12" t="s">
        <v>266</v>
      </c>
      <c r="W8" s="25" t="s">
        <v>267</v>
      </c>
      <c r="X8" s="27" t="s">
        <v>268</v>
      </c>
    </row>
    <row r="9" spans="1:24" x14ac:dyDescent="0.3">
      <c r="A9" s="12">
        <f t="shared" si="0"/>
        <v>7300003404</v>
      </c>
      <c r="B9" s="12">
        <f t="shared" si="1"/>
        <v>7300003404</v>
      </c>
      <c r="C9" s="12">
        <f>Payment_line_item_details!M11</f>
        <v>7300003404</v>
      </c>
      <c r="D9" s="25" t="s">
        <v>259</v>
      </c>
      <c r="E9" s="23">
        <v>44972</v>
      </c>
      <c r="F9" s="23">
        <v>45089</v>
      </c>
      <c r="G9" s="27" t="s">
        <v>260</v>
      </c>
      <c r="H9" s="12">
        <f>Payment_Header!J8</f>
        <v>1006</v>
      </c>
      <c r="I9" s="12" t="s">
        <v>245</v>
      </c>
      <c r="J9" s="12" t="s">
        <v>245</v>
      </c>
      <c r="K9" s="12" t="s">
        <v>245</v>
      </c>
      <c r="L9" s="12" t="s">
        <v>261</v>
      </c>
      <c r="M9" s="12" t="s">
        <v>262</v>
      </c>
      <c r="N9" s="13" t="s">
        <v>263</v>
      </c>
      <c r="O9" s="29" t="s">
        <v>264</v>
      </c>
      <c r="P9" s="13" t="s">
        <v>263</v>
      </c>
      <c r="Q9" s="23">
        <v>44972</v>
      </c>
      <c r="R9" s="23">
        <v>45089</v>
      </c>
      <c r="S9" s="23">
        <v>44972</v>
      </c>
      <c r="T9" s="12" t="s">
        <v>305</v>
      </c>
      <c r="U9" s="12" t="s">
        <v>237</v>
      </c>
      <c r="V9" s="12" t="s">
        <v>266</v>
      </c>
      <c r="W9" s="25" t="s">
        <v>267</v>
      </c>
      <c r="X9" s="27" t="s">
        <v>268</v>
      </c>
    </row>
    <row r="10" spans="1:24" x14ac:dyDescent="0.3">
      <c r="A10" s="12">
        <f t="shared" si="0"/>
        <v>7300003405</v>
      </c>
      <c r="B10" s="12">
        <f t="shared" si="1"/>
        <v>7300003405</v>
      </c>
      <c r="C10" s="12">
        <f>Payment_line_item_details!M12</f>
        <v>7300003405</v>
      </c>
      <c r="D10" s="25" t="s">
        <v>259</v>
      </c>
      <c r="E10" s="23">
        <v>44973</v>
      </c>
      <c r="F10" s="23">
        <v>45090</v>
      </c>
      <c r="G10" s="27" t="s">
        <v>260</v>
      </c>
      <c r="H10" s="12">
        <f>Payment_Header!J9</f>
        <v>1006</v>
      </c>
      <c r="I10" s="12" t="s">
        <v>245</v>
      </c>
      <c r="J10" s="12" t="s">
        <v>245</v>
      </c>
      <c r="K10" s="12" t="s">
        <v>245</v>
      </c>
      <c r="L10" s="12" t="s">
        <v>261</v>
      </c>
      <c r="M10" s="12" t="s">
        <v>262</v>
      </c>
      <c r="N10" s="13" t="s">
        <v>263</v>
      </c>
      <c r="O10" s="29" t="s">
        <v>264</v>
      </c>
      <c r="P10" s="13" t="s">
        <v>263</v>
      </c>
      <c r="Q10" s="23">
        <v>44973</v>
      </c>
      <c r="R10" s="23">
        <v>45090</v>
      </c>
      <c r="S10" s="23">
        <v>44973</v>
      </c>
      <c r="T10" s="12" t="s">
        <v>305</v>
      </c>
      <c r="U10" s="12" t="s">
        <v>237</v>
      </c>
      <c r="V10" s="12" t="s">
        <v>266</v>
      </c>
      <c r="W10" s="25" t="s">
        <v>267</v>
      </c>
      <c r="X10" s="27" t="s">
        <v>268</v>
      </c>
    </row>
    <row r="11" spans="1:24" x14ac:dyDescent="0.3">
      <c r="A11" s="12">
        <f t="shared" si="0"/>
        <v>7300003406</v>
      </c>
      <c r="B11" s="12">
        <f t="shared" si="1"/>
        <v>7300003406</v>
      </c>
      <c r="C11" s="12">
        <f>Payment_line_item_details!M13</f>
        <v>7300003406</v>
      </c>
      <c r="D11" s="25" t="s">
        <v>259</v>
      </c>
      <c r="E11" s="23">
        <v>44974</v>
      </c>
      <c r="F11" s="23">
        <v>45091</v>
      </c>
      <c r="G11" s="27" t="s">
        <v>260</v>
      </c>
      <c r="H11" s="12">
        <f>Payment_Header!J10</f>
        <v>1006</v>
      </c>
      <c r="I11" s="12" t="s">
        <v>245</v>
      </c>
      <c r="J11" s="12" t="s">
        <v>245</v>
      </c>
      <c r="K11" s="12" t="s">
        <v>245</v>
      </c>
      <c r="L11" s="12" t="s">
        <v>261</v>
      </c>
      <c r="M11" s="12" t="s">
        <v>262</v>
      </c>
      <c r="N11" s="13" t="s">
        <v>263</v>
      </c>
      <c r="O11" s="29" t="s">
        <v>264</v>
      </c>
      <c r="P11" s="13" t="s">
        <v>263</v>
      </c>
      <c r="Q11" s="23">
        <v>44974</v>
      </c>
      <c r="R11" s="23">
        <v>45091</v>
      </c>
      <c r="S11" s="23">
        <v>44974</v>
      </c>
      <c r="T11" s="12" t="s">
        <v>305</v>
      </c>
      <c r="U11" s="12" t="s">
        <v>237</v>
      </c>
      <c r="V11" s="12" t="s">
        <v>266</v>
      </c>
      <c r="W11" s="25" t="s">
        <v>267</v>
      </c>
      <c r="X11" s="27" t="s">
        <v>268</v>
      </c>
    </row>
    <row r="12" spans="1:24" x14ac:dyDescent="0.3">
      <c r="A12" s="12">
        <f t="shared" si="0"/>
        <v>7300003407</v>
      </c>
      <c r="B12" s="12">
        <f t="shared" si="1"/>
        <v>7300003407</v>
      </c>
      <c r="C12" s="12">
        <f>Payment_line_item_details!M14</f>
        <v>7300003407</v>
      </c>
      <c r="D12" s="25" t="s">
        <v>259</v>
      </c>
      <c r="E12" s="23">
        <v>44975</v>
      </c>
      <c r="F12" s="23">
        <v>45092</v>
      </c>
      <c r="G12" s="27" t="s">
        <v>260</v>
      </c>
      <c r="H12" s="12">
        <f>Payment_Header!J11</f>
        <v>1006</v>
      </c>
      <c r="I12" s="12" t="s">
        <v>245</v>
      </c>
      <c r="J12" s="12" t="s">
        <v>245</v>
      </c>
      <c r="K12" s="12" t="s">
        <v>245</v>
      </c>
      <c r="L12" s="12" t="s">
        <v>261</v>
      </c>
      <c r="M12" s="12" t="s">
        <v>262</v>
      </c>
      <c r="N12" s="13" t="s">
        <v>263</v>
      </c>
      <c r="O12" s="29" t="s">
        <v>264</v>
      </c>
      <c r="P12" s="13" t="s">
        <v>263</v>
      </c>
      <c r="Q12" s="23">
        <v>44975</v>
      </c>
      <c r="R12" s="23">
        <v>45092</v>
      </c>
      <c r="S12" s="23">
        <v>44975</v>
      </c>
      <c r="T12" s="12" t="s">
        <v>305</v>
      </c>
      <c r="U12" s="12" t="s">
        <v>237</v>
      </c>
      <c r="V12" s="12" t="s">
        <v>266</v>
      </c>
      <c r="W12" s="25" t="s">
        <v>267</v>
      </c>
      <c r="X12" s="27" t="s">
        <v>268</v>
      </c>
    </row>
    <row r="13" spans="1:24" x14ac:dyDescent="0.3">
      <c r="A13" s="12">
        <f t="shared" si="0"/>
        <v>7300003408</v>
      </c>
      <c r="B13" s="12">
        <f t="shared" si="1"/>
        <v>7300003408</v>
      </c>
      <c r="C13" s="12">
        <f>Payment_line_item_details!M15</f>
        <v>7300003408</v>
      </c>
      <c r="D13" s="25" t="s">
        <v>259</v>
      </c>
      <c r="E13" s="23">
        <v>44976</v>
      </c>
      <c r="F13" s="23">
        <v>45093</v>
      </c>
      <c r="G13" s="27" t="s">
        <v>260</v>
      </c>
      <c r="H13" s="12">
        <f>Payment_Header!J12</f>
        <v>1006</v>
      </c>
      <c r="I13" s="12" t="s">
        <v>245</v>
      </c>
      <c r="J13" s="12" t="s">
        <v>245</v>
      </c>
      <c r="K13" s="12" t="s">
        <v>245</v>
      </c>
      <c r="L13" s="12" t="s">
        <v>261</v>
      </c>
      <c r="M13" s="12" t="s">
        <v>262</v>
      </c>
      <c r="N13" s="13" t="s">
        <v>263</v>
      </c>
      <c r="O13" s="29" t="s">
        <v>264</v>
      </c>
      <c r="P13" s="13" t="s">
        <v>263</v>
      </c>
      <c r="Q13" s="23">
        <v>44976</v>
      </c>
      <c r="R13" s="23">
        <v>45093</v>
      </c>
      <c r="S13" s="23">
        <v>44976</v>
      </c>
      <c r="T13" s="12" t="s">
        <v>306</v>
      </c>
      <c r="U13" s="12" t="s">
        <v>237</v>
      </c>
      <c r="V13" s="12" t="s">
        <v>266</v>
      </c>
      <c r="W13" s="25" t="s">
        <v>267</v>
      </c>
      <c r="X13" s="27" t="s">
        <v>268</v>
      </c>
    </row>
    <row r="14" spans="1:24" x14ac:dyDescent="0.3">
      <c r="A14" s="12">
        <f t="shared" si="0"/>
        <v>7300003409</v>
      </c>
      <c r="B14" s="12">
        <f t="shared" si="1"/>
        <v>7300003409</v>
      </c>
      <c r="C14" s="12">
        <f>Payment_line_item_details!M16</f>
        <v>7300003409</v>
      </c>
      <c r="D14" s="25" t="s">
        <v>259</v>
      </c>
      <c r="E14" s="23">
        <v>44977</v>
      </c>
      <c r="F14" s="23">
        <v>45094</v>
      </c>
      <c r="G14" s="27" t="s">
        <v>260</v>
      </c>
      <c r="H14" s="12">
        <f>Payment_Header!J13</f>
        <v>1006</v>
      </c>
      <c r="I14" s="12" t="s">
        <v>245</v>
      </c>
      <c r="J14" s="12" t="s">
        <v>245</v>
      </c>
      <c r="K14" s="12" t="s">
        <v>245</v>
      </c>
      <c r="L14" s="12" t="s">
        <v>261</v>
      </c>
      <c r="M14" s="12" t="s">
        <v>262</v>
      </c>
      <c r="N14" s="13" t="s">
        <v>263</v>
      </c>
      <c r="O14" s="29" t="s">
        <v>264</v>
      </c>
      <c r="P14" s="13" t="s">
        <v>263</v>
      </c>
      <c r="Q14" s="23">
        <v>44977</v>
      </c>
      <c r="R14" s="23">
        <v>45094</v>
      </c>
      <c r="S14" s="23">
        <v>44977</v>
      </c>
      <c r="T14" s="12" t="s">
        <v>307</v>
      </c>
      <c r="U14" s="12" t="s">
        <v>237</v>
      </c>
      <c r="V14" s="12" t="s">
        <v>266</v>
      </c>
      <c r="W14" s="25" t="s">
        <v>267</v>
      </c>
      <c r="X14" s="27" t="s">
        <v>268</v>
      </c>
    </row>
    <row r="15" spans="1:24" x14ac:dyDescent="0.3">
      <c r="A15" s="12">
        <f t="shared" si="0"/>
        <v>7300003410</v>
      </c>
      <c r="B15" s="12">
        <f t="shared" si="1"/>
        <v>7300003410</v>
      </c>
      <c r="C15" s="12">
        <f>Payment_line_item_details!M17</f>
        <v>7300003410</v>
      </c>
      <c r="D15" s="25" t="s">
        <v>259</v>
      </c>
      <c r="E15" s="23">
        <v>44978</v>
      </c>
      <c r="F15" s="23">
        <v>45095</v>
      </c>
      <c r="G15" s="27" t="s">
        <v>260</v>
      </c>
      <c r="H15" s="12">
        <f>Payment_Header!J14</f>
        <v>1140</v>
      </c>
      <c r="I15" s="12" t="s">
        <v>245</v>
      </c>
      <c r="J15" s="12" t="s">
        <v>245</v>
      </c>
      <c r="K15" s="12" t="s">
        <v>245</v>
      </c>
      <c r="L15" s="12" t="s">
        <v>261</v>
      </c>
      <c r="M15" s="12" t="s">
        <v>262</v>
      </c>
      <c r="N15" s="13" t="s">
        <v>263</v>
      </c>
      <c r="O15" s="29" t="s">
        <v>264</v>
      </c>
      <c r="P15" s="13" t="s">
        <v>263</v>
      </c>
      <c r="Q15" s="23">
        <v>44978</v>
      </c>
      <c r="R15" s="23">
        <v>45095</v>
      </c>
      <c r="S15" s="23">
        <v>44978</v>
      </c>
      <c r="T15" s="12" t="s">
        <v>308</v>
      </c>
      <c r="U15" s="12" t="s">
        <v>237</v>
      </c>
      <c r="V15" s="12" t="s">
        <v>266</v>
      </c>
      <c r="W15" s="25" t="s">
        <v>267</v>
      </c>
      <c r="X15" s="27" t="s">
        <v>268</v>
      </c>
    </row>
    <row r="16" spans="1:24" x14ac:dyDescent="0.3">
      <c r="A16" s="12">
        <f t="shared" si="0"/>
        <v>7300003411</v>
      </c>
      <c r="B16" s="12">
        <f t="shared" si="1"/>
        <v>7300003411</v>
      </c>
      <c r="C16" s="12">
        <f>Payment_line_item_details!M18</f>
        <v>7300003411</v>
      </c>
      <c r="D16" s="25" t="s">
        <v>259</v>
      </c>
      <c r="E16" s="23">
        <v>44979</v>
      </c>
      <c r="F16" s="23">
        <v>45096</v>
      </c>
      <c r="G16" s="27" t="s">
        <v>260</v>
      </c>
      <c r="H16" s="12">
        <f>Payment_Header!J15</f>
        <v>1140</v>
      </c>
      <c r="I16" s="12" t="s">
        <v>245</v>
      </c>
      <c r="J16" s="12" t="s">
        <v>245</v>
      </c>
      <c r="K16" s="12" t="s">
        <v>245</v>
      </c>
      <c r="L16" s="12" t="s">
        <v>261</v>
      </c>
      <c r="M16" s="12" t="s">
        <v>262</v>
      </c>
      <c r="N16" s="13" t="s">
        <v>263</v>
      </c>
      <c r="O16" s="29" t="s">
        <v>264</v>
      </c>
      <c r="P16" s="13" t="s">
        <v>263</v>
      </c>
      <c r="Q16" s="23">
        <v>44979</v>
      </c>
      <c r="R16" s="23">
        <v>45096</v>
      </c>
      <c r="S16" s="23">
        <v>44979</v>
      </c>
      <c r="T16" s="12" t="s">
        <v>309</v>
      </c>
      <c r="U16" s="12" t="s">
        <v>237</v>
      </c>
      <c r="V16" s="12" t="s">
        <v>266</v>
      </c>
      <c r="W16" s="25" t="s">
        <v>267</v>
      </c>
      <c r="X16" s="27" t="s">
        <v>268</v>
      </c>
    </row>
    <row r="17" spans="1:24" x14ac:dyDescent="0.3">
      <c r="A17" s="12">
        <f t="shared" si="0"/>
        <v>7300003412</v>
      </c>
      <c r="B17" s="12">
        <f t="shared" si="1"/>
        <v>7300003412</v>
      </c>
      <c r="C17" s="12">
        <f>Payment_line_item_details!M19</f>
        <v>7300003412</v>
      </c>
      <c r="D17" s="25" t="s">
        <v>259</v>
      </c>
      <c r="E17" s="23">
        <v>44980</v>
      </c>
      <c r="F17" s="23">
        <v>45097</v>
      </c>
      <c r="G17" s="27" t="s">
        <v>260</v>
      </c>
      <c r="H17" s="12">
        <f>Payment_Header!J16</f>
        <v>1140</v>
      </c>
      <c r="I17" s="12" t="s">
        <v>245</v>
      </c>
      <c r="J17" s="12" t="s">
        <v>245</v>
      </c>
      <c r="K17" s="12" t="s">
        <v>245</v>
      </c>
      <c r="L17" s="12" t="s">
        <v>261</v>
      </c>
      <c r="M17" s="12" t="s">
        <v>262</v>
      </c>
      <c r="N17" s="13" t="s">
        <v>263</v>
      </c>
      <c r="O17" s="29" t="s">
        <v>264</v>
      </c>
      <c r="P17" s="13" t="s">
        <v>263</v>
      </c>
      <c r="Q17" s="23">
        <v>44980</v>
      </c>
      <c r="R17" s="23">
        <v>45097</v>
      </c>
      <c r="S17" s="23">
        <v>44980</v>
      </c>
      <c r="T17" s="12" t="s">
        <v>310</v>
      </c>
      <c r="U17" s="12" t="s">
        <v>237</v>
      </c>
      <c r="V17" s="12" t="s">
        <v>266</v>
      </c>
      <c r="W17" s="25" t="s">
        <v>267</v>
      </c>
      <c r="X17" s="27" t="s">
        <v>268</v>
      </c>
    </row>
    <row r="18" spans="1:24" x14ac:dyDescent="0.3">
      <c r="A18" s="12">
        <f t="shared" si="0"/>
        <v>7300003413</v>
      </c>
      <c r="B18" s="12">
        <f t="shared" si="1"/>
        <v>7300003413</v>
      </c>
      <c r="C18" s="12">
        <f>Payment_line_item_details!M20</f>
        <v>7300003413</v>
      </c>
      <c r="D18" s="25" t="s">
        <v>259</v>
      </c>
      <c r="E18" s="23">
        <v>44981</v>
      </c>
      <c r="F18" s="23">
        <v>45098</v>
      </c>
      <c r="G18" s="27" t="s">
        <v>260</v>
      </c>
      <c r="H18" s="12">
        <f>Payment_Header!J17</f>
        <v>1140</v>
      </c>
      <c r="I18" s="12" t="s">
        <v>245</v>
      </c>
      <c r="J18" s="12" t="s">
        <v>245</v>
      </c>
      <c r="K18" s="12" t="s">
        <v>245</v>
      </c>
      <c r="L18" s="12" t="s">
        <v>261</v>
      </c>
      <c r="M18" s="12" t="s">
        <v>262</v>
      </c>
      <c r="N18" s="13" t="s">
        <v>263</v>
      </c>
      <c r="O18" s="29" t="s">
        <v>264</v>
      </c>
      <c r="P18" s="13" t="s">
        <v>263</v>
      </c>
      <c r="Q18" s="23">
        <v>44981</v>
      </c>
      <c r="R18" s="23">
        <v>45098</v>
      </c>
      <c r="S18" s="23">
        <v>44981</v>
      </c>
      <c r="T18" s="12" t="s">
        <v>311</v>
      </c>
      <c r="U18" s="12" t="s">
        <v>237</v>
      </c>
      <c r="V18" s="12" t="s">
        <v>266</v>
      </c>
      <c r="W18" s="25" t="s">
        <v>267</v>
      </c>
      <c r="X18" s="27" t="s">
        <v>268</v>
      </c>
    </row>
    <row r="19" spans="1:24" x14ac:dyDescent="0.3">
      <c r="A19" s="12">
        <f t="shared" si="0"/>
        <v>7300003414</v>
      </c>
      <c r="B19" s="12">
        <f t="shared" si="1"/>
        <v>7300003414</v>
      </c>
      <c r="C19" s="12">
        <f>Payment_line_item_details!M21</f>
        <v>7300003414</v>
      </c>
      <c r="D19" s="25" t="s">
        <v>259</v>
      </c>
      <c r="E19" s="23">
        <v>44982</v>
      </c>
      <c r="F19" s="23">
        <v>45099</v>
      </c>
      <c r="G19" s="27" t="s">
        <v>260</v>
      </c>
      <c r="H19" s="12">
        <f>Payment_Header!J18</f>
        <v>1140</v>
      </c>
      <c r="I19" s="12" t="s">
        <v>245</v>
      </c>
      <c r="J19" s="12" t="s">
        <v>245</v>
      </c>
      <c r="K19" s="12" t="s">
        <v>245</v>
      </c>
      <c r="L19" s="12" t="s">
        <v>261</v>
      </c>
      <c r="M19" s="12" t="s">
        <v>262</v>
      </c>
      <c r="N19" s="13" t="s">
        <v>263</v>
      </c>
      <c r="O19" s="29" t="s">
        <v>264</v>
      </c>
      <c r="P19" s="13" t="s">
        <v>263</v>
      </c>
      <c r="Q19" s="23">
        <v>44982</v>
      </c>
      <c r="R19" s="23">
        <v>45099</v>
      </c>
      <c r="S19" s="23">
        <v>44982</v>
      </c>
      <c r="T19" s="12" t="s">
        <v>312</v>
      </c>
      <c r="U19" s="12" t="s">
        <v>237</v>
      </c>
      <c r="V19" s="12" t="s">
        <v>266</v>
      </c>
      <c r="W19" s="25" t="s">
        <v>267</v>
      </c>
      <c r="X19" s="27" t="s">
        <v>268</v>
      </c>
    </row>
    <row r="20" spans="1:24" x14ac:dyDescent="0.3">
      <c r="A20" s="12">
        <f t="shared" si="0"/>
        <v>7300003415</v>
      </c>
      <c r="B20" s="12">
        <f t="shared" si="1"/>
        <v>7300003415</v>
      </c>
      <c r="C20" s="12">
        <f>Payment_line_item_details!M22</f>
        <v>7300003415</v>
      </c>
      <c r="D20" s="25" t="s">
        <v>259</v>
      </c>
      <c r="E20" s="23">
        <v>44983</v>
      </c>
      <c r="F20" s="23">
        <v>45100</v>
      </c>
      <c r="G20" s="27" t="s">
        <v>260</v>
      </c>
      <c r="H20" s="12">
        <f>Payment_Header!J19</f>
        <v>1140</v>
      </c>
      <c r="I20" s="12" t="s">
        <v>245</v>
      </c>
      <c r="J20" s="12" t="s">
        <v>245</v>
      </c>
      <c r="K20" s="12" t="s">
        <v>245</v>
      </c>
      <c r="L20" s="12" t="s">
        <v>261</v>
      </c>
      <c r="M20" s="12" t="s">
        <v>262</v>
      </c>
      <c r="N20" s="13" t="s">
        <v>263</v>
      </c>
      <c r="O20" s="29" t="s">
        <v>264</v>
      </c>
      <c r="P20" s="13" t="s">
        <v>263</v>
      </c>
      <c r="Q20" s="23">
        <v>44983</v>
      </c>
      <c r="R20" s="23">
        <v>45100</v>
      </c>
      <c r="S20" s="23">
        <v>44983</v>
      </c>
      <c r="T20" s="12" t="s">
        <v>313</v>
      </c>
      <c r="U20" s="12" t="s">
        <v>237</v>
      </c>
      <c r="V20" s="12" t="s">
        <v>266</v>
      </c>
      <c r="W20" s="25" t="s">
        <v>267</v>
      </c>
      <c r="X20" s="27" t="s">
        <v>268</v>
      </c>
    </row>
    <row r="21" spans="1:24" x14ac:dyDescent="0.3">
      <c r="A21" s="12">
        <f t="shared" si="0"/>
        <v>7300003416</v>
      </c>
      <c r="B21" s="12">
        <f t="shared" si="1"/>
        <v>7300003416</v>
      </c>
      <c r="C21" s="12">
        <f>Payment_line_item_details!M23</f>
        <v>7300003416</v>
      </c>
      <c r="D21" s="25" t="s">
        <v>259</v>
      </c>
      <c r="E21" s="23">
        <v>44984</v>
      </c>
      <c r="F21" s="23">
        <v>45101</v>
      </c>
      <c r="G21" s="27" t="s">
        <v>260</v>
      </c>
      <c r="H21" s="12">
        <f>Payment_Header!J20</f>
        <v>1140</v>
      </c>
      <c r="I21" s="12" t="s">
        <v>245</v>
      </c>
      <c r="J21" s="12" t="s">
        <v>245</v>
      </c>
      <c r="K21" s="12" t="s">
        <v>245</v>
      </c>
      <c r="L21" s="12" t="s">
        <v>261</v>
      </c>
      <c r="M21" s="12" t="s">
        <v>262</v>
      </c>
      <c r="N21" s="13" t="s">
        <v>263</v>
      </c>
      <c r="O21" s="29" t="s">
        <v>264</v>
      </c>
      <c r="P21" s="13" t="s">
        <v>263</v>
      </c>
      <c r="Q21" s="23">
        <v>44984</v>
      </c>
      <c r="R21" s="23">
        <v>45101</v>
      </c>
      <c r="S21" s="23">
        <v>44984</v>
      </c>
      <c r="T21" s="12" t="s">
        <v>314</v>
      </c>
      <c r="U21" s="12" t="s">
        <v>237</v>
      </c>
      <c r="V21" s="12" t="s">
        <v>266</v>
      </c>
      <c r="W21" s="25" t="s">
        <v>267</v>
      </c>
      <c r="X21" s="27" t="s">
        <v>268</v>
      </c>
    </row>
    <row r="22" spans="1:24" x14ac:dyDescent="0.3">
      <c r="A22" s="12">
        <f t="shared" si="0"/>
        <v>7300003417</v>
      </c>
      <c r="B22" s="12">
        <f t="shared" si="1"/>
        <v>7300003417</v>
      </c>
      <c r="C22" s="12">
        <f>Payment_line_item_details!M24</f>
        <v>7300003417</v>
      </c>
      <c r="D22" s="25" t="s">
        <v>259</v>
      </c>
      <c r="E22" s="23">
        <v>44985</v>
      </c>
      <c r="F22" s="23">
        <v>45102</v>
      </c>
      <c r="G22" s="27" t="s">
        <v>260</v>
      </c>
      <c r="H22" s="12">
        <f>Payment_Header!J21</f>
        <v>1140</v>
      </c>
      <c r="I22" s="12" t="s">
        <v>245</v>
      </c>
      <c r="J22" s="12" t="s">
        <v>245</v>
      </c>
      <c r="K22" s="12" t="s">
        <v>245</v>
      </c>
      <c r="L22" s="12" t="s">
        <v>261</v>
      </c>
      <c r="M22" s="12" t="s">
        <v>262</v>
      </c>
      <c r="N22" s="13" t="s">
        <v>263</v>
      </c>
      <c r="O22" s="29" t="s">
        <v>264</v>
      </c>
      <c r="P22" s="13" t="s">
        <v>263</v>
      </c>
      <c r="Q22" s="23">
        <v>44985</v>
      </c>
      <c r="R22" s="23">
        <v>45102</v>
      </c>
      <c r="S22" s="23">
        <v>44985</v>
      </c>
      <c r="T22" s="12" t="s">
        <v>315</v>
      </c>
      <c r="U22" s="12" t="s">
        <v>237</v>
      </c>
      <c r="V22" s="12" t="s">
        <v>266</v>
      </c>
      <c r="W22" s="25" t="s">
        <v>325</v>
      </c>
      <c r="X22" s="27" t="s">
        <v>318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E358-4A73-49F1-8296-0DAEF0D229F9}">
  <dimension ref="A1:V22"/>
  <sheetViews>
    <sheetView tabSelected="1" topLeftCell="G1" workbookViewId="0">
      <selection activeCell="V2" sqref="V2"/>
    </sheetView>
  </sheetViews>
  <sheetFormatPr defaultRowHeight="14.4" x14ac:dyDescent="0.3"/>
  <cols>
    <col min="1" max="1" width="13.77734375" customWidth="1"/>
    <col min="2" max="2" width="14.33203125" customWidth="1"/>
    <col min="3" max="3" width="10.77734375" bestFit="1" customWidth="1"/>
    <col min="5" max="5" width="10.77734375" bestFit="1" customWidth="1"/>
    <col min="6" max="6" width="13.5546875" bestFit="1" customWidth="1"/>
    <col min="13" max="13" width="8.77734375" style="45"/>
    <col min="16" max="16" width="9.109375" bestFit="1" customWidth="1"/>
    <col min="17" max="17" width="12.44140625" customWidth="1"/>
    <col min="18" max="22" width="19.77734375" style="12" customWidth="1"/>
  </cols>
  <sheetData>
    <row r="1" spans="1:22" ht="57.6" x14ac:dyDescent="0.3">
      <c r="A1" s="15" t="s">
        <v>6</v>
      </c>
      <c r="B1" s="15" t="s">
        <v>8</v>
      </c>
      <c r="C1" s="19" t="s">
        <v>9</v>
      </c>
      <c r="D1" s="15" t="s">
        <v>38</v>
      </c>
      <c r="E1" s="19" t="s">
        <v>22</v>
      </c>
      <c r="F1" s="15" t="s">
        <v>294</v>
      </c>
      <c r="G1" s="15" t="s">
        <v>269</v>
      </c>
      <c r="H1" s="15" t="s">
        <v>270</v>
      </c>
      <c r="I1" s="15" t="s">
        <v>272</v>
      </c>
      <c r="J1" s="15" t="s">
        <v>273</v>
      </c>
      <c r="K1" s="15" t="s">
        <v>274</v>
      </c>
      <c r="L1" s="15" t="s">
        <v>275</v>
      </c>
      <c r="M1" s="44" t="s">
        <v>276</v>
      </c>
      <c r="N1" s="15" t="s">
        <v>277</v>
      </c>
      <c r="O1" s="15" t="s">
        <v>278</v>
      </c>
      <c r="P1" s="15" t="s">
        <v>279</v>
      </c>
      <c r="Q1" s="15" t="s">
        <v>215</v>
      </c>
      <c r="R1" s="12" t="s">
        <v>280</v>
      </c>
      <c r="S1" s="15" t="s">
        <v>282</v>
      </c>
      <c r="T1" s="12" t="s">
        <v>284</v>
      </c>
      <c r="U1" s="15" t="s">
        <v>285</v>
      </c>
      <c r="V1" s="12" t="s">
        <v>287</v>
      </c>
    </row>
    <row r="2" spans="1:22" s="12" customFormat="1" x14ac:dyDescent="0.3">
      <c r="A2" s="12" t="str">
        <f>C2&amp;"-"&amp;D2</f>
        <v>2100000211-10</v>
      </c>
      <c r="B2" s="12" t="str">
        <f>C2&amp;"-"&amp;D2</f>
        <v>2100000211-10</v>
      </c>
      <c r="C2" s="19">
        <v>2100000211</v>
      </c>
      <c r="D2" s="12">
        <v>10</v>
      </c>
      <c r="E2" s="19">
        <f>C2</f>
        <v>2100000211</v>
      </c>
      <c r="F2" s="12" t="s">
        <v>295</v>
      </c>
      <c r="G2" s="12">
        <v>165</v>
      </c>
      <c r="H2" s="12" t="s">
        <v>271</v>
      </c>
      <c r="I2" s="12">
        <v>165</v>
      </c>
      <c r="J2" s="12">
        <v>134.16</v>
      </c>
      <c r="K2" s="12">
        <v>168.16</v>
      </c>
      <c r="L2" s="12">
        <v>3412.34</v>
      </c>
      <c r="M2" s="21">
        <v>1</v>
      </c>
      <c r="N2" s="12" t="s">
        <v>271</v>
      </c>
      <c r="O2" s="12" t="s">
        <v>245</v>
      </c>
      <c r="P2" s="23">
        <v>44960</v>
      </c>
      <c r="Q2" s="23">
        <v>45078</v>
      </c>
      <c r="R2" s="12" t="s">
        <v>281</v>
      </c>
      <c r="S2" s="12" t="s">
        <v>329</v>
      </c>
      <c r="T2" s="12" t="s">
        <v>283</v>
      </c>
      <c r="U2" s="12" t="s">
        <v>286</v>
      </c>
      <c r="V2" s="23">
        <v>44960</v>
      </c>
    </row>
    <row r="3" spans="1:22" x14ac:dyDescent="0.3">
      <c r="A3" s="30" t="str">
        <f t="shared" ref="A3:A22" si="0">C3&amp;"-"&amp;D3</f>
        <v>2100000241-10</v>
      </c>
      <c r="B3" s="30" t="str">
        <f t="shared" ref="B3:B22" si="1">C3&amp;"-"&amp;D3</f>
        <v>2100000241-10</v>
      </c>
      <c r="C3">
        <f>contract_header!C3</f>
        <v>2100000241</v>
      </c>
      <c r="D3">
        <v>10</v>
      </c>
      <c r="E3">
        <f>C3</f>
        <v>2100000241</v>
      </c>
      <c r="F3" t="s">
        <v>295</v>
      </c>
      <c r="G3">
        <v>165</v>
      </c>
      <c r="H3" t="s">
        <v>271</v>
      </c>
      <c r="I3">
        <v>70</v>
      </c>
      <c r="J3">
        <v>75</v>
      </c>
      <c r="K3">
        <v>75</v>
      </c>
      <c r="L3">
        <v>3400</v>
      </c>
      <c r="M3" s="45">
        <v>1</v>
      </c>
      <c r="N3" t="s">
        <v>271</v>
      </c>
      <c r="O3" t="s">
        <v>245</v>
      </c>
      <c r="P3" s="23">
        <v>44961</v>
      </c>
      <c r="Q3" s="23">
        <v>45107</v>
      </c>
      <c r="R3" s="25" t="s">
        <v>281</v>
      </c>
      <c r="S3" s="25" t="s">
        <v>316</v>
      </c>
      <c r="T3" s="12" t="s">
        <v>283</v>
      </c>
      <c r="U3" s="25" t="s">
        <v>286</v>
      </c>
      <c r="V3" s="23">
        <v>44961</v>
      </c>
    </row>
    <row r="4" spans="1:22" x14ac:dyDescent="0.3">
      <c r="A4" s="30" t="str">
        <f t="shared" si="0"/>
        <v>8300003472-10</v>
      </c>
      <c r="B4" s="30" t="str">
        <f t="shared" si="1"/>
        <v>8300003472-10</v>
      </c>
      <c r="C4">
        <f>contract_header!C4</f>
        <v>8300003472</v>
      </c>
      <c r="D4">
        <v>10</v>
      </c>
      <c r="E4">
        <f t="shared" ref="E4:E22" si="2">C4</f>
        <v>8300003472</v>
      </c>
      <c r="F4" t="s">
        <v>295</v>
      </c>
      <c r="G4">
        <v>165</v>
      </c>
      <c r="H4" t="s">
        <v>271</v>
      </c>
      <c r="I4">
        <v>95</v>
      </c>
      <c r="J4">
        <v>95</v>
      </c>
      <c r="K4">
        <v>95</v>
      </c>
      <c r="L4">
        <v>3300</v>
      </c>
      <c r="M4" s="45">
        <v>1</v>
      </c>
      <c r="N4" t="s">
        <v>271</v>
      </c>
      <c r="O4" t="s">
        <v>245</v>
      </c>
      <c r="P4" s="23">
        <v>44967</v>
      </c>
      <c r="Q4" s="23">
        <v>45107</v>
      </c>
      <c r="R4" s="25" t="s">
        <v>281</v>
      </c>
      <c r="S4" s="25" t="s">
        <v>317</v>
      </c>
      <c r="T4" s="12" t="s">
        <v>283</v>
      </c>
      <c r="U4" s="25" t="s">
        <v>286</v>
      </c>
      <c r="V4" s="23">
        <v>44967</v>
      </c>
    </row>
    <row r="5" spans="1:22" x14ac:dyDescent="0.3">
      <c r="A5" s="30" t="str">
        <f t="shared" si="0"/>
        <v>7300003400-10</v>
      </c>
      <c r="B5" s="30" t="str">
        <f t="shared" si="1"/>
        <v>7300003400-10</v>
      </c>
      <c r="C5">
        <f>contract_header!C5</f>
        <v>7300003400</v>
      </c>
      <c r="D5">
        <v>10</v>
      </c>
      <c r="E5">
        <f t="shared" si="2"/>
        <v>7300003400</v>
      </c>
      <c r="F5" t="s">
        <v>319</v>
      </c>
      <c r="G5">
        <f>100</f>
        <v>100</v>
      </c>
      <c r="H5" t="s">
        <v>271</v>
      </c>
      <c r="I5">
        <v>100</v>
      </c>
      <c r="J5">
        <v>100</v>
      </c>
      <c r="K5">
        <v>110</v>
      </c>
      <c r="L5">
        <v>2001</v>
      </c>
      <c r="M5" s="45">
        <v>1</v>
      </c>
      <c r="N5" t="s">
        <v>271</v>
      </c>
      <c r="O5" t="s">
        <v>245</v>
      </c>
      <c r="P5" s="23">
        <v>44968</v>
      </c>
      <c r="Q5" s="23">
        <v>45107</v>
      </c>
      <c r="R5" s="25" t="s">
        <v>324</v>
      </c>
      <c r="S5" s="25" t="s">
        <v>330</v>
      </c>
      <c r="T5" s="12" t="s">
        <v>283</v>
      </c>
      <c r="U5" s="25" t="s">
        <v>326</v>
      </c>
      <c r="V5" s="23">
        <v>44968</v>
      </c>
    </row>
    <row r="6" spans="1:22" x14ac:dyDescent="0.3">
      <c r="A6" s="30" t="str">
        <f t="shared" si="0"/>
        <v>7300003401-10</v>
      </c>
      <c r="B6" s="30" t="str">
        <f t="shared" si="1"/>
        <v>7300003401-10</v>
      </c>
      <c r="C6">
        <f>contract_header!C6</f>
        <v>7300003401</v>
      </c>
      <c r="D6">
        <v>10</v>
      </c>
      <c r="E6">
        <f t="shared" si="2"/>
        <v>7300003401</v>
      </c>
      <c r="F6" t="s">
        <v>319</v>
      </c>
      <c r="G6">
        <f>100</f>
        <v>100</v>
      </c>
      <c r="H6" t="s">
        <v>271</v>
      </c>
      <c r="I6">
        <v>200</v>
      </c>
      <c r="J6">
        <v>200</v>
      </c>
      <c r="K6">
        <v>220</v>
      </c>
      <c r="L6">
        <v>2010</v>
      </c>
      <c r="M6" s="45">
        <v>1</v>
      </c>
      <c r="N6" t="s">
        <v>271</v>
      </c>
      <c r="O6" t="s">
        <v>245</v>
      </c>
      <c r="P6" s="23">
        <v>44969</v>
      </c>
      <c r="Q6" s="23">
        <v>45107</v>
      </c>
      <c r="R6" s="25" t="s">
        <v>281</v>
      </c>
      <c r="S6" s="25" t="s">
        <v>317</v>
      </c>
      <c r="T6" s="12" t="s">
        <v>283</v>
      </c>
      <c r="U6" s="25" t="s">
        <v>318</v>
      </c>
      <c r="V6" s="23">
        <v>44969</v>
      </c>
    </row>
    <row r="7" spans="1:22" x14ac:dyDescent="0.3">
      <c r="A7" s="30" t="str">
        <f t="shared" si="0"/>
        <v>7300003402-10</v>
      </c>
      <c r="B7" s="30" t="str">
        <f t="shared" si="1"/>
        <v>7300003402-10</v>
      </c>
      <c r="C7">
        <f>contract_header!C7</f>
        <v>7300003402</v>
      </c>
      <c r="D7">
        <v>10</v>
      </c>
      <c r="E7">
        <f t="shared" si="2"/>
        <v>7300003402</v>
      </c>
      <c r="F7" t="s">
        <v>319</v>
      </c>
      <c r="G7">
        <f>100</f>
        <v>100</v>
      </c>
      <c r="H7" t="s">
        <v>271</v>
      </c>
      <c r="I7">
        <v>300</v>
      </c>
      <c r="J7">
        <v>300</v>
      </c>
      <c r="K7">
        <v>330</v>
      </c>
      <c r="L7">
        <v>2020</v>
      </c>
      <c r="M7" s="45">
        <v>1</v>
      </c>
      <c r="N7" t="s">
        <v>271</v>
      </c>
      <c r="O7" t="s">
        <v>245</v>
      </c>
      <c r="P7" s="23">
        <v>44970</v>
      </c>
      <c r="Q7" s="23">
        <v>45087</v>
      </c>
      <c r="R7" s="25" t="s">
        <v>281</v>
      </c>
      <c r="S7" s="25" t="s">
        <v>316</v>
      </c>
      <c r="T7" s="12" t="s">
        <v>283</v>
      </c>
      <c r="U7" s="25" t="s">
        <v>286</v>
      </c>
      <c r="V7" s="23">
        <v>44970</v>
      </c>
    </row>
    <row r="8" spans="1:22" x14ac:dyDescent="0.3">
      <c r="A8" s="30" t="str">
        <f t="shared" si="0"/>
        <v>7300003403-10</v>
      </c>
      <c r="B8" s="30" t="str">
        <f t="shared" si="1"/>
        <v>7300003403-10</v>
      </c>
      <c r="C8">
        <f>contract_header!C8</f>
        <v>7300003403</v>
      </c>
      <c r="D8">
        <v>10</v>
      </c>
      <c r="E8">
        <f t="shared" si="2"/>
        <v>7300003403</v>
      </c>
      <c r="F8" t="s">
        <v>319</v>
      </c>
      <c r="G8">
        <f>100</f>
        <v>100</v>
      </c>
      <c r="H8" t="s">
        <v>271</v>
      </c>
      <c r="I8">
        <v>400</v>
      </c>
      <c r="J8">
        <v>400</v>
      </c>
      <c r="K8">
        <v>440</v>
      </c>
      <c r="L8">
        <v>2500</v>
      </c>
      <c r="M8" s="45">
        <v>1</v>
      </c>
      <c r="N8" t="s">
        <v>271</v>
      </c>
      <c r="O8" t="s">
        <v>245</v>
      </c>
      <c r="P8" s="23">
        <v>44971</v>
      </c>
      <c r="Q8" s="23">
        <v>45088</v>
      </c>
      <c r="R8" s="25" t="s">
        <v>281</v>
      </c>
      <c r="S8" s="25" t="s">
        <v>317</v>
      </c>
      <c r="T8" s="12" t="s">
        <v>283</v>
      </c>
      <c r="U8" s="25" t="s">
        <v>286</v>
      </c>
      <c r="V8" s="23">
        <v>44971</v>
      </c>
    </row>
    <row r="9" spans="1:22" x14ac:dyDescent="0.3">
      <c r="A9" s="30" t="str">
        <f t="shared" si="0"/>
        <v>7300003404-10</v>
      </c>
      <c r="B9" s="30" t="str">
        <f t="shared" si="1"/>
        <v>7300003404-10</v>
      </c>
      <c r="C9">
        <f>contract_header!C9</f>
        <v>7300003404</v>
      </c>
      <c r="D9">
        <v>10</v>
      </c>
      <c r="E9">
        <f t="shared" si="2"/>
        <v>7300003404</v>
      </c>
      <c r="F9" t="s">
        <v>319</v>
      </c>
      <c r="G9">
        <f>100</f>
        <v>100</v>
      </c>
      <c r="H9" t="s">
        <v>271</v>
      </c>
      <c r="I9">
        <v>100</v>
      </c>
      <c r="J9">
        <v>100</v>
      </c>
      <c r="K9">
        <v>120</v>
      </c>
      <c r="L9">
        <v>2200</v>
      </c>
      <c r="M9" s="45">
        <v>1</v>
      </c>
      <c r="N9" t="s">
        <v>271</v>
      </c>
      <c r="O9" t="s">
        <v>245</v>
      </c>
      <c r="P9" s="23">
        <v>44972</v>
      </c>
      <c r="Q9" s="23">
        <v>45089</v>
      </c>
      <c r="R9" s="25" t="s">
        <v>281</v>
      </c>
      <c r="S9" s="25" t="s">
        <v>330</v>
      </c>
      <c r="T9" s="12" t="s">
        <v>283</v>
      </c>
      <c r="U9" s="25" t="s">
        <v>286</v>
      </c>
      <c r="V9" s="23">
        <v>44972</v>
      </c>
    </row>
    <row r="10" spans="1:22" x14ac:dyDescent="0.3">
      <c r="A10" s="30" t="str">
        <f t="shared" si="0"/>
        <v>7300003405-10</v>
      </c>
      <c r="B10" s="30" t="str">
        <f t="shared" si="1"/>
        <v>7300003405-10</v>
      </c>
      <c r="C10">
        <f>contract_header!C10</f>
        <v>7300003405</v>
      </c>
      <c r="D10">
        <v>10</v>
      </c>
      <c r="E10">
        <f t="shared" si="2"/>
        <v>7300003405</v>
      </c>
      <c r="F10" t="s">
        <v>319</v>
      </c>
      <c r="G10">
        <f>100</f>
        <v>100</v>
      </c>
      <c r="H10" t="s">
        <v>271</v>
      </c>
      <c r="I10">
        <v>150</v>
      </c>
      <c r="J10">
        <v>150</v>
      </c>
      <c r="K10">
        <v>130</v>
      </c>
      <c r="L10">
        <v>2100</v>
      </c>
      <c r="M10" s="45">
        <v>1</v>
      </c>
      <c r="N10" t="s">
        <v>271</v>
      </c>
      <c r="O10" t="s">
        <v>245</v>
      </c>
      <c r="P10" s="23">
        <v>44973</v>
      </c>
      <c r="Q10" s="23">
        <v>45090</v>
      </c>
      <c r="R10" s="25" t="s">
        <v>281</v>
      </c>
      <c r="S10" s="25" t="s">
        <v>331</v>
      </c>
      <c r="T10" s="12" t="s">
        <v>283</v>
      </c>
      <c r="U10" s="25" t="s">
        <v>286</v>
      </c>
      <c r="V10" s="23">
        <v>44973</v>
      </c>
    </row>
    <row r="11" spans="1:22" x14ac:dyDescent="0.3">
      <c r="A11" s="30" t="str">
        <f t="shared" si="0"/>
        <v>7300003406-10</v>
      </c>
      <c r="B11" s="30" t="str">
        <f t="shared" si="1"/>
        <v>7300003406-10</v>
      </c>
      <c r="C11">
        <f>contract_header!C11</f>
        <v>7300003406</v>
      </c>
      <c r="D11">
        <v>10</v>
      </c>
      <c r="E11">
        <f t="shared" si="2"/>
        <v>7300003406</v>
      </c>
      <c r="F11" t="s">
        <v>319</v>
      </c>
      <c r="G11">
        <f>100</f>
        <v>100</v>
      </c>
      <c r="H11" t="s">
        <v>271</v>
      </c>
      <c r="I11">
        <v>150</v>
      </c>
      <c r="J11">
        <v>150</v>
      </c>
      <c r="K11">
        <v>140</v>
      </c>
      <c r="L11">
        <v>2005</v>
      </c>
      <c r="M11" s="45">
        <v>1</v>
      </c>
      <c r="N11" t="s">
        <v>271</v>
      </c>
      <c r="O11" t="s">
        <v>245</v>
      </c>
      <c r="P11" s="23">
        <v>44974</v>
      </c>
      <c r="Q11" s="23">
        <v>45091</v>
      </c>
      <c r="R11" s="25" t="s">
        <v>281</v>
      </c>
      <c r="S11" s="25" t="s">
        <v>317</v>
      </c>
      <c r="T11" s="12" t="s">
        <v>283</v>
      </c>
      <c r="U11" s="25" t="s">
        <v>286</v>
      </c>
      <c r="V11" s="23">
        <v>44974</v>
      </c>
    </row>
    <row r="12" spans="1:22" x14ac:dyDescent="0.3">
      <c r="A12" s="30" t="str">
        <f t="shared" si="0"/>
        <v>7300003407-10</v>
      </c>
      <c r="B12" s="30" t="str">
        <f t="shared" si="1"/>
        <v>7300003407-10</v>
      </c>
      <c r="C12">
        <f>contract_header!C12</f>
        <v>7300003407</v>
      </c>
      <c r="D12">
        <v>10</v>
      </c>
      <c r="E12">
        <f t="shared" si="2"/>
        <v>7300003407</v>
      </c>
      <c r="F12" t="s">
        <v>319</v>
      </c>
      <c r="G12">
        <f>100</f>
        <v>100</v>
      </c>
      <c r="H12" t="s">
        <v>271</v>
      </c>
      <c r="I12">
        <v>150</v>
      </c>
      <c r="J12">
        <v>150</v>
      </c>
      <c r="K12">
        <v>150</v>
      </c>
      <c r="L12">
        <v>2019</v>
      </c>
      <c r="M12" s="45">
        <v>1</v>
      </c>
      <c r="N12" t="s">
        <v>271</v>
      </c>
      <c r="O12" t="s">
        <v>245</v>
      </c>
      <c r="P12" s="23">
        <v>44975</v>
      </c>
      <c r="Q12" s="23">
        <v>45092</v>
      </c>
      <c r="R12" s="25" t="s">
        <v>281</v>
      </c>
      <c r="S12" s="25" t="s">
        <v>333</v>
      </c>
      <c r="T12" s="12" t="s">
        <v>283</v>
      </c>
      <c r="U12" s="25" t="s">
        <v>286</v>
      </c>
      <c r="V12" s="23">
        <v>44975</v>
      </c>
    </row>
    <row r="13" spans="1:22" x14ac:dyDescent="0.3">
      <c r="A13" s="30" t="str">
        <f t="shared" si="0"/>
        <v>7300003408-10</v>
      </c>
      <c r="B13" s="30" t="str">
        <f t="shared" si="1"/>
        <v>7300003408-10</v>
      </c>
      <c r="C13">
        <f>contract_header!C13</f>
        <v>7300003408</v>
      </c>
      <c r="D13">
        <v>10</v>
      </c>
      <c r="E13">
        <f t="shared" si="2"/>
        <v>7300003408</v>
      </c>
      <c r="F13" t="s">
        <v>319</v>
      </c>
      <c r="G13">
        <f>100</f>
        <v>100</v>
      </c>
      <c r="H13" t="s">
        <v>271</v>
      </c>
      <c r="I13">
        <v>150</v>
      </c>
      <c r="J13">
        <v>150</v>
      </c>
      <c r="K13">
        <v>160</v>
      </c>
      <c r="L13">
        <v>2220</v>
      </c>
      <c r="M13" s="45">
        <v>1</v>
      </c>
      <c r="N13" t="s">
        <v>271</v>
      </c>
      <c r="O13" t="s">
        <v>245</v>
      </c>
      <c r="P13" s="23">
        <v>44976</v>
      </c>
      <c r="Q13" s="23">
        <v>45093</v>
      </c>
      <c r="R13" s="25" t="s">
        <v>281</v>
      </c>
      <c r="S13" s="25" t="s">
        <v>317</v>
      </c>
      <c r="T13" s="12" t="s">
        <v>283</v>
      </c>
      <c r="U13" s="25" t="s">
        <v>286</v>
      </c>
      <c r="V13" s="23">
        <v>44976</v>
      </c>
    </row>
    <row r="14" spans="1:22" x14ac:dyDescent="0.3">
      <c r="A14" s="30" t="str">
        <f t="shared" si="0"/>
        <v>7300003409-10</v>
      </c>
      <c r="B14" s="30" t="str">
        <f t="shared" si="1"/>
        <v>7300003409-10</v>
      </c>
      <c r="C14">
        <f>contract_header!C14</f>
        <v>7300003409</v>
      </c>
      <c r="D14">
        <v>10</v>
      </c>
      <c r="E14">
        <f t="shared" si="2"/>
        <v>7300003409</v>
      </c>
      <c r="F14" t="s">
        <v>319</v>
      </c>
      <c r="G14">
        <f>100</f>
        <v>100</v>
      </c>
      <c r="H14" t="s">
        <v>271</v>
      </c>
      <c r="I14">
        <v>100</v>
      </c>
      <c r="J14">
        <v>100</v>
      </c>
      <c r="K14">
        <v>110</v>
      </c>
      <c r="L14">
        <v>2421</v>
      </c>
      <c r="M14" s="45">
        <v>1</v>
      </c>
      <c r="N14" t="s">
        <v>271</v>
      </c>
      <c r="O14" t="s">
        <v>245</v>
      </c>
      <c r="P14" s="23">
        <v>44977</v>
      </c>
      <c r="Q14" s="23">
        <v>45094</v>
      </c>
      <c r="R14" s="25" t="s">
        <v>281</v>
      </c>
      <c r="S14" s="25" t="s">
        <v>334</v>
      </c>
      <c r="T14" s="12" t="s">
        <v>283</v>
      </c>
      <c r="U14" s="25" t="s">
        <v>286</v>
      </c>
      <c r="V14" s="23">
        <v>44977</v>
      </c>
    </row>
    <row r="15" spans="1:22" x14ac:dyDescent="0.3">
      <c r="A15" s="30" t="str">
        <f t="shared" si="0"/>
        <v>7300003410-10</v>
      </c>
      <c r="B15" s="30" t="str">
        <f t="shared" si="1"/>
        <v>7300003410-10</v>
      </c>
      <c r="C15">
        <f>contract_header!C15</f>
        <v>7300003410</v>
      </c>
      <c r="D15">
        <v>10</v>
      </c>
      <c r="E15">
        <f t="shared" si="2"/>
        <v>7300003410</v>
      </c>
      <c r="F15" t="s">
        <v>319</v>
      </c>
      <c r="G15">
        <f>100</f>
        <v>100</v>
      </c>
      <c r="H15" t="s">
        <v>271</v>
      </c>
      <c r="I15">
        <v>200</v>
      </c>
      <c r="J15">
        <v>200</v>
      </c>
      <c r="K15">
        <v>220</v>
      </c>
      <c r="L15">
        <v>2622</v>
      </c>
      <c r="M15" s="45">
        <v>1</v>
      </c>
      <c r="N15" t="s">
        <v>271</v>
      </c>
      <c r="O15" t="s">
        <v>245</v>
      </c>
      <c r="P15" s="23">
        <v>44978</v>
      </c>
      <c r="Q15" s="23">
        <v>45095</v>
      </c>
      <c r="R15" s="25" t="s">
        <v>281</v>
      </c>
      <c r="S15" s="25" t="s">
        <v>332</v>
      </c>
      <c r="T15" s="12" t="s">
        <v>283</v>
      </c>
      <c r="U15" s="25" t="s">
        <v>286</v>
      </c>
      <c r="V15" s="23">
        <v>44978</v>
      </c>
    </row>
    <row r="16" spans="1:22" x14ac:dyDescent="0.3">
      <c r="A16" s="30" t="str">
        <f t="shared" si="0"/>
        <v>7300003411-10</v>
      </c>
      <c r="B16" s="30" t="str">
        <f t="shared" si="1"/>
        <v>7300003411-10</v>
      </c>
      <c r="C16">
        <f>contract_header!C16</f>
        <v>7300003411</v>
      </c>
      <c r="D16">
        <v>10</v>
      </c>
      <c r="E16">
        <f t="shared" si="2"/>
        <v>7300003411</v>
      </c>
      <c r="F16" t="s">
        <v>295</v>
      </c>
      <c r="G16">
        <f>100</f>
        <v>100</v>
      </c>
      <c r="H16" t="s">
        <v>271</v>
      </c>
      <c r="I16">
        <v>300</v>
      </c>
      <c r="J16">
        <v>300</v>
      </c>
      <c r="K16">
        <v>330</v>
      </c>
      <c r="L16">
        <v>3500</v>
      </c>
      <c r="M16" s="45">
        <v>1</v>
      </c>
      <c r="N16" t="s">
        <v>271</v>
      </c>
      <c r="O16" t="s">
        <v>245</v>
      </c>
      <c r="P16" s="23">
        <v>44979</v>
      </c>
      <c r="Q16" s="23">
        <v>45096</v>
      </c>
      <c r="R16" s="25" t="s">
        <v>281</v>
      </c>
      <c r="S16" s="25" t="s">
        <v>330</v>
      </c>
      <c r="T16" s="12" t="s">
        <v>283</v>
      </c>
      <c r="U16" s="25" t="s">
        <v>286</v>
      </c>
      <c r="V16" s="23">
        <v>44979</v>
      </c>
    </row>
    <row r="17" spans="1:22" x14ac:dyDescent="0.3">
      <c r="A17" s="30" t="str">
        <f t="shared" si="0"/>
        <v>7300003412-10</v>
      </c>
      <c r="B17" s="30" t="str">
        <f t="shared" si="1"/>
        <v>7300003412-10</v>
      </c>
      <c r="C17">
        <f>contract_header!C17</f>
        <v>7300003412</v>
      </c>
      <c r="D17">
        <v>10</v>
      </c>
      <c r="E17">
        <f t="shared" si="2"/>
        <v>7300003412</v>
      </c>
      <c r="F17" t="s">
        <v>295</v>
      </c>
      <c r="G17">
        <f>100</f>
        <v>100</v>
      </c>
      <c r="H17" t="s">
        <v>271</v>
      </c>
      <c r="I17">
        <v>400</v>
      </c>
      <c r="J17">
        <v>400</v>
      </c>
      <c r="K17">
        <v>440</v>
      </c>
      <c r="L17">
        <v>3600</v>
      </c>
      <c r="M17" s="45">
        <v>1</v>
      </c>
      <c r="N17" t="s">
        <v>271</v>
      </c>
      <c r="O17" t="s">
        <v>245</v>
      </c>
      <c r="P17" s="23">
        <v>44980</v>
      </c>
      <c r="Q17" s="23">
        <v>45097</v>
      </c>
      <c r="R17" s="25" t="s">
        <v>281</v>
      </c>
      <c r="S17" s="25" t="s">
        <v>316</v>
      </c>
      <c r="T17" s="12" t="s">
        <v>283</v>
      </c>
      <c r="U17" s="25" t="s">
        <v>286</v>
      </c>
      <c r="V17" s="23">
        <v>44980</v>
      </c>
    </row>
    <row r="18" spans="1:22" x14ac:dyDescent="0.3">
      <c r="A18" s="30" t="str">
        <f t="shared" si="0"/>
        <v>7300003413-10</v>
      </c>
      <c r="B18" s="30" t="str">
        <f t="shared" si="1"/>
        <v>7300003413-10</v>
      </c>
      <c r="C18">
        <f>contract_header!C18</f>
        <v>7300003413</v>
      </c>
      <c r="D18">
        <v>10</v>
      </c>
      <c r="E18">
        <f t="shared" si="2"/>
        <v>7300003413</v>
      </c>
      <c r="F18" t="s">
        <v>295</v>
      </c>
      <c r="G18">
        <f>100</f>
        <v>100</v>
      </c>
      <c r="H18" t="s">
        <v>271</v>
      </c>
      <c r="I18">
        <v>100</v>
      </c>
      <c r="J18">
        <v>100</v>
      </c>
      <c r="K18">
        <v>120</v>
      </c>
      <c r="L18">
        <v>3550</v>
      </c>
      <c r="M18" s="45">
        <v>1</v>
      </c>
      <c r="N18" t="s">
        <v>271</v>
      </c>
      <c r="O18" t="s">
        <v>245</v>
      </c>
      <c r="P18" s="23">
        <v>44981</v>
      </c>
      <c r="Q18" s="23">
        <v>45098</v>
      </c>
      <c r="R18" s="25" t="s">
        <v>281</v>
      </c>
      <c r="S18" s="25" t="s">
        <v>317</v>
      </c>
      <c r="T18" s="12" t="s">
        <v>283</v>
      </c>
      <c r="U18" s="25" t="s">
        <v>286</v>
      </c>
      <c r="V18" s="23">
        <v>44981</v>
      </c>
    </row>
    <row r="19" spans="1:22" x14ac:dyDescent="0.3">
      <c r="A19" s="30" t="str">
        <f t="shared" si="0"/>
        <v>7300003414-10</v>
      </c>
      <c r="B19" s="30" t="str">
        <f t="shared" si="1"/>
        <v>7300003414-10</v>
      </c>
      <c r="C19">
        <f>contract_header!C19</f>
        <v>7300003414</v>
      </c>
      <c r="D19">
        <v>10</v>
      </c>
      <c r="E19">
        <f t="shared" si="2"/>
        <v>7300003414</v>
      </c>
      <c r="F19" t="s">
        <v>295</v>
      </c>
      <c r="G19">
        <f>100</f>
        <v>100</v>
      </c>
      <c r="H19" t="s">
        <v>271</v>
      </c>
      <c r="I19">
        <v>150</v>
      </c>
      <c r="J19">
        <v>150</v>
      </c>
      <c r="K19">
        <v>130</v>
      </c>
      <c r="L19">
        <v>3320</v>
      </c>
      <c r="M19" s="45">
        <v>1</v>
      </c>
      <c r="N19" t="s">
        <v>271</v>
      </c>
      <c r="O19" t="s">
        <v>245</v>
      </c>
      <c r="P19" s="23">
        <v>44982</v>
      </c>
      <c r="Q19" s="23">
        <v>45099</v>
      </c>
      <c r="R19" s="25" t="s">
        <v>281</v>
      </c>
      <c r="S19" s="25" t="s">
        <v>316</v>
      </c>
      <c r="T19" s="12" t="s">
        <v>283</v>
      </c>
      <c r="U19" s="25" t="s">
        <v>286</v>
      </c>
      <c r="V19" s="23">
        <v>44982</v>
      </c>
    </row>
    <row r="20" spans="1:22" x14ac:dyDescent="0.3">
      <c r="A20" s="30" t="str">
        <f t="shared" si="0"/>
        <v>7300003415-10</v>
      </c>
      <c r="B20" s="30" t="str">
        <f t="shared" si="1"/>
        <v>7300003415-10</v>
      </c>
      <c r="C20">
        <f>contract_header!C20</f>
        <v>7300003415</v>
      </c>
      <c r="D20">
        <v>10</v>
      </c>
      <c r="E20">
        <f t="shared" si="2"/>
        <v>7300003415</v>
      </c>
      <c r="F20" t="s">
        <v>295</v>
      </c>
      <c r="G20">
        <f>100</f>
        <v>100</v>
      </c>
      <c r="H20" t="s">
        <v>271</v>
      </c>
      <c r="I20">
        <v>150</v>
      </c>
      <c r="J20">
        <v>150</v>
      </c>
      <c r="K20">
        <v>140</v>
      </c>
      <c r="L20">
        <v>3310</v>
      </c>
      <c r="M20" s="45">
        <v>1</v>
      </c>
      <c r="N20" t="s">
        <v>271</v>
      </c>
      <c r="O20" t="s">
        <v>245</v>
      </c>
      <c r="P20" s="23">
        <v>44983</v>
      </c>
      <c r="Q20" s="23">
        <v>45100</v>
      </c>
      <c r="R20" s="25" t="s">
        <v>281</v>
      </c>
      <c r="S20" s="25" t="s">
        <v>334</v>
      </c>
      <c r="T20" s="12" t="s">
        <v>283</v>
      </c>
      <c r="U20" s="25" t="s">
        <v>286</v>
      </c>
      <c r="V20" s="23">
        <v>44983</v>
      </c>
    </row>
    <row r="21" spans="1:22" x14ac:dyDescent="0.3">
      <c r="A21" s="30" t="str">
        <f t="shared" si="0"/>
        <v>7300003416-10</v>
      </c>
      <c r="B21" s="30" t="str">
        <f t="shared" si="1"/>
        <v>7300003416-10</v>
      </c>
      <c r="C21">
        <f>contract_header!C21</f>
        <v>7300003416</v>
      </c>
      <c r="D21">
        <v>10</v>
      </c>
      <c r="E21">
        <f t="shared" si="2"/>
        <v>7300003416</v>
      </c>
      <c r="F21" t="s">
        <v>295</v>
      </c>
      <c r="G21">
        <f>100</f>
        <v>100</v>
      </c>
      <c r="H21" t="s">
        <v>271</v>
      </c>
      <c r="I21">
        <v>150</v>
      </c>
      <c r="J21">
        <v>150</v>
      </c>
      <c r="K21">
        <v>150</v>
      </c>
      <c r="L21">
        <v>3600</v>
      </c>
      <c r="M21" s="45">
        <v>1</v>
      </c>
      <c r="N21" t="s">
        <v>271</v>
      </c>
      <c r="O21" t="s">
        <v>245</v>
      </c>
      <c r="P21" s="23">
        <v>44984</v>
      </c>
      <c r="Q21" s="23">
        <v>45101</v>
      </c>
      <c r="R21" s="25" t="s">
        <v>281</v>
      </c>
      <c r="S21" s="25" t="s">
        <v>316</v>
      </c>
      <c r="T21" s="12" t="s">
        <v>283</v>
      </c>
      <c r="U21" s="25" t="s">
        <v>286</v>
      </c>
      <c r="V21" s="23">
        <v>44984</v>
      </c>
    </row>
    <row r="22" spans="1:22" x14ac:dyDescent="0.3">
      <c r="A22" s="30" t="str">
        <f t="shared" si="0"/>
        <v>7300003417-10</v>
      </c>
      <c r="B22" s="30" t="str">
        <f t="shared" si="1"/>
        <v>7300003417-10</v>
      </c>
      <c r="C22">
        <f>contract_header!C22</f>
        <v>7300003417</v>
      </c>
      <c r="D22">
        <v>10</v>
      </c>
      <c r="E22">
        <f t="shared" si="2"/>
        <v>7300003417</v>
      </c>
      <c r="F22" t="s">
        <v>295</v>
      </c>
      <c r="G22">
        <f>100</f>
        <v>100</v>
      </c>
      <c r="H22" t="s">
        <v>271</v>
      </c>
      <c r="I22">
        <v>150</v>
      </c>
      <c r="J22">
        <v>150</v>
      </c>
      <c r="K22">
        <v>160</v>
      </c>
      <c r="L22">
        <v>3700</v>
      </c>
      <c r="M22" s="45">
        <v>1</v>
      </c>
      <c r="N22" t="s">
        <v>271</v>
      </c>
      <c r="O22" t="s">
        <v>245</v>
      </c>
      <c r="P22" s="23">
        <v>44985</v>
      </c>
      <c r="Q22" s="23">
        <v>45102</v>
      </c>
      <c r="R22" s="25" t="s">
        <v>281</v>
      </c>
      <c r="S22" s="25" t="s">
        <v>316</v>
      </c>
      <c r="T22" s="12" t="s">
        <v>283</v>
      </c>
      <c r="U22" s="25" t="s">
        <v>318</v>
      </c>
      <c r="V22" s="23">
        <v>44985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4C42-BE34-4196-8E60-08E303A79C5D}">
  <dimension ref="A1:R22"/>
  <sheetViews>
    <sheetView workbookViewId="0">
      <selection activeCell="F27" sqref="F27"/>
    </sheetView>
  </sheetViews>
  <sheetFormatPr defaultColWidth="8.77734375" defaultRowHeight="14.4" x14ac:dyDescent="0.3"/>
  <cols>
    <col min="1" max="3" width="20.5546875" style="12" bestFit="1" customWidth="1"/>
    <col min="4" max="5" width="8.5546875" style="12" bestFit="1" customWidth="1"/>
    <col min="6" max="6" width="8.44140625" style="12" bestFit="1" customWidth="1"/>
    <col min="7" max="7" width="21.6640625" style="30" bestFit="1" customWidth="1"/>
    <col min="8" max="8" width="8.109375" style="12" bestFit="1" customWidth="1"/>
    <col min="9" max="9" width="8.21875" style="12" bestFit="1" customWidth="1"/>
    <col min="10" max="11" width="11" style="12" bestFit="1" customWidth="1"/>
    <col min="12" max="12" width="9.6640625" style="12" bestFit="1" customWidth="1"/>
    <col min="13" max="14" width="8.5546875" style="12" bestFit="1" customWidth="1"/>
    <col min="15" max="15" width="8.6640625" style="12" bestFit="1" customWidth="1"/>
    <col min="16" max="16" width="8.77734375" style="12"/>
    <col min="17" max="17" width="8.21875" style="12" bestFit="1" customWidth="1"/>
    <col min="18" max="18" width="12.44140625" style="12" bestFit="1" customWidth="1"/>
    <col min="19" max="16384" width="8.77734375" style="12"/>
  </cols>
  <sheetData>
    <row r="1" spans="1:18" ht="72" x14ac:dyDescent="0.3">
      <c r="A1" s="15" t="s">
        <v>6</v>
      </c>
      <c r="B1" s="15" t="s">
        <v>8</v>
      </c>
      <c r="C1" s="15" t="s">
        <v>10</v>
      </c>
      <c r="D1" s="15" t="s">
        <v>14</v>
      </c>
      <c r="E1" s="15" t="s">
        <v>19</v>
      </c>
      <c r="F1" s="15" t="s">
        <v>24</v>
      </c>
      <c r="G1" s="31" t="s">
        <v>28</v>
      </c>
      <c r="H1" s="15" t="s">
        <v>34</v>
      </c>
      <c r="I1" s="15" t="s">
        <v>297</v>
      </c>
      <c r="J1" s="15" t="s">
        <v>298</v>
      </c>
      <c r="K1" s="17" t="s">
        <v>53</v>
      </c>
      <c r="L1" s="15" t="s">
        <v>63</v>
      </c>
      <c r="M1" s="15" t="s">
        <v>68</v>
      </c>
      <c r="N1" s="15" t="s">
        <v>73</v>
      </c>
      <c r="O1" s="15" t="s">
        <v>78</v>
      </c>
      <c r="P1" s="15" t="s">
        <v>119</v>
      </c>
      <c r="Q1" s="15" t="s">
        <v>84</v>
      </c>
      <c r="R1" s="15" t="s">
        <v>134</v>
      </c>
    </row>
    <row r="2" spans="1:18" x14ac:dyDescent="0.3">
      <c r="A2" s="30" t="str">
        <f>C2</f>
        <v>1006-5100000617-2023</v>
      </c>
      <c r="B2" s="30" t="str">
        <f>C2</f>
        <v>1006-5100000617-2023</v>
      </c>
      <c r="C2" s="12" t="str">
        <f>I2&amp;"-"&amp;J2&amp;"-"&amp;H2</f>
        <v>1006-5100000617-2023</v>
      </c>
      <c r="D2" s="12" t="s">
        <v>258</v>
      </c>
      <c r="E2" s="12" t="s">
        <v>257</v>
      </c>
      <c r="F2" s="12" t="s">
        <v>253</v>
      </c>
      <c r="G2" s="30" t="s">
        <v>256</v>
      </c>
      <c r="H2" s="12">
        <v>2023</v>
      </c>
      <c r="I2" s="12">
        <v>1006</v>
      </c>
      <c r="J2" s="12">
        <f>Payment_line_item_details!G2</f>
        <v>5100000617</v>
      </c>
      <c r="K2" s="12">
        <f>J2</f>
        <v>5100000617</v>
      </c>
      <c r="L2" s="23">
        <v>45014</v>
      </c>
      <c r="M2" s="12" t="s">
        <v>237</v>
      </c>
      <c r="N2" s="12">
        <v>350152</v>
      </c>
      <c r="O2" s="12" t="s">
        <v>245</v>
      </c>
      <c r="P2" s="12" t="s">
        <v>254</v>
      </c>
      <c r="Q2" s="12" t="s">
        <v>255</v>
      </c>
      <c r="R2" s="24">
        <v>45014</v>
      </c>
    </row>
    <row r="3" spans="1:18" x14ac:dyDescent="0.3">
      <c r="A3" s="30" t="str">
        <f>C3</f>
        <v>1006-5100000618-2023</v>
      </c>
      <c r="B3" s="30" t="str">
        <f>C3</f>
        <v>1006-5100000618-2023</v>
      </c>
      <c r="C3" s="12" t="s">
        <v>288</v>
      </c>
      <c r="D3" s="12" t="s">
        <v>258</v>
      </c>
      <c r="E3" s="12" t="s">
        <v>257</v>
      </c>
      <c r="F3" s="12" t="s">
        <v>253</v>
      </c>
      <c r="G3" s="30" t="s">
        <v>256</v>
      </c>
      <c r="H3" s="12">
        <v>2023</v>
      </c>
      <c r="I3" s="12">
        <v>1006</v>
      </c>
      <c r="J3" s="12">
        <v>5100000618</v>
      </c>
      <c r="K3" s="13">
        <v>5100000618</v>
      </c>
      <c r="L3" s="23">
        <v>45014</v>
      </c>
      <c r="M3" s="12" t="s">
        <v>237</v>
      </c>
      <c r="N3" s="12">
        <v>670542.4</v>
      </c>
      <c r="O3" s="12" t="s">
        <v>245</v>
      </c>
      <c r="P3" s="12" t="s">
        <v>254</v>
      </c>
      <c r="Q3" s="12" t="s">
        <v>255</v>
      </c>
      <c r="R3" s="24">
        <v>45014</v>
      </c>
    </row>
    <row r="4" spans="1:18" x14ac:dyDescent="0.3">
      <c r="A4" s="30" t="str">
        <f t="shared" ref="A4:A22" si="0">C4</f>
        <v>1140-5100000669-2023</v>
      </c>
      <c r="B4" s="30" t="str">
        <f t="shared" ref="B4:B22" si="1">C4</f>
        <v>1140-5100000669-2023</v>
      </c>
      <c r="C4" s="12" t="str">
        <f>I4&amp;"-"&amp;J4&amp;"-"&amp;H4</f>
        <v>1140-5100000669-2023</v>
      </c>
      <c r="D4" s="12" t="s">
        <v>258</v>
      </c>
      <c r="E4" s="12" t="s">
        <v>257</v>
      </c>
      <c r="F4" s="12" t="s">
        <v>253</v>
      </c>
      <c r="G4" s="30" t="s">
        <v>256</v>
      </c>
      <c r="H4" s="12">
        <v>2023</v>
      </c>
      <c r="I4" s="12">
        <v>1140</v>
      </c>
      <c r="J4" s="12">
        <f>Payment_line_item_details!G6</f>
        <v>5100000669</v>
      </c>
      <c r="K4" s="13">
        <f>J4</f>
        <v>5100000669</v>
      </c>
      <c r="L4" s="23">
        <v>45030</v>
      </c>
      <c r="M4" s="12" t="s">
        <v>237</v>
      </c>
      <c r="N4" s="12">
        <f>Payment_line_item_details!J6</f>
        <v>4896</v>
      </c>
      <c r="O4" s="12" t="s">
        <v>245</v>
      </c>
      <c r="P4" s="25" t="s">
        <v>254</v>
      </c>
      <c r="Q4" s="12" t="s">
        <v>255</v>
      </c>
      <c r="R4" s="24">
        <v>45030</v>
      </c>
    </row>
    <row r="5" spans="1:18" x14ac:dyDescent="0.3">
      <c r="A5" s="30" t="str">
        <f t="shared" si="0"/>
        <v>1006-5100000900-2023</v>
      </c>
      <c r="B5" s="30" t="str">
        <f t="shared" si="1"/>
        <v>1006-5100000900-2023</v>
      </c>
      <c r="C5" s="12" t="str">
        <f t="shared" ref="C5:C22" si="2">I5&amp;"-"&amp;J5&amp;"-"&amp;H5</f>
        <v>1006-5100000900-2023</v>
      </c>
      <c r="D5" s="12" t="s">
        <v>258</v>
      </c>
      <c r="E5" s="12" t="s">
        <v>257</v>
      </c>
      <c r="F5" s="12" t="s">
        <v>253</v>
      </c>
      <c r="G5" s="30" t="s">
        <v>256</v>
      </c>
      <c r="H5" s="12">
        <v>2023</v>
      </c>
      <c r="I5" s="12">
        <f>Payment_Header!J4</f>
        <v>1006</v>
      </c>
      <c r="J5" s="12">
        <f>Payment_line_item_details!G7</f>
        <v>5100000900</v>
      </c>
      <c r="K5" s="13">
        <f t="shared" ref="K5:K22" si="3">J5</f>
        <v>5100000900</v>
      </c>
      <c r="L5" s="23">
        <f>Payment_Header!E4</f>
        <v>44995</v>
      </c>
      <c r="M5" s="12" t="s">
        <v>237</v>
      </c>
      <c r="N5" s="12">
        <f>Payment_line_item_details!J7</f>
        <v>220110</v>
      </c>
      <c r="O5" s="12" t="s">
        <v>245</v>
      </c>
      <c r="P5" s="25" t="s">
        <v>323</v>
      </c>
      <c r="Q5" s="12" t="s">
        <v>320</v>
      </c>
      <c r="R5" s="24">
        <f>Payment_Header!E4-5</f>
        <v>44990</v>
      </c>
    </row>
    <row r="6" spans="1:18" x14ac:dyDescent="0.3">
      <c r="A6" s="30" t="str">
        <f t="shared" si="0"/>
        <v>1006-5100000901-2023</v>
      </c>
      <c r="B6" s="30" t="str">
        <f t="shared" si="1"/>
        <v>1006-5100000901-2023</v>
      </c>
      <c r="C6" s="12" t="str">
        <f t="shared" si="2"/>
        <v>1006-5100000901-2023</v>
      </c>
      <c r="D6" s="12" t="s">
        <v>258</v>
      </c>
      <c r="E6" s="12" t="s">
        <v>257</v>
      </c>
      <c r="F6" s="12" t="s">
        <v>253</v>
      </c>
      <c r="G6" s="30" t="s">
        <v>256</v>
      </c>
      <c r="H6" s="12">
        <v>2023</v>
      </c>
      <c r="I6" s="12">
        <f>Payment_Header!J5</f>
        <v>1006</v>
      </c>
      <c r="J6" s="12">
        <f>Payment_line_item_details!G8</f>
        <v>5100000901</v>
      </c>
      <c r="K6" s="13">
        <f t="shared" si="3"/>
        <v>5100000901</v>
      </c>
      <c r="L6" s="23">
        <f>Payment_Header!E5</f>
        <v>45036</v>
      </c>
      <c r="M6" s="12" t="s">
        <v>237</v>
      </c>
      <c r="N6" s="12">
        <f>Payment_line_item_details!J8</f>
        <v>442200</v>
      </c>
      <c r="O6" s="12" t="s">
        <v>245</v>
      </c>
      <c r="P6" s="25" t="s">
        <v>323</v>
      </c>
      <c r="Q6" s="12" t="s">
        <v>320</v>
      </c>
      <c r="R6" s="24">
        <f>Payment_Header!E5-5</f>
        <v>45031</v>
      </c>
    </row>
    <row r="7" spans="1:18" x14ac:dyDescent="0.3">
      <c r="A7" s="30" t="str">
        <f t="shared" si="0"/>
        <v>1006-5100000902-2023</v>
      </c>
      <c r="B7" s="30" t="str">
        <f t="shared" si="1"/>
        <v>1006-5100000902-2023</v>
      </c>
      <c r="C7" s="12" t="str">
        <f t="shared" si="2"/>
        <v>1006-5100000902-2023</v>
      </c>
      <c r="D7" s="12" t="s">
        <v>258</v>
      </c>
      <c r="E7" s="12" t="s">
        <v>257</v>
      </c>
      <c r="F7" s="12" t="s">
        <v>253</v>
      </c>
      <c r="G7" s="30" t="s">
        <v>256</v>
      </c>
      <c r="H7" s="12">
        <v>2023</v>
      </c>
      <c r="I7" s="12">
        <f>Payment_Header!J6</f>
        <v>1006</v>
      </c>
      <c r="J7" s="12">
        <f>Payment_line_item_details!G9</f>
        <v>5100000902</v>
      </c>
      <c r="K7" s="13">
        <f t="shared" si="3"/>
        <v>5100000902</v>
      </c>
      <c r="L7" s="23">
        <f>Payment_Header!E6</f>
        <v>44997</v>
      </c>
      <c r="M7" s="12" t="s">
        <v>237</v>
      </c>
      <c r="N7" s="12">
        <f>Payment_line_item_details!J9</f>
        <v>666600</v>
      </c>
      <c r="O7" s="12" t="s">
        <v>245</v>
      </c>
      <c r="P7" s="25" t="s">
        <v>254</v>
      </c>
      <c r="Q7" s="12" t="s">
        <v>320</v>
      </c>
      <c r="R7" s="24">
        <f>Payment_Header!E6-5</f>
        <v>44992</v>
      </c>
    </row>
    <row r="8" spans="1:18" x14ac:dyDescent="0.3">
      <c r="A8" s="30" t="str">
        <f t="shared" si="0"/>
        <v>1006-5100000903-2023</v>
      </c>
      <c r="B8" s="30" t="str">
        <f t="shared" si="1"/>
        <v>1006-5100000903-2023</v>
      </c>
      <c r="C8" s="12" t="str">
        <f t="shared" si="2"/>
        <v>1006-5100000903-2023</v>
      </c>
      <c r="D8" s="12" t="s">
        <v>258</v>
      </c>
      <c r="E8" s="12" t="s">
        <v>257</v>
      </c>
      <c r="F8" s="12" t="s">
        <v>253</v>
      </c>
      <c r="G8" s="30" t="s">
        <v>256</v>
      </c>
      <c r="H8" s="12">
        <v>2023</v>
      </c>
      <c r="I8" s="12">
        <f>Payment_Header!J7</f>
        <v>1006</v>
      </c>
      <c r="J8" s="12">
        <f>Payment_line_item_details!G10</f>
        <v>5100000903</v>
      </c>
      <c r="K8" s="13">
        <f t="shared" si="3"/>
        <v>5100000903</v>
      </c>
      <c r="L8" s="23">
        <f>Payment_Header!E7</f>
        <v>44998</v>
      </c>
      <c r="M8" s="12" t="s">
        <v>237</v>
      </c>
      <c r="N8" s="12">
        <f>Payment_line_item_details!J10</f>
        <v>1100000</v>
      </c>
      <c r="O8" s="12" t="s">
        <v>245</v>
      </c>
      <c r="P8" s="25" t="s">
        <v>254</v>
      </c>
      <c r="Q8" s="12" t="s">
        <v>320</v>
      </c>
      <c r="R8" s="24">
        <f>Payment_Header!E7-5</f>
        <v>44993</v>
      </c>
    </row>
    <row r="9" spans="1:18" x14ac:dyDescent="0.3">
      <c r="A9" s="30" t="str">
        <f t="shared" si="0"/>
        <v>1006-5100000904-2023</v>
      </c>
      <c r="B9" s="30" t="str">
        <f t="shared" si="1"/>
        <v>1006-5100000904-2023</v>
      </c>
      <c r="C9" s="12" t="str">
        <f t="shared" si="2"/>
        <v>1006-5100000904-2023</v>
      </c>
      <c r="D9" s="12" t="s">
        <v>258</v>
      </c>
      <c r="E9" s="12" t="s">
        <v>257</v>
      </c>
      <c r="F9" s="12" t="s">
        <v>253</v>
      </c>
      <c r="G9" s="30" t="s">
        <v>256</v>
      </c>
      <c r="H9" s="12">
        <v>2023</v>
      </c>
      <c r="I9" s="12">
        <f>Payment_Header!J8</f>
        <v>1006</v>
      </c>
      <c r="J9" s="12">
        <f>Payment_line_item_details!G11</f>
        <v>5100000904</v>
      </c>
      <c r="K9" s="13">
        <f t="shared" si="3"/>
        <v>5100000904</v>
      </c>
      <c r="L9" s="23">
        <f>Payment_Header!E8</f>
        <v>44999</v>
      </c>
      <c r="M9" s="12" t="s">
        <v>237</v>
      </c>
      <c r="N9" s="12">
        <f>Payment_line_item_details!J11</f>
        <v>264000</v>
      </c>
      <c r="O9" s="12" t="s">
        <v>245</v>
      </c>
      <c r="P9" s="25" t="s">
        <v>254</v>
      </c>
      <c r="Q9" s="12" t="s">
        <v>320</v>
      </c>
      <c r="R9" s="24">
        <f>Payment_Header!E8-5</f>
        <v>44994</v>
      </c>
    </row>
    <row r="10" spans="1:18" x14ac:dyDescent="0.3">
      <c r="A10" s="30" t="str">
        <f t="shared" si="0"/>
        <v>1006-5100000905-2023</v>
      </c>
      <c r="B10" s="30" t="str">
        <f t="shared" si="1"/>
        <v>1006-5100000905-2023</v>
      </c>
      <c r="C10" s="12" t="str">
        <f t="shared" si="2"/>
        <v>1006-5100000905-2023</v>
      </c>
      <c r="D10" s="12" t="s">
        <v>258</v>
      </c>
      <c r="E10" s="12" t="s">
        <v>257</v>
      </c>
      <c r="F10" s="12" t="s">
        <v>253</v>
      </c>
      <c r="G10" s="30" t="s">
        <v>256</v>
      </c>
      <c r="H10" s="12">
        <v>2023</v>
      </c>
      <c r="I10" s="12">
        <f>Payment_Header!J9</f>
        <v>1006</v>
      </c>
      <c r="J10" s="12">
        <f>Payment_line_item_details!G12</f>
        <v>5100000905</v>
      </c>
      <c r="K10" s="13">
        <f t="shared" si="3"/>
        <v>5100000905</v>
      </c>
      <c r="L10" s="23">
        <f>Payment_Header!E9</f>
        <v>45000</v>
      </c>
      <c r="M10" s="12" t="s">
        <v>237</v>
      </c>
      <c r="N10" s="12">
        <f>Payment_line_item_details!J12</f>
        <v>273000</v>
      </c>
      <c r="O10" s="12" t="s">
        <v>245</v>
      </c>
      <c r="P10" s="25" t="s">
        <v>254</v>
      </c>
      <c r="Q10" s="12" t="s">
        <v>255</v>
      </c>
      <c r="R10" s="24">
        <f>Payment_Header!E9-5</f>
        <v>44995</v>
      </c>
    </row>
    <row r="11" spans="1:18" x14ac:dyDescent="0.3">
      <c r="A11" s="30" t="str">
        <f t="shared" si="0"/>
        <v>1006-5100000906-2023</v>
      </c>
      <c r="B11" s="30" t="str">
        <f t="shared" si="1"/>
        <v>1006-5100000906-2023</v>
      </c>
      <c r="C11" s="12" t="str">
        <f t="shared" si="2"/>
        <v>1006-5100000906-2023</v>
      </c>
      <c r="D11" s="12" t="s">
        <v>258</v>
      </c>
      <c r="E11" s="12" t="s">
        <v>257</v>
      </c>
      <c r="F11" s="12" t="s">
        <v>253</v>
      </c>
      <c r="G11" s="30" t="s">
        <v>256</v>
      </c>
      <c r="H11" s="12">
        <v>2023</v>
      </c>
      <c r="I11" s="12">
        <f>Payment_Header!J10</f>
        <v>1006</v>
      </c>
      <c r="J11" s="12">
        <f>Payment_line_item_details!G13</f>
        <v>5100000906</v>
      </c>
      <c r="K11" s="13">
        <f t="shared" si="3"/>
        <v>5100000906</v>
      </c>
      <c r="L11" s="23">
        <f>Payment_Header!E10</f>
        <v>45001</v>
      </c>
      <c r="M11" s="12" t="s">
        <v>237</v>
      </c>
      <c r="N11" s="12">
        <f>Payment_line_item_details!J13</f>
        <v>280700</v>
      </c>
      <c r="O11" s="12" t="s">
        <v>245</v>
      </c>
      <c r="P11" s="25" t="s">
        <v>254</v>
      </c>
      <c r="Q11" s="12" t="s">
        <v>255</v>
      </c>
      <c r="R11" s="24">
        <f>Payment_Header!E10-5</f>
        <v>44996</v>
      </c>
    </row>
    <row r="12" spans="1:18" x14ac:dyDescent="0.3">
      <c r="A12" s="30" t="str">
        <f t="shared" si="0"/>
        <v>1006-5100000907-2023</v>
      </c>
      <c r="B12" s="30" t="str">
        <f t="shared" si="1"/>
        <v>1006-5100000907-2023</v>
      </c>
      <c r="C12" s="12" t="str">
        <f t="shared" si="2"/>
        <v>1006-5100000907-2023</v>
      </c>
      <c r="D12" s="12" t="s">
        <v>258</v>
      </c>
      <c r="E12" s="12" t="s">
        <v>257</v>
      </c>
      <c r="F12" s="12" t="s">
        <v>253</v>
      </c>
      <c r="G12" s="30" t="s">
        <v>256</v>
      </c>
      <c r="H12" s="12">
        <v>2023</v>
      </c>
      <c r="I12" s="12">
        <f>Payment_Header!J11</f>
        <v>1006</v>
      </c>
      <c r="J12" s="12">
        <f>Payment_line_item_details!G14</f>
        <v>5100000907</v>
      </c>
      <c r="K12" s="13">
        <f t="shared" si="3"/>
        <v>5100000907</v>
      </c>
      <c r="L12" s="23">
        <f>Payment_Header!E11</f>
        <v>45002</v>
      </c>
      <c r="M12" s="12" t="s">
        <v>237</v>
      </c>
      <c r="N12" s="12">
        <f>Payment_line_item_details!J14</f>
        <v>302850</v>
      </c>
      <c r="O12" s="12" t="s">
        <v>245</v>
      </c>
      <c r="P12" s="25" t="s">
        <v>254</v>
      </c>
      <c r="Q12" s="12" t="s">
        <v>255</v>
      </c>
      <c r="R12" s="24">
        <f>Payment_Header!E11-5</f>
        <v>44997</v>
      </c>
    </row>
    <row r="13" spans="1:18" x14ac:dyDescent="0.3">
      <c r="A13" s="30" t="str">
        <f t="shared" si="0"/>
        <v>1006-5100000908-2023</v>
      </c>
      <c r="B13" s="30" t="str">
        <f t="shared" si="1"/>
        <v>1006-5100000908-2023</v>
      </c>
      <c r="C13" s="12" t="str">
        <f t="shared" si="2"/>
        <v>1006-5100000908-2023</v>
      </c>
      <c r="D13" s="12" t="s">
        <v>258</v>
      </c>
      <c r="E13" s="12" t="s">
        <v>257</v>
      </c>
      <c r="F13" s="12" t="s">
        <v>253</v>
      </c>
      <c r="G13" s="30" t="s">
        <v>256</v>
      </c>
      <c r="H13" s="12">
        <v>2023</v>
      </c>
      <c r="I13" s="12">
        <f>Payment_Header!J12</f>
        <v>1006</v>
      </c>
      <c r="J13" s="12">
        <f>Payment_line_item_details!G15</f>
        <v>5100000908</v>
      </c>
      <c r="K13" s="13">
        <f t="shared" si="3"/>
        <v>5100000908</v>
      </c>
      <c r="L13" s="23">
        <f>Payment_Header!E12</f>
        <v>45003</v>
      </c>
      <c r="M13" s="12" t="s">
        <v>237</v>
      </c>
      <c r="N13" s="12">
        <f>Payment_line_item_details!J15</f>
        <v>355200</v>
      </c>
      <c r="O13" s="12" t="s">
        <v>245</v>
      </c>
      <c r="P13" s="25" t="s">
        <v>254</v>
      </c>
      <c r="Q13" s="12" t="s">
        <v>321</v>
      </c>
      <c r="R13" s="24">
        <f>Payment_Header!E12-5</f>
        <v>44998</v>
      </c>
    </row>
    <row r="14" spans="1:18" x14ac:dyDescent="0.3">
      <c r="A14" s="30" t="str">
        <f t="shared" si="0"/>
        <v>1006-5100000909-2023</v>
      </c>
      <c r="B14" s="30" t="str">
        <f t="shared" si="1"/>
        <v>1006-5100000909-2023</v>
      </c>
      <c r="C14" s="12" t="str">
        <f t="shared" si="2"/>
        <v>1006-5100000909-2023</v>
      </c>
      <c r="D14" s="12" t="s">
        <v>258</v>
      </c>
      <c r="E14" s="12" t="s">
        <v>257</v>
      </c>
      <c r="F14" s="12" t="s">
        <v>253</v>
      </c>
      <c r="G14" s="30" t="s">
        <v>256</v>
      </c>
      <c r="H14" s="12">
        <v>2023</v>
      </c>
      <c r="I14" s="12">
        <f>Payment_Header!J13</f>
        <v>1006</v>
      </c>
      <c r="J14" s="12">
        <f>Payment_line_item_details!G16</f>
        <v>5100000909</v>
      </c>
      <c r="K14" s="13">
        <f t="shared" si="3"/>
        <v>5100000909</v>
      </c>
      <c r="L14" s="23">
        <f>Payment_Header!E13</f>
        <v>45004</v>
      </c>
      <c r="M14" s="12" t="s">
        <v>237</v>
      </c>
      <c r="N14" s="12">
        <f>Payment_line_item_details!J16</f>
        <v>266310</v>
      </c>
      <c r="O14" s="12" t="s">
        <v>245</v>
      </c>
      <c r="P14" s="25" t="s">
        <v>254</v>
      </c>
      <c r="Q14" s="12" t="s">
        <v>321</v>
      </c>
      <c r="R14" s="24">
        <f>Payment_Header!E13-5</f>
        <v>44999</v>
      </c>
    </row>
    <row r="15" spans="1:18" x14ac:dyDescent="0.3">
      <c r="A15" s="30" t="str">
        <f t="shared" si="0"/>
        <v>1140-5100000910-2023</v>
      </c>
      <c r="B15" s="30" t="str">
        <f t="shared" si="1"/>
        <v>1140-5100000910-2023</v>
      </c>
      <c r="C15" s="12" t="str">
        <f t="shared" si="2"/>
        <v>1140-5100000910-2023</v>
      </c>
      <c r="D15" s="12" t="s">
        <v>258</v>
      </c>
      <c r="E15" s="12" t="s">
        <v>257</v>
      </c>
      <c r="F15" s="12" t="s">
        <v>253</v>
      </c>
      <c r="G15" s="30" t="s">
        <v>256</v>
      </c>
      <c r="H15" s="12">
        <v>2023</v>
      </c>
      <c r="I15" s="12">
        <f>Payment_Header!J14</f>
        <v>1140</v>
      </c>
      <c r="J15" s="12">
        <f>Payment_line_item_details!G17</f>
        <v>5100000910</v>
      </c>
      <c r="K15" s="13">
        <f t="shared" si="3"/>
        <v>5100000910</v>
      </c>
      <c r="L15" s="23">
        <f>Payment_Header!E14</f>
        <v>45005</v>
      </c>
      <c r="M15" s="12" t="s">
        <v>237</v>
      </c>
      <c r="N15" s="12">
        <f>Payment_line_item_details!J17</f>
        <v>576840</v>
      </c>
      <c r="O15" s="12" t="s">
        <v>245</v>
      </c>
      <c r="P15" s="25" t="s">
        <v>254</v>
      </c>
      <c r="Q15" s="12" t="s">
        <v>321</v>
      </c>
      <c r="R15" s="24">
        <f>Payment_Header!E14-5</f>
        <v>45000</v>
      </c>
    </row>
    <row r="16" spans="1:18" x14ac:dyDescent="0.3">
      <c r="A16" s="30" t="str">
        <f t="shared" si="0"/>
        <v>1140-5100000911-2023</v>
      </c>
      <c r="B16" s="30" t="str">
        <f t="shared" si="1"/>
        <v>1140-5100000911-2023</v>
      </c>
      <c r="C16" s="12" t="str">
        <f t="shared" si="2"/>
        <v>1140-5100000911-2023</v>
      </c>
      <c r="D16" s="12" t="s">
        <v>258</v>
      </c>
      <c r="E16" s="12" t="s">
        <v>257</v>
      </c>
      <c r="F16" s="12" t="s">
        <v>253</v>
      </c>
      <c r="G16" s="30" t="s">
        <v>256</v>
      </c>
      <c r="H16" s="12">
        <v>2023</v>
      </c>
      <c r="I16" s="12">
        <f>Payment_Header!J15</f>
        <v>1140</v>
      </c>
      <c r="J16" s="12">
        <f>Payment_line_item_details!G18</f>
        <v>5100000911</v>
      </c>
      <c r="K16" s="13">
        <f t="shared" si="3"/>
        <v>5100000911</v>
      </c>
      <c r="L16" s="23">
        <f>Payment_Header!E15</f>
        <v>45006</v>
      </c>
      <c r="M16" s="12" t="s">
        <v>237</v>
      </c>
      <c r="N16" s="12">
        <f>Payment_line_item_details!J18</f>
        <v>1155000</v>
      </c>
      <c r="O16" s="12" t="s">
        <v>245</v>
      </c>
      <c r="P16" s="25" t="s">
        <v>254</v>
      </c>
      <c r="Q16" s="12" t="s">
        <v>321</v>
      </c>
      <c r="R16" s="24">
        <f>Payment_Header!E15-5</f>
        <v>45001</v>
      </c>
    </row>
    <row r="17" spans="1:18" x14ac:dyDescent="0.3">
      <c r="A17" s="30" t="str">
        <f t="shared" si="0"/>
        <v>1140-5100000912-2023</v>
      </c>
      <c r="B17" s="30" t="str">
        <f t="shared" si="1"/>
        <v>1140-5100000912-2023</v>
      </c>
      <c r="C17" s="12" t="str">
        <f t="shared" si="2"/>
        <v>1140-5100000912-2023</v>
      </c>
      <c r="D17" s="12" t="s">
        <v>258</v>
      </c>
      <c r="E17" s="12" t="s">
        <v>257</v>
      </c>
      <c r="F17" s="12" t="s">
        <v>253</v>
      </c>
      <c r="G17" s="30" t="s">
        <v>256</v>
      </c>
      <c r="H17" s="12">
        <v>2023</v>
      </c>
      <c r="I17" s="12">
        <f>Payment_Header!J16</f>
        <v>1140</v>
      </c>
      <c r="J17" s="12">
        <f>Payment_line_item_details!G19</f>
        <v>5100000912</v>
      </c>
      <c r="K17" s="13">
        <f t="shared" si="3"/>
        <v>5100000912</v>
      </c>
      <c r="L17" s="23">
        <f>Payment_Header!E16</f>
        <v>45007</v>
      </c>
      <c r="M17" s="12" t="s">
        <v>237</v>
      </c>
      <c r="N17" s="12">
        <f>Payment_line_item_details!J19</f>
        <v>1584000</v>
      </c>
      <c r="O17" s="12" t="s">
        <v>245</v>
      </c>
      <c r="P17" s="25" t="s">
        <v>254</v>
      </c>
      <c r="Q17" s="12" t="s">
        <v>321</v>
      </c>
      <c r="R17" s="24">
        <f>Payment_Header!E16-5</f>
        <v>45002</v>
      </c>
    </row>
    <row r="18" spans="1:18" x14ac:dyDescent="0.3">
      <c r="A18" s="30" t="str">
        <f t="shared" si="0"/>
        <v>1140-5100000913-2023</v>
      </c>
      <c r="B18" s="30" t="str">
        <f t="shared" si="1"/>
        <v>1140-5100000913-2023</v>
      </c>
      <c r="C18" s="12" t="str">
        <f t="shared" si="2"/>
        <v>1140-5100000913-2023</v>
      </c>
      <c r="D18" s="12" t="s">
        <v>258</v>
      </c>
      <c r="E18" s="12" t="s">
        <v>257</v>
      </c>
      <c r="F18" s="12" t="s">
        <v>253</v>
      </c>
      <c r="G18" s="30" t="s">
        <v>256</v>
      </c>
      <c r="H18" s="12">
        <v>2023</v>
      </c>
      <c r="I18" s="12">
        <f>Payment_Header!J17</f>
        <v>1140</v>
      </c>
      <c r="J18" s="12">
        <f>Payment_line_item_details!G20</f>
        <v>5100000913</v>
      </c>
      <c r="K18" s="13">
        <f t="shared" si="3"/>
        <v>5100000913</v>
      </c>
      <c r="L18" s="23">
        <f>Payment_Header!E17</f>
        <v>45008</v>
      </c>
      <c r="M18" s="12" t="s">
        <v>237</v>
      </c>
      <c r="N18" s="12">
        <f>Payment_line_item_details!J20</f>
        <v>426000</v>
      </c>
      <c r="O18" s="12" t="s">
        <v>245</v>
      </c>
      <c r="P18" s="25" t="s">
        <v>254</v>
      </c>
      <c r="Q18" s="12" t="s">
        <v>321</v>
      </c>
      <c r="R18" s="24">
        <f>Payment_Header!E17-5</f>
        <v>45003</v>
      </c>
    </row>
    <row r="19" spans="1:18" x14ac:dyDescent="0.3">
      <c r="A19" s="30" t="str">
        <f t="shared" si="0"/>
        <v>1140-5100000914-2023</v>
      </c>
      <c r="B19" s="30" t="str">
        <f t="shared" si="1"/>
        <v>1140-5100000914-2023</v>
      </c>
      <c r="C19" s="12" t="str">
        <f t="shared" si="2"/>
        <v>1140-5100000914-2023</v>
      </c>
      <c r="D19" s="12" t="s">
        <v>258</v>
      </c>
      <c r="E19" s="12" t="s">
        <v>257</v>
      </c>
      <c r="F19" s="12" t="s">
        <v>253</v>
      </c>
      <c r="G19" s="30" t="s">
        <v>256</v>
      </c>
      <c r="H19" s="12">
        <v>2023</v>
      </c>
      <c r="I19" s="12">
        <f>Payment_Header!J18</f>
        <v>1140</v>
      </c>
      <c r="J19" s="12">
        <f>Payment_line_item_details!G21</f>
        <v>5100000914</v>
      </c>
      <c r="K19" s="13">
        <f t="shared" si="3"/>
        <v>5100000914</v>
      </c>
      <c r="L19" s="23">
        <f>Payment_Header!E18</f>
        <v>45032</v>
      </c>
      <c r="M19" s="12" t="s">
        <v>237</v>
      </c>
      <c r="N19" s="12">
        <f>Payment_line_item_details!J21</f>
        <v>431600</v>
      </c>
      <c r="O19" s="12" t="s">
        <v>245</v>
      </c>
      <c r="P19" s="25" t="s">
        <v>254</v>
      </c>
      <c r="Q19" s="12" t="s">
        <v>321</v>
      </c>
      <c r="R19" s="24">
        <f>Payment_Header!E18-5</f>
        <v>45027</v>
      </c>
    </row>
    <row r="20" spans="1:18" x14ac:dyDescent="0.3">
      <c r="A20" s="30" t="str">
        <f t="shared" si="0"/>
        <v>1140-5100000915-2023</v>
      </c>
      <c r="B20" s="30" t="str">
        <f t="shared" si="1"/>
        <v>1140-5100000915-2023</v>
      </c>
      <c r="C20" s="12" t="str">
        <f t="shared" si="2"/>
        <v>1140-5100000915-2023</v>
      </c>
      <c r="D20" s="12" t="s">
        <v>258</v>
      </c>
      <c r="E20" s="12" t="s">
        <v>257</v>
      </c>
      <c r="F20" s="12" t="s">
        <v>253</v>
      </c>
      <c r="G20" s="30" t="s">
        <v>256</v>
      </c>
      <c r="H20" s="12">
        <v>2023</v>
      </c>
      <c r="I20" s="12">
        <f>Payment_Header!J19</f>
        <v>1140</v>
      </c>
      <c r="J20" s="12">
        <f>Payment_line_item_details!G22</f>
        <v>5100000915</v>
      </c>
      <c r="K20" s="13">
        <f t="shared" si="3"/>
        <v>5100000915</v>
      </c>
      <c r="L20" s="23">
        <f>Payment_Header!E19</f>
        <v>45033</v>
      </c>
      <c r="M20" s="12" t="s">
        <v>237</v>
      </c>
      <c r="N20" s="12">
        <f>Payment_line_item_details!J22</f>
        <v>463400</v>
      </c>
      <c r="O20" s="12" t="s">
        <v>245</v>
      </c>
      <c r="P20" s="25" t="s">
        <v>254</v>
      </c>
      <c r="Q20" s="12" t="s">
        <v>321</v>
      </c>
      <c r="R20" s="24">
        <f>Payment_Header!E19-5</f>
        <v>45028</v>
      </c>
    </row>
    <row r="21" spans="1:18" x14ac:dyDescent="0.3">
      <c r="A21" s="30" t="str">
        <f t="shared" si="0"/>
        <v>1140-5100000916-2023</v>
      </c>
      <c r="B21" s="30" t="str">
        <f t="shared" si="1"/>
        <v>1140-5100000916-2023</v>
      </c>
      <c r="C21" s="12" t="str">
        <f t="shared" si="2"/>
        <v>1140-5100000916-2023</v>
      </c>
      <c r="D21" s="12" t="s">
        <v>258</v>
      </c>
      <c r="E21" s="12" t="s">
        <v>257</v>
      </c>
      <c r="F21" s="12" t="s">
        <v>253</v>
      </c>
      <c r="G21" s="30" t="s">
        <v>256</v>
      </c>
      <c r="H21" s="12">
        <v>2023</v>
      </c>
      <c r="I21" s="12">
        <f>Payment_Header!J20</f>
        <v>1140</v>
      </c>
      <c r="J21" s="12">
        <f>Payment_line_item_details!G23</f>
        <v>5100000916</v>
      </c>
      <c r="K21" s="13">
        <f t="shared" si="3"/>
        <v>5100000916</v>
      </c>
      <c r="L21" s="23">
        <f>Payment_Header!E20</f>
        <v>45034</v>
      </c>
      <c r="M21" s="12" t="s">
        <v>237</v>
      </c>
      <c r="N21" s="12">
        <f>Payment_line_item_details!J23</f>
        <v>540000</v>
      </c>
      <c r="O21" s="12" t="s">
        <v>245</v>
      </c>
      <c r="P21" s="25" t="s">
        <v>254</v>
      </c>
      <c r="Q21" s="12" t="s">
        <v>321</v>
      </c>
      <c r="R21" s="24">
        <f>Payment_Header!E20-5</f>
        <v>45029</v>
      </c>
    </row>
    <row r="22" spans="1:18" x14ac:dyDescent="0.3">
      <c r="A22" s="30" t="str">
        <f t="shared" si="0"/>
        <v>1140-5100000917-2023</v>
      </c>
      <c r="B22" s="30" t="str">
        <f t="shared" si="1"/>
        <v>1140-5100000917-2023</v>
      </c>
      <c r="C22" s="12" t="str">
        <f t="shared" si="2"/>
        <v>1140-5100000917-2023</v>
      </c>
      <c r="D22" s="12" t="s">
        <v>258</v>
      </c>
      <c r="E22" s="12" t="s">
        <v>257</v>
      </c>
      <c r="F22" s="12" t="s">
        <v>253</v>
      </c>
      <c r="G22" s="30" t="s">
        <v>256</v>
      </c>
      <c r="H22" s="12">
        <v>2023</v>
      </c>
      <c r="I22" s="12">
        <f>Payment_Header!J21</f>
        <v>1140</v>
      </c>
      <c r="J22" s="12">
        <f>Payment_line_item_details!G24</f>
        <v>5100000917</v>
      </c>
      <c r="K22" s="13">
        <f t="shared" si="3"/>
        <v>5100000917</v>
      </c>
      <c r="L22" s="23">
        <f>Payment_Header!E21</f>
        <v>45035</v>
      </c>
      <c r="M22" s="12" t="s">
        <v>237</v>
      </c>
      <c r="N22" s="12">
        <f>Payment_line_item_details!J24</f>
        <v>502000</v>
      </c>
      <c r="O22" s="12" t="s">
        <v>245</v>
      </c>
      <c r="P22" s="25" t="s">
        <v>323</v>
      </c>
      <c r="Q22" s="12" t="s">
        <v>322</v>
      </c>
      <c r="R22" s="24">
        <f>Payment_Header!E21-5</f>
        <v>45030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F9EE-1508-442D-9F6E-0FEC06D386AF}">
  <dimension ref="A1:L25"/>
  <sheetViews>
    <sheetView topLeftCell="A23" workbookViewId="0">
      <selection activeCell="F27" sqref="F27"/>
    </sheetView>
  </sheetViews>
  <sheetFormatPr defaultColWidth="8.77734375" defaultRowHeight="14.4" x14ac:dyDescent="0.3"/>
  <cols>
    <col min="1" max="1" width="22.109375" style="12" customWidth="1"/>
    <col min="2" max="2" width="24.33203125" style="12" bestFit="1" customWidth="1"/>
    <col min="3" max="3" width="22.21875" style="12" customWidth="1"/>
    <col min="4" max="5" width="8.77734375" style="12"/>
    <col min="6" max="6" width="26" style="12" customWidth="1"/>
    <col min="7" max="7" width="10" style="12" bestFit="1" customWidth="1"/>
    <col min="8" max="8" width="11.6640625" style="12" customWidth="1"/>
    <col min="9" max="16384" width="8.77734375" style="12"/>
  </cols>
  <sheetData>
    <row r="1" spans="1:12" ht="43.2" x14ac:dyDescent="0.3">
      <c r="A1" s="15" t="s">
        <v>6</v>
      </c>
      <c r="B1" s="15" t="s">
        <v>8</v>
      </c>
      <c r="C1" s="15" t="s">
        <v>10</v>
      </c>
      <c r="D1" s="15" t="s">
        <v>14</v>
      </c>
      <c r="E1" s="15" t="s">
        <v>20</v>
      </c>
      <c r="F1" s="15" t="s">
        <v>22</v>
      </c>
      <c r="G1" s="15" t="s">
        <v>167</v>
      </c>
      <c r="H1" s="15" t="s">
        <v>110</v>
      </c>
      <c r="I1" s="15" t="s">
        <v>180</v>
      </c>
    </row>
    <row r="2" spans="1:12" ht="43.2" x14ac:dyDescent="0.3">
      <c r="A2" s="12" t="str">
        <f>B2</f>
        <v>1006-5100000617-2023-3</v>
      </c>
      <c r="B2" s="12" t="str">
        <f>C2&amp;"-"&amp;E2</f>
        <v>1006-5100000617-2023-3</v>
      </c>
      <c r="C2" s="12" t="str">
        <f>Invoice_header!C2</f>
        <v>1006-5100000617-2023</v>
      </c>
      <c r="D2" s="12" t="s">
        <v>253</v>
      </c>
      <c r="E2" s="12">
        <v>3</v>
      </c>
      <c r="F2" s="12" t="str">
        <f>Invoice_header!C2</f>
        <v>1006-5100000617-2023</v>
      </c>
      <c r="G2" s="12">
        <f>-1*Payment_line_item_details!J2</f>
        <v>-297629.2</v>
      </c>
      <c r="H2" s="23">
        <f>Invoice_header!R2+10</f>
        <v>45024</v>
      </c>
      <c r="I2" s="23" t="s">
        <v>254</v>
      </c>
      <c r="J2" s="12">
        <f>LEN(C2)</f>
        <v>20</v>
      </c>
      <c r="K2" s="12" t="str">
        <f>LEFT(C2,15)</f>
        <v>1006-5100000617</v>
      </c>
      <c r="L2" s="12" t="s">
        <v>292</v>
      </c>
    </row>
    <row r="3" spans="1:12" ht="43.2" x14ac:dyDescent="0.3">
      <c r="A3" s="12" t="str">
        <f>B3</f>
        <v>1006-5100000617-2023-4</v>
      </c>
      <c r="B3" s="12" t="str">
        <f>C3&amp;"-"&amp;E3</f>
        <v>1006-5100000617-2023-4</v>
      </c>
      <c r="C3" s="12" t="str">
        <f>Invoice_header!C2</f>
        <v>1006-5100000617-2023</v>
      </c>
      <c r="D3" s="12" t="s">
        <v>253</v>
      </c>
      <c r="E3" s="12">
        <v>4</v>
      </c>
      <c r="F3" s="12" t="str">
        <f>Invoice_header!C2</f>
        <v>1006-5100000617-2023</v>
      </c>
      <c r="G3" s="12">
        <f>-1*Payment_line_item_details!J3</f>
        <v>-52522.8</v>
      </c>
      <c r="H3" s="23">
        <f>Invoice_header!R2+10</f>
        <v>45024</v>
      </c>
      <c r="I3" s="23" t="s">
        <v>254</v>
      </c>
      <c r="J3" s="12">
        <f t="shared" ref="J3:J25" si="0">LEN(C3)</f>
        <v>20</v>
      </c>
      <c r="K3" s="12" t="str">
        <f t="shared" ref="K3:K25" si="1">LEFT(C3,15)</f>
        <v>1006-5100000617</v>
      </c>
      <c r="L3" s="12" t="s">
        <v>292</v>
      </c>
    </row>
    <row r="4" spans="1:12" ht="43.2" x14ac:dyDescent="0.3">
      <c r="A4" s="12" t="str">
        <f>B4</f>
        <v>1006-5100000618-2023-4</v>
      </c>
      <c r="B4" s="12" t="str">
        <f>C4&amp;"-"&amp;E4</f>
        <v>1006-5100000618-2023-4</v>
      </c>
      <c r="C4" s="12" t="s">
        <v>288</v>
      </c>
      <c r="D4" s="12" t="s">
        <v>253</v>
      </c>
      <c r="E4" s="12">
        <v>4</v>
      </c>
      <c r="F4" s="19" t="s">
        <v>288</v>
      </c>
      <c r="G4" s="12">
        <v>-100581.36</v>
      </c>
      <c r="H4" s="23">
        <f>Invoice_header!R3+10</f>
        <v>45024</v>
      </c>
      <c r="I4" s="23" t="s">
        <v>254</v>
      </c>
      <c r="J4" s="12">
        <f t="shared" si="0"/>
        <v>20</v>
      </c>
      <c r="K4" s="12" t="str">
        <f t="shared" si="1"/>
        <v>1006-5100000618</v>
      </c>
      <c r="L4" s="12" t="s">
        <v>289</v>
      </c>
    </row>
    <row r="5" spans="1:12" ht="43.2" x14ac:dyDescent="0.3">
      <c r="A5" s="30" t="str">
        <f>C5&amp;"-"&amp;E5</f>
        <v>1006-5100000618-2023-3</v>
      </c>
      <c r="B5" s="12" t="str">
        <f>C5&amp;"-"&amp;E5</f>
        <v>1006-5100000618-2023-3</v>
      </c>
      <c r="C5" s="12" t="s">
        <v>288</v>
      </c>
      <c r="D5" s="12" t="s">
        <v>253</v>
      </c>
      <c r="E5" s="12">
        <v>3</v>
      </c>
      <c r="F5" s="19" t="s">
        <v>288</v>
      </c>
      <c r="G5" s="12">
        <v>-569961.04</v>
      </c>
      <c r="H5" s="23">
        <f>Invoice_header!R3+10</f>
        <v>45024</v>
      </c>
      <c r="I5" s="12" t="s">
        <v>254</v>
      </c>
      <c r="J5" s="12">
        <f t="shared" si="0"/>
        <v>20</v>
      </c>
      <c r="K5" s="12" t="str">
        <f t="shared" si="1"/>
        <v>1006-5100000618</v>
      </c>
      <c r="L5" s="12" t="s">
        <v>289</v>
      </c>
    </row>
    <row r="6" spans="1:12" ht="43.2" x14ac:dyDescent="0.3">
      <c r="A6" s="30" t="str">
        <f t="shared" ref="A6:A25" si="2">C6&amp;"-"&amp;E6</f>
        <v>1140-5100000669-2023-1</v>
      </c>
      <c r="B6" s="12" t="str">
        <f>C6&amp;"-"&amp;E6</f>
        <v>1140-5100000669-2023-1</v>
      </c>
      <c r="C6" s="12" t="str">
        <f>F6</f>
        <v>1140-5100000669-2023</v>
      </c>
      <c r="D6" s="12" t="s">
        <v>253</v>
      </c>
      <c r="E6" s="12">
        <v>1</v>
      </c>
      <c r="F6" s="12" t="str">
        <f>Invoice_header!C4</f>
        <v>1140-5100000669-2023</v>
      </c>
      <c r="G6" s="12">
        <f>-1*Payment_line_item_details!J6</f>
        <v>-4896</v>
      </c>
      <c r="H6" s="23">
        <f>Invoice_header!R4+10</f>
        <v>45040</v>
      </c>
      <c r="I6" s="12" t="s">
        <v>254</v>
      </c>
      <c r="J6" s="12">
        <f t="shared" si="0"/>
        <v>20</v>
      </c>
      <c r="K6" s="12" t="str">
        <f t="shared" si="1"/>
        <v>1140-5100000669</v>
      </c>
      <c r="L6" s="12" t="s">
        <v>293</v>
      </c>
    </row>
    <row r="7" spans="1:12" ht="43.2" x14ac:dyDescent="0.3">
      <c r="A7" s="30" t="str">
        <f t="shared" si="2"/>
        <v>1006-5100000900-2023-1</v>
      </c>
      <c r="B7" s="12" t="str">
        <f t="shared" ref="B7:B25" si="3">C7&amp;"-"&amp;E7</f>
        <v>1006-5100000900-2023-1</v>
      </c>
      <c r="C7" s="12" t="str">
        <f t="shared" ref="C7:C25" si="4">F7</f>
        <v>1006-5100000900-2023</v>
      </c>
      <c r="D7" s="12" t="s">
        <v>253</v>
      </c>
      <c r="E7" s="12">
        <v>1</v>
      </c>
      <c r="F7" s="12" t="str">
        <f>Invoice_header!C5</f>
        <v>1006-5100000900-2023</v>
      </c>
      <c r="G7" s="12">
        <f>-1*Payment_line_item_details!J7</f>
        <v>-220110</v>
      </c>
      <c r="H7" s="23">
        <f>Invoice_header!R5+10</f>
        <v>45000</v>
      </c>
      <c r="I7" s="12" t="s">
        <v>323</v>
      </c>
      <c r="J7" s="12">
        <f t="shared" si="0"/>
        <v>20</v>
      </c>
      <c r="K7" s="12" t="str">
        <f t="shared" si="1"/>
        <v>1006-5100000900</v>
      </c>
      <c r="L7" s="12" t="s">
        <v>382</v>
      </c>
    </row>
    <row r="8" spans="1:12" ht="43.2" x14ac:dyDescent="0.3">
      <c r="A8" s="30" t="str">
        <f t="shared" si="2"/>
        <v>1006-5100000901-2023-1</v>
      </c>
      <c r="B8" s="12" t="str">
        <f t="shared" si="3"/>
        <v>1006-5100000901-2023-1</v>
      </c>
      <c r="C8" s="12" t="str">
        <f t="shared" si="4"/>
        <v>1006-5100000901-2023</v>
      </c>
      <c r="D8" s="12" t="s">
        <v>253</v>
      </c>
      <c r="E8" s="12">
        <v>1</v>
      </c>
      <c r="F8" s="12" t="str">
        <f>Invoice_header!C6</f>
        <v>1006-5100000901-2023</v>
      </c>
      <c r="G8" s="12">
        <f>-1*Payment_line_item_details!J8</f>
        <v>-442200</v>
      </c>
      <c r="H8" s="23">
        <f>Invoice_header!R6+10</f>
        <v>45041</v>
      </c>
      <c r="I8" s="12" t="s">
        <v>323</v>
      </c>
      <c r="J8" s="12">
        <f t="shared" si="0"/>
        <v>20</v>
      </c>
      <c r="K8" s="12" t="str">
        <f t="shared" si="1"/>
        <v>1006-5100000901</v>
      </c>
      <c r="L8" s="12" t="s">
        <v>383</v>
      </c>
    </row>
    <row r="9" spans="1:12" ht="43.2" x14ac:dyDescent="0.3">
      <c r="A9" s="30" t="str">
        <f t="shared" si="2"/>
        <v>1006-5100000902-2023-1</v>
      </c>
      <c r="B9" s="12" t="str">
        <f t="shared" si="3"/>
        <v>1006-5100000902-2023-1</v>
      </c>
      <c r="C9" s="12" t="str">
        <f t="shared" si="4"/>
        <v>1006-5100000902-2023</v>
      </c>
      <c r="D9" s="12" t="s">
        <v>253</v>
      </c>
      <c r="E9" s="12">
        <v>1</v>
      </c>
      <c r="F9" s="12" t="str">
        <f>Invoice_header!C7</f>
        <v>1006-5100000902-2023</v>
      </c>
      <c r="G9" s="12">
        <f>-1*Payment_line_item_details!J9</f>
        <v>-666600</v>
      </c>
      <c r="H9" s="23">
        <f>Invoice_header!R7+10</f>
        <v>45002</v>
      </c>
      <c r="I9" s="12" t="s">
        <v>254</v>
      </c>
      <c r="J9" s="12">
        <f t="shared" si="0"/>
        <v>20</v>
      </c>
      <c r="K9" s="12" t="str">
        <f t="shared" si="1"/>
        <v>1006-5100000902</v>
      </c>
      <c r="L9" s="12" t="s">
        <v>384</v>
      </c>
    </row>
    <row r="10" spans="1:12" ht="43.2" x14ac:dyDescent="0.3">
      <c r="A10" s="30" t="str">
        <f t="shared" si="2"/>
        <v>1006-5100000903-2023-1</v>
      </c>
      <c r="B10" s="12" t="str">
        <f t="shared" si="3"/>
        <v>1006-5100000903-2023-1</v>
      </c>
      <c r="C10" s="12" t="str">
        <f t="shared" si="4"/>
        <v>1006-5100000903-2023</v>
      </c>
      <c r="D10" s="12" t="s">
        <v>253</v>
      </c>
      <c r="E10" s="12">
        <v>1</v>
      </c>
      <c r="F10" s="12" t="str">
        <f>Invoice_header!C8</f>
        <v>1006-5100000903-2023</v>
      </c>
      <c r="G10" s="12">
        <f>-1*Payment_line_item_details!J10</f>
        <v>-1100000</v>
      </c>
      <c r="H10" s="23">
        <f>Invoice_header!R8+10</f>
        <v>45003</v>
      </c>
      <c r="I10" s="12" t="s">
        <v>254</v>
      </c>
      <c r="J10" s="12">
        <f t="shared" si="0"/>
        <v>20</v>
      </c>
      <c r="K10" s="12" t="str">
        <f t="shared" si="1"/>
        <v>1006-5100000903</v>
      </c>
      <c r="L10" s="12" t="s">
        <v>385</v>
      </c>
    </row>
    <row r="11" spans="1:12" ht="43.2" x14ac:dyDescent="0.3">
      <c r="A11" s="30" t="str">
        <f t="shared" si="2"/>
        <v>1006-5100000904-2023-1</v>
      </c>
      <c r="B11" s="12" t="str">
        <f t="shared" si="3"/>
        <v>1006-5100000904-2023-1</v>
      </c>
      <c r="C11" s="12" t="str">
        <f t="shared" si="4"/>
        <v>1006-5100000904-2023</v>
      </c>
      <c r="D11" s="12" t="s">
        <v>253</v>
      </c>
      <c r="E11" s="12">
        <v>1</v>
      </c>
      <c r="F11" s="12" t="str">
        <f>Invoice_header!C9</f>
        <v>1006-5100000904-2023</v>
      </c>
      <c r="G11" s="12">
        <f>-1*Payment_line_item_details!J11</f>
        <v>-264000</v>
      </c>
      <c r="H11" s="23">
        <f>Invoice_header!R9+10</f>
        <v>45004</v>
      </c>
      <c r="I11" s="12" t="s">
        <v>254</v>
      </c>
      <c r="J11" s="12">
        <f t="shared" si="0"/>
        <v>20</v>
      </c>
      <c r="K11" s="12" t="str">
        <f t="shared" si="1"/>
        <v>1006-5100000904</v>
      </c>
      <c r="L11" s="12" t="s">
        <v>386</v>
      </c>
    </row>
    <row r="12" spans="1:12" ht="43.2" x14ac:dyDescent="0.3">
      <c r="A12" s="30" t="str">
        <f t="shared" si="2"/>
        <v>1006-5100000905-2023-1</v>
      </c>
      <c r="B12" s="12" t="str">
        <f t="shared" si="3"/>
        <v>1006-5100000905-2023-1</v>
      </c>
      <c r="C12" s="12" t="str">
        <f t="shared" si="4"/>
        <v>1006-5100000905-2023</v>
      </c>
      <c r="D12" s="12" t="s">
        <v>253</v>
      </c>
      <c r="E12" s="12">
        <v>1</v>
      </c>
      <c r="F12" s="12" t="str">
        <f>Invoice_header!C10</f>
        <v>1006-5100000905-2023</v>
      </c>
      <c r="G12" s="12">
        <f>-1*Payment_line_item_details!J12</f>
        <v>-273000</v>
      </c>
      <c r="H12" s="23">
        <f>Invoice_header!R10+10</f>
        <v>45005</v>
      </c>
      <c r="I12" s="12" t="s">
        <v>254</v>
      </c>
      <c r="J12" s="12">
        <f t="shared" si="0"/>
        <v>20</v>
      </c>
      <c r="K12" s="12" t="str">
        <f t="shared" si="1"/>
        <v>1006-5100000905</v>
      </c>
      <c r="L12" s="12" t="s">
        <v>387</v>
      </c>
    </row>
    <row r="13" spans="1:12" ht="43.2" x14ac:dyDescent="0.3">
      <c r="A13" s="30" t="str">
        <f t="shared" si="2"/>
        <v>1006-5100000906-2023-1</v>
      </c>
      <c r="B13" s="12" t="str">
        <f t="shared" si="3"/>
        <v>1006-5100000906-2023-1</v>
      </c>
      <c r="C13" s="12" t="str">
        <f t="shared" si="4"/>
        <v>1006-5100000906-2023</v>
      </c>
      <c r="D13" s="12" t="s">
        <v>253</v>
      </c>
      <c r="E13" s="12">
        <v>1</v>
      </c>
      <c r="F13" s="12" t="str">
        <f>Invoice_header!C11</f>
        <v>1006-5100000906-2023</v>
      </c>
      <c r="G13" s="12">
        <f>-1*Payment_line_item_details!J13</f>
        <v>-280700</v>
      </c>
      <c r="H13" s="23">
        <f>Invoice_header!R11+10</f>
        <v>45006</v>
      </c>
      <c r="I13" s="12" t="s">
        <v>254</v>
      </c>
      <c r="J13" s="12">
        <f t="shared" si="0"/>
        <v>20</v>
      </c>
      <c r="K13" s="12" t="str">
        <f t="shared" si="1"/>
        <v>1006-5100000906</v>
      </c>
      <c r="L13" s="12" t="s">
        <v>388</v>
      </c>
    </row>
    <row r="14" spans="1:12" ht="43.2" x14ac:dyDescent="0.3">
      <c r="A14" s="30" t="str">
        <f t="shared" si="2"/>
        <v>1006-5100000907-2023-1</v>
      </c>
      <c r="B14" s="12" t="str">
        <f t="shared" si="3"/>
        <v>1006-5100000907-2023-1</v>
      </c>
      <c r="C14" s="12" t="str">
        <f t="shared" si="4"/>
        <v>1006-5100000907-2023</v>
      </c>
      <c r="D14" s="12" t="s">
        <v>253</v>
      </c>
      <c r="E14" s="12">
        <v>1</v>
      </c>
      <c r="F14" s="12" t="str">
        <f>Invoice_header!C12</f>
        <v>1006-5100000907-2023</v>
      </c>
      <c r="G14" s="12">
        <f>-1*Payment_line_item_details!J14</f>
        <v>-302850</v>
      </c>
      <c r="H14" s="23">
        <f>Invoice_header!R12+10</f>
        <v>45007</v>
      </c>
      <c r="I14" s="12" t="s">
        <v>254</v>
      </c>
      <c r="J14" s="12">
        <f t="shared" si="0"/>
        <v>20</v>
      </c>
      <c r="K14" s="12" t="str">
        <f t="shared" si="1"/>
        <v>1006-5100000907</v>
      </c>
      <c r="L14" s="12" t="s">
        <v>389</v>
      </c>
    </row>
    <row r="15" spans="1:12" ht="43.2" x14ac:dyDescent="0.3">
      <c r="A15" s="30" t="str">
        <f t="shared" si="2"/>
        <v>1006-5100000908-2023-1</v>
      </c>
      <c r="B15" s="12" t="str">
        <f t="shared" si="3"/>
        <v>1006-5100000908-2023-1</v>
      </c>
      <c r="C15" s="12" t="str">
        <f t="shared" si="4"/>
        <v>1006-5100000908-2023</v>
      </c>
      <c r="D15" s="12" t="s">
        <v>253</v>
      </c>
      <c r="E15" s="12">
        <v>1</v>
      </c>
      <c r="F15" s="12" t="str">
        <f>Invoice_header!C13</f>
        <v>1006-5100000908-2023</v>
      </c>
      <c r="G15" s="12">
        <f>-1*Payment_line_item_details!J15</f>
        <v>-355200</v>
      </c>
      <c r="H15" s="23">
        <f>Invoice_header!R13+10</f>
        <v>45008</v>
      </c>
      <c r="I15" s="12" t="s">
        <v>254</v>
      </c>
      <c r="J15" s="12">
        <f t="shared" si="0"/>
        <v>20</v>
      </c>
      <c r="K15" s="12" t="str">
        <f t="shared" si="1"/>
        <v>1006-5100000908</v>
      </c>
      <c r="L15" s="12" t="s">
        <v>390</v>
      </c>
    </row>
    <row r="16" spans="1:12" ht="43.2" x14ac:dyDescent="0.3">
      <c r="A16" s="30" t="str">
        <f t="shared" si="2"/>
        <v>1006-5100000909-2023-1</v>
      </c>
      <c r="B16" s="12" t="str">
        <f t="shared" si="3"/>
        <v>1006-5100000909-2023-1</v>
      </c>
      <c r="C16" s="12" t="str">
        <f t="shared" si="4"/>
        <v>1006-5100000909-2023</v>
      </c>
      <c r="D16" s="12" t="s">
        <v>253</v>
      </c>
      <c r="E16" s="12">
        <v>1</v>
      </c>
      <c r="F16" s="12" t="str">
        <f>Invoice_header!C14</f>
        <v>1006-5100000909-2023</v>
      </c>
      <c r="G16" s="12">
        <f>-1*Payment_line_item_details!J16</f>
        <v>-266310</v>
      </c>
      <c r="H16" s="23">
        <f>Invoice_header!R14+10</f>
        <v>45009</v>
      </c>
      <c r="I16" s="12" t="s">
        <v>254</v>
      </c>
      <c r="J16" s="12">
        <f t="shared" si="0"/>
        <v>20</v>
      </c>
      <c r="K16" s="12" t="str">
        <f t="shared" si="1"/>
        <v>1006-5100000909</v>
      </c>
      <c r="L16" s="12" t="s">
        <v>391</v>
      </c>
    </row>
    <row r="17" spans="1:12" ht="43.2" x14ac:dyDescent="0.3">
      <c r="A17" s="30" t="str">
        <f t="shared" si="2"/>
        <v>1140-5100000910-2023-1</v>
      </c>
      <c r="B17" s="12" t="str">
        <f t="shared" si="3"/>
        <v>1140-5100000910-2023-1</v>
      </c>
      <c r="C17" s="12" t="str">
        <f t="shared" si="4"/>
        <v>1140-5100000910-2023</v>
      </c>
      <c r="D17" s="12" t="s">
        <v>253</v>
      </c>
      <c r="E17" s="12">
        <v>1</v>
      </c>
      <c r="F17" s="12" t="str">
        <f>Invoice_header!C15</f>
        <v>1140-5100000910-2023</v>
      </c>
      <c r="G17" s="12">
        <f>-1*Payment_line_item_details!J17</f>
        <v>-576840</v>
      </c>
      <c r="H17" s="23">
        <f>Invoice_header!R15+10</f>
        <v>45010</v>
      </c>
      <c r="I17" s="12" t="s">
        <v>254</v>
      </c>
      <c r="J17" s="12">
        <f t="shared" si="0"/>
        <v>20</v>
      </c>
      <c r="K17" s="12" t="str">
        <f t="shared" si="1"/>
        <v>1140-5100000910</v>
      </c>
      <c r="L17" s="12" t="s">
        <v>392</v>
      </c>
    </row>
    <row r="18" spans="1:12" ht="43.2" x14ac:dyDescent="0.3">
      <c r="A18" s="30" t="str">
        <f t="shared" si="2"/>
        <v>1140-5100000911-2023-1</v>
      </c>
      <c r="B18" s="12" t="str">
        <f t="shared" si="3"/>
        <v>1140-5100000911-2023-1</v>
      </c>
      <c r="C18" s="12" t="str">
        <f t="shared" si="4"/>
        <v>1140-5100000911-2023</v>
      </c>
      <c r="D18" s="12" t="s">
        <v>253</v>
      </c>
      <c r="E18" s="12">
        <v>1</v>
      </c>
      <c r="F18" s="12" t="str">
        <f>Invoice_header!C16</f>
        <v>1140-5100000911-2023</v>
      </c>
      <c r="G18" s="12">
        <f>-1*Payment_line_item_details!J18</f>
        <v>-1155000</v>
      </c>
      <c r="H18" s="23">
        <f>Invoice_header!R16+10</f>
        <v>45011</v>
      </c>
      <c r="I18" s="12" t="s">
        <v>254</v>
      </c>
      <c r="J18" s="12">
        <f t="shared" si="0"/>
        <v>20</v>
      </c>
      <c r="K18" s="12" t="str">
        <f t="shared" si="1"/>
        <v>1140-5100000911</v>
      </c>
      <c r="L18" s="12" t="s">
        <v>393</v>
      </c>
    </row>
    <row r="19" spans="1:12" ht="43.2" x14ac:dyDescent="0.3">
      <c r="A19" s="30" t="str">
        <f t="shared" si="2"/>
        <v>1140-5100000912-2023-1</v>
      </c>
      <c r="B19" s="12" t="str">
        <f t="shared" si="3"/>
        <v>1140-5100000912-2023-1</v>
      </c>
      <c r="C19" s="12" t="str">
        <f t="shared" si="4"/>
        <v>1140-5100000912-2023</v>
      </c>
      <c r="D19" s="12" t="s">
        <v>253</v>
      </c>
      <c r="E19" s="12">
        <v>1</v>
      </c>
      <c r="F19" s="12" t="str">
        <f>Invoice_header!C17</f>
        <v>1140-5100000912-2023</v>
      </c>
      <c r="G19" s="12">
        <f>-1*Payment_line_item_details!J19</f>
        <v>-1584000</v>
      </c>
      <c r="H19" s="23">
        <f>Invoice_header!R17+10</f>
        <v>45012</v>
      </c>
      <c r="I19" s="12" t="s">
        <v>254</v>
      </c>
      <c r="J19" s="12">
        <f t="shared" si="0"/>
        <v>20</v>
      </c>
      <c r="K19" s="12" t="str">
        <f t="shared" si="1"/>
        <v>1140-5100000912</v>
      </c>
      <c r="L19" s="12" t="s">
        <v>394</v>
      </c>
    </row>
    <row r="20" spans="1:12" ht="43.2" x14ac:dyDescent="0.3">
      <c r="A20" s="30" t="str">
        <f t="shared" si="2"/>
        <v>1140-5100000913-2023-1</v>
      </c>
      <c r="B20" s="12" t="str">
        <f t="shared" si="3"/>
        <v>1140-5100000913-2023-1</v>
      </c>
      <c r="C20" s="12" t="str">
        <f t="shared" si="4"/>
        <v>1140-5100000913-2023</v>
      </c>
      <c r="D20" s="12" t="s">
        <v>253</v>
      </c>
      <c r="E20" s="12">
        <v>1</v>
      </c>
      <c r="F20" s="12" t="str">
        <f>Invoice_header!C18</f>
        <v>1140-5100000913-2023</v>
      </c>
      <c r="G20" s="12">
        <f>-1*Payment_line_item_details!J20</f>
        <v>-426000</v>
      </c>
      <c r="H20" s="23">
        <f>Invoice_header!R18+10</f>
        <v>45013</v>
      </c>
      <c r="I20" s="12" t="s">
        <v>254</v>
      </c>
      <c r="J20" s="12">
        <f t="shared" si="0"/>
        <v>20</v>
      </c>
      <c r="K20" s="12" t="str">
        <f t="shared" si="1"/>
        <v>1140-5100000913</v>
      </c>
      <c r="L20" s="12" t="s">
        <v>395</v>
      </c>
    </row>
    <row r="21" spans="1:12" ht="43.2" x14ac:dyDescent="0.3">
      <c r="A21" s="30" t="str">
        <f t="shared" si="2"/>
        <v>1140-5100000914-2023-1</v>
      </c>
      <c r="B21" s="12" t="str">
        <f t="shared" si="3"/>
        <v>1140-5100000914-2023-1</v>
      </c>
      <c r="C21" s="12" t="str">
        <f t="shared" si="4"/>
        <v>1140-5100000914-2023</v>
      </c>
      <c r="D21" s="12" t="s">
        <v>253</v>
      </c>
      <c r="E21" s="12">
        <v>1</v>
      </c>
      <c r="F21" s="12" t="str">
        <f>Invoice_header!C19</f>
        <v>1140-5100000914-2023</v>
      </c>
      <c r="G21" s="12">
        <f>-1*Payment_line_item_details!J21</f>
        <v>-431600</v>
      </c>
      <c r="H21" s="23">
        <f>Invoice_header!R19-30</f>
        <v>44997</v>
      </c>
      <c r="I21" s="12" t="s">
        <v>254</v>
      </c>
      <c r="J21" s="12">
        <f t="shared" si="0"/>
        <v>20</v>
      </c>
      <c r="K21" s="12" t="str">
        <f t="shared" si="1"/>
        <v>1140-5100000914</v>
      </c>
      <c r="L21" s="12" t="s">
        <v>396</v>
      </c>
    </row>
    <row r="22" spans="1:12" ht="43.2" x14ac:dyDescent="0.3">
      <c r="A22" s="30" t="str">
        <f t="shared" si="2"/>
        <v>1140-5100000915-2023-1</v>
      </c>
      <c r="B22" s="12" t="str">
        <f t="shared" si="3"/>
        <v>1140-5100000915-2023-1</v>
      </c>
      <c r="C22" s="12" t="str">
        <f t="shared" si="4"/>
        <v>1140-5100000915-2023</v>
      </c>
      <c r="D22" s="12" t="s">
        <v>253</v>
      </c>
      <c r="E22" s="12">
        <v>1</v>
      </c>
      <c r="F22" s="12" t="str">
        <f>Invoice_header!C20</f>
        <v>1140-5100000915-2023</v>
      </c>
      <c r="G22" s="12">
        <f>-1*Payment_line_item_details!J22</f>
        <v>-463400</v>
      </c>
      <c r="H22" s="23">
        <f>Invoice_header!R20-30</f>
        <v>44998</v>
      </c>
      <c r="I22" s="12" t="s">
        <v>254</v>
      </c>
      <c r="J22" s="12">
        <f t="shared" si="0"/>
        <v>20</v>
      </c>
      <c r="K22" s="12" t="str">
        <f t="shared" si="1"/>
        <v>1140-5100000915</v>
      </c>
      <c r="L22" s="12" t="s">
        <v>397</v>
      </c>
    </row>
    <row r="23" spans="1:12" ht="43.2" x14ac:dyDescent="0.3">
      <c r="A23" s="30" t="str">
        <f t="shared" si="2"/>
        <v>1140-5100000916-2023-1</v>
      </c>
      <c r="B23" s="12" t="str">
        <f t="shared" si="3"/>
        <v>1140-5100000916-2023-1</v>
      </c>
      <c r="C23" s="12" t="str">
        <f t="shared" si="4"/>
        <v>1140-5100000916-2023</v>
      </c>
      <c r="D23" s="12" t="s">
        <v>253</v>
      </c>
      <c r="E23" s="12">
        <v>1</v>
      </c>
      <c r="F23" s="12" t="str">
        <f>Invoice_header!C21</f>
        <v>1140-5100000916-2023</v>
      </c>
      <c r="G23" s="12">
        <f>-1*Payment_line_item_details!J23</f>
        <v>-540000</v>
      </c>
      <c r="H23" s="23">
        <f>Invoice_header!R21-30</f>
        <v>44999</v>
      </c>
      <c r="I23" s="12" t="s">
        <v>254</v>
      </c>
      <c r="J23" s="12">
        <f t="shared" si="0"/>
        <v>20</v>
      </c>
      <c r="K23" s="12" t="str">
        <f t="shared" si="1"/>
        <v>1140-5100000916</v>
      </c>
      <c r="L23" s="12" t="s">
        <v>398</v>
      </c>
    </row>
    <row r="24" spans="1:12" ht="43.2" x14ac:dyDescent="0.3">
      <c r="A24" s="30" t="str">
        <f t="shared" si="2"/>
        <v>1140-5100000917-2023-1</v>
      </c>
      <c r="B24" s="12" t="str">
        <f t="shared" si="3"/>
        <v>1140-5100000917-2023-1</v>
      </c>
      <c r="C24" s="12" t="str">
        <f t="shared" si="4"/>
        <v>1140-5100000917-2023</v>
      </c>
      <c r="D24" s="12" t="s">
        <v>253</v>
      </c>
      <c r="E24" s="12">
        <v>1</v>
      </c>
      <c r="F24" s="12" t="str">
        <f>Invoice_header!C22</f>
        <v>1140-5100000917-2023</v>
      </c>
      <c r="G24" s="12">
        <f>-1*Payment_line_item_details!J24</f>
        <v>-502000</v>
      </c>
      <c r="H24" s="23">
        <f>Invoice_header!R22-30</f>
        <v>45000</v>
      </c>
      <c r="I24" s="12" t="s">
        <v>323</v>
      </c>
      <c r="J24" s="12">
        <f t="shared" si="0"/>
        <v>20</v>
      </c>
      <c r="K24" s="12" t="str">
        <f t="shared" si="1"/>
        <v>1140-5100000917</v>
      </c>
      <c r="L24" s="12" t="s">
        <v>399</v>
      </c>
    </row>
    <row r="25" spans="1:12" ht="43.2" x14ac:dyDescent="0.3">
      <c r="A25" s="30" t="str">
        <f t="shared" si="2"/>
        <v>1140-5100000917-2023-2</v>
      </c>
      <c r="B25" s="12" t="str">
        <f t="shared" si="3"/>
        <v>1140-5100000917-2023-2</v>
      </c>
      <c r="C25" s="12" t="str">
        <f t="shared" si="4"/>
        <v>1140-5100000917-2023</v>
      </c>
      <c r="D25" s="12" t="s">
        <v>253</v>
      </c>
      <c r="E25" s="12">
        <v>2</v>
      </c>
      <c r="F25" s="12" t="str">
        <f>Invoice_header!C22</f>
        <v>1140-5100000917-2023</v>
      </c>
      <c r="G25" s="12">
        <f>-1*Payment_line_item_details!J25</f>
        <v>-90000</v>
      </c>
      <c r="H25" s="23">
        <f>Invoice_header!R22-30</f>
        <v>45000</v>
      </c>
      <c r="I25" s="12" t="s">
        <v>323</v>
      </c>
      <c r="J25" s="12">
        <f t="shared" si="0"/>
        <v>20</v>
      </c>
      <c r="K25" s="12" t="str">
        <f t="shared" si="1"/>
        <v>1140-5100000917</v>
      </c>
      <c r="L25" s="12" t="s">
        <v>399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924B-3C46-428F-AAEE-99E7068C77ED}">
  <dimension ref="A1:D24"/>
  <sheetViews>
    <sheetView workbookViewId="0">
      <selection activeCell="F27" sqref="F27"/>
    </sheetView>
  </sheetViews>
  <sheetFormatPr defaultRowHeight="14.4" x14ac:dyDescent="0.3"/>
  <sheetData>
    <row r="1" spans="1:4" ht="43.2" x14ac:dyDescent="0.3">
      <c r="A1" s="19" t="s">
        <v>288</v>
      </c>
      <c r="B1" s="12">
        <v>-100581.36</v>
      </c>
      <c r="C1" s="23" t="e">
        <f>Invoice_header!M2+10</f>
        <v>#VALUE!</v>
      </c>
      <c r="D1" s="23" t="s">
        <v>254</v>
      </c>
    </row>
    <row r="2" spans="1:4" ht="43.2" x14ac:dyDescent="0.3">
      <c r="A2" s="19" t="s">
        <v>288</v>
      </c>
      <c r="B2" s="12">
        <v>-569961.04</v>
      </c>
      <c r="C2" s="23" t="e">
        <f>Invoice_header!M2+10</f>
        <v>#VALUE!</v>
      </c>
      <c r="D2" s="12" t="s">
        <v>254</v>
      </c>
    </row>
    <row r="3" spans="1:4" x14ac:dyDescent="0.3">
      <c r="A3" s="12" t="e">
        <f>Invoice_header!#REF!</f>
        <v>#REF!</v>
      </c>
      <c r="B3" s="12" t="e">
        <f>-1*Payment_line_item_details!E1</f>
        <v>#VALUE!</v>
      </c>
      <c r="C3" s="23" t="e">
        <f>Invoice_header!M1+10</f>
        <v>#VALUE!</v>
      </c>
      <c r="D3" s="23" t="s">
        <v>254</v>
      </c>
    </row>
    <row r="4" spans="1:4" x14ac:dyDescent="0.3">
      <c r="A4" s="12" t="e">
        <f>Invoice_header!#REF!</f>
        <v>#REF!</v>
      </c>
      <c r="B4" s="12" t="e">
        <f>-1*Payment_line_item_details!E2</f>
        <v>#VALUE!</v>
      </c>
      <c r="C4" s="23" t="e">
        <f>Invoice_header!M1+10</f>
        <v>#VALUE!</v>
      </c>
      <c r="D4" s="23" t="s">
        <v>254</v>
      </c>
    </row>
    <row r="5" spans="1:4" ht="43.2" x14ac:dyDescent="0.3">
      <c r="A5" s="12" t="e">
        <f>Invoice_header!#REF!</f>
        <v>#REF!</v>
      </c>
      <c r="B5" s="12" t="e">
        <f>-1*Payment_line_item_details!E5</f>
        <v>#VALUE!</v>
      </c>
      <c r="C5" s="23" t="e">
        <f>Invoice_header!M3+10</f>
        <v>#VALUE!</v>
      </c>
      <c r="D5" s="12" t="s">
        <v>254</v>
      </c>
    </row>
    <row r="6" spans="1:4" ht="43.2" x14ac:dyDescent="0.3">
      <c r="A6" s="12" t="e">
        <f>Invoice_header!#REF!</f>
        <v>#REF!</v>
      </c>
      <c r="B6" s="12" t="e">
        <f>-1*Payment_line_item_details!E6</f>
        <v>#VALUE!</v>
      </c>
      <c r="C6" s="23" t="e">
        <f>Invoice_header!M4+10</f>
        <v>#VALUE!</v>
      </c>
      <c r="D6" s="12" t="s">
        <v>323</v>
      </c>
    </row>
    <row r="7" spans="1:4" ht="43.2" x14ac:dyDescent="0.3">
      <c r="A7" s="12" t="e">
        <f>Invoice_header!#REF!</f>
        <v>#REF!</v>
      </c>
      <c r="B7" s="12" t="e">
        <f>-1*Payment_line_item_details!E7</f>
        <v>#VALUE!</v>
      </c>
      <c r="C7" s="23" t="e">
        <f>Invoice_header!M5+10</f>
        <v>#VALUE!</v>
      </c>
      <c r="D7" s="12" t="s">
        <v>323</v>
      </c>
    </row>
    <row r="8" spans="1:4" ht="43.2" x14ac:dyDescent="0.3">
      <c r="A8" s="12" t="e">
        <f>Invoice_header!#REF!</f>
        <v>#REF!</v>
      </c>
      <c r="B8" s="12" t="e">
        <f>-1*Payment_line_item_details!E8</f>
        <v>#VALUE!</v>
      </c>
      <c r="C8" s="23" t="e">
        <f>Invoice_header!M6+10</f>
        <v>#VALUE!</v>
      </c>
      <c r="D8" s="12" t="s">
        <v>254</v>
      </c>
    </row>
    <row r="9" spans="1:4" ht="43.2" x14ac:dyDescent="0.3">
      <c r="A9" s="12" t="e">
        <f>Invoice_header!#REF!</f>
        <v>#REF!</v>
      </c>
      <c r="B9" s="12" t="e">
        <f>-1*Payment_line_item_details!E9</f>
        <v>#VALUE!</v>
      </c>
      <c r="C9" s="23" t="e">
        <f>Invoice_header!M7+10</f>
        <v>#VALUE!</v>
      </c>
      <c r="D9" s="12" t="s">
        <v>254</v>
      </c>
    </row>
    <row r="10" spans="1:4" ht="43.2" x14ac:dyDescent="0.3">
      <c r="A10" s="12" t="e">
        <f>Invoice_header!#REF!</f>
        <v>#REF!</v>
      </c>
      <c r="B10" s="12" t="e">
        <f>-1*Payment_line_item_details!E10</f>
        <v>#VALUE!</v>
      </c>
      <c r="C10" s="23" t="e">
        <f>Invoice_header!M8+10</f>
        <v>#VALUE!</v>
      </c>
      <c r="D10" s="12" t="s">
        <v>254</v>
      </c>
    </row>
    <row r="11" spans="1:4" ht="43.2" x14ac:dyDescent="0.3">
      <c r="A11" s="12" t="e">
        <f>Invoice_header!#REF!</f>
        <v>#REF!</v>
      </c>
      <c r="B11" s="12" t="e">
        <f>-1*Payment_line_item_details!E11</f>
        <v>#VALUE!</v>
      </c>
      <c r="C11" s="23" t="e">
        <f>Invoice_header!M9+10</f>
        <v>#VALUE!</v>
      </c>
      <c r="D11" s="12" t="s">
        <v>254</v>
      </c>
    </row>
    <row r="12" spans="1:4" ht="43.2" x14ac:dyDescent="0.3">
      <c r="A12" s="12" t="e">
        <f>Invoice_header!#REF!</f>
        <v>#REF!</v>
      </c>
      <c r="B12" s="12" t="e">
        <f>-1*Payment_line_item_details!E12</f>
        <v>#VALUE!</v>
      </c>
      <c r="C12" s="23" t="e">
        <f>Invoice_header!M10+10</f>
        <v>#VALUE!</v>
      </c>
      <c r="D12" s="12" t="s">
        <v>254</v>
      </c>
    </row>
    <row r="13" spans="1:4" x14ac:dyDescent="0.3">
      <c r="A13" s="12" t="e">
        <f>Invoice_header!#REF!</f>
        <v>#REF!</v>
      </c>
      <c r="B13" s="12" t="e">
        <f>-1*Payment_line_item_details!E13</f>
        <v>#VALUE!</v>
      </c>
      <c r="C13" s="23" t="e">
        <f>Invoice_header!M11+10</f>
        <v>#VALUE!</v>
      </c>
      <c r="D13" s="12" t="s">
        <v>254</v>
      </c>
    </row>
    <row r="14" spans="1:4" x14ac:dyDescent="0.3">
      <c r="A14" s="12" t="e">
        <f>Invoice_header!#REF!</f>
        <v>#REF!</v>
      </c>
      <c r="B14" s="12" t="e">
        <f>-1*Payment_line_item_details!E14</f>
        <v>#VALUE!</v>
      </c>
      <c r="C14" s="23" t="e">
        <f>Invoice_header!M12+10</f>
        <v>#VALUE!</v>
      </c>
      <c r="D14" s="12" t="s">
        <v>254</v>
      </c>
    </row>
    <row r="15" spans="1:4" x14ac:dyDescent="0.3">
      <c r="A15" s="12" t="e">
        <f>Invoice_header!#REF!</f>
        <v>#REF!</v>
      </c>
      <c r="B15" s="12" t="e">
        <f>-1*Payment_line_item_details!E15</f>
        <v>#VALUE!</v>
      </c>
      <c r="C15" s="23" t="e">
        <f>Invoice_header!M13+10</f>
        <v>#VALUE!</v>
      </c>
      <c r="D15" s="12" t="s">
        <v>254</v>
      </c>
    </row>
    <row r="16" spans="1:4" x14ac:dyDescent="0.3">
      <c r="A16" s="12" t="e">
        <f>Invoice_header!#REF!</f>
        <v>#REF!</v>
      </c>
      <c r="B16" s="12" t="e">
        <f>-1*Payment_line_item_details!E16</f>
        <v>#VALUE!</v>
      </c>
      <c r="C16" s="23" t="e">
        <f>Invoice_header!M14+10</f>
        <v>#VALUE!</v>
      </c>
      <c r="D16" s="12" t="s">
        <v>254</v>
      </c>
    </row>
    <row r="17" spans="1:4" x14ac:dyDescent="0.3">
      <c r="A17" s="12" t="e">
        <f>Invoice_header!#REF!</f>
        <v>#REF!</v>
      </c>
      <c r="B17" s="12" t="e">
        <f>-1*Payment_line_item_details!E17</f>
        <v>#VALUE!</v>
      </c>
      <c r="C17" s="23" t="e">
        <f>Invoice_header!M15+10</f>
        <v>#VALUE!</v>
      </c>
      <c r="D17" s="12" t="s">
        <v>254</v>
      </c>
    </row>
    <row r="18" spans="1:4" x14ac:dyDescent="0.3">
      <c r="A18" s="12" t="e">
        <f>Invoice_header!#REF!</f>
        <v>#REF!</v>
      </c>
      <c r="B18" s="12" t="e">
        <f>-1*Payment_line_item_details!E18</f>
        <v>#VALUE!</v>
      </c>
      <c r="C18" s="23" t="e">
        <f>Invoice_header!M16+10</f>
        <v>#VALUE!</v>
      </c>
      <c r="D18" s="12" t="s">
        <v>254</v>
      </c>
    </row>
    <row r="19" spans="1:4" x14ac:dyDescent="0.3">
      <c r="A19" s="12" t="e">
        <f>Invoice_header!#REF!</f>
        <v>#REF!</v>
      </c>
      <c r="B19" s="12" t="e">
        <f>-1*Payment_line_item_details!E19</f>
        <v>#VALUE!</v>
      </c>
      <c r="C19" s="23" t="e">
        <f>Invoice_header!M17+10</f>
        <v>#VALUE!</v>
      </c>
      <c r="D19" s="12" t="s">
        <v>254</v>
      </c>
    </row>
    <row r="20" spans="1:4" x14ac:dyDescent="0.3">
      <c r="A20" s="12" t="e">
        <f>Invoice_header!#REF!</f>
        <v>#REF!</v>
      </c>
      <c r="B20" s="12" t="e">
        <f>-1*Payment_line_item_details!E20</f>
        <v>#VALUE!</v>
      </c>
      <c r="C20" s="23" t="e">
        <f>Invoice_header!M18-30</f>
        <v>#VALUE!</v>
      </c>
      <c r="D20" s="12" t="s">
        <v>254</v>
      </c>
    </row>
    <row r="21" spans="1:4" x14ac:dyDescent="0.3">
      <c r="A21" s="12" t="e">
        <f>Invoice_header!#REF!</f>
        <v>#REF!</v>
      </c>
      <c r="B21" s="12" t="e">
        <f>-1*Payment_line_item_details!E21</f>
        <v>#VALUE!</v>
      </c>
      <c r="C21" s="23" t="e">
        <f>Invoice_header!M19-30</f>
        <v>#VALUE!</v>
      </c>
      <c r="D21" s="12" t="s">
        <v>254</v>
      </c>
    </row>
    <row r="22" spans="1:4" x14ac:dyDescent="0.3">
      <c r="A22" s="12" t="e">
        <f>Invoice_header!#REF!</f>
        <v>#REF!</v>
      </c>
      <c r="B22" s="12" t="e">
        <f>-1*Payment_line_item_details!E22</f>
        <v>#VALUE!</v>
      </c>
      <c r="C22" s="23" t="e">
        <f>Invoice_header!M20-30</f>
        <v>#VALUE!</v>
      </c>
      <c r="D22" s="12" t="s">
        <v>254</v>
      </c>
    </row>
    <row r="23" spans="1:4" x14ac:dyDescent="0.3">
      <c r="A23" s="12" t="e">
        <f>Invoice_header!#REF!</f>
        <v>#REF!</v>
      </c>
      <c r="B23" s="12" t="e">
        <f>-1*Payment_line_item_details!E23</f>
        <v>#VALUE!</v>
      </c>
      <c r="C23" s="23" t="e">
        <f>Invoice_header!M21-30</f>
        <v>#VALUE!</v>
      </c>
      <c r="D23" s="12" t="s">
        <v>323</v>
      </c>
    </row>
    <row r="24" spans="1:4" x14ac:dyDescent="0.3">
      <c r="A24" s="12" t="e">
        <f>Invoice_header!#REF!</f>
        <v>#REF!</v>
      </c>
      <c r="B24" s="12" t="e">
        <f>-1*Payment_line_item_details!E24</f>
        <v>#VALUE!</v>
      </c>
      <c r="C24" s="23" t="e">
        <f>Invoice_header!M21-30</f>
        <v>#VALUE!</v>
      </c>
      <c r="D24" s="12" t="s">
        <v>323</v>
      </c>
    </row>
  </sheetData>
  <sortState xmlns:xlrd2="http://schemas.microsoft.com/office/spreadsheetml/2017/richdata2" ref="A1:D24">
    <sortCondition ref="A1:A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Details</vt:lpstr>
      <vt:lpstr>ER</vt:lpstr>
      <vt:lpstr>Selected_Attribs</vt:lpstr>
      <vt:lpstr>contract_partner</vt:lpstr>
      <vt:lpstr>contract_header</vt:lpstr>
      <vt:lpstr>contract_line_item</vt:lpstr>
      <vt:lpstr>Invoice_header</vt:lpstr>
      <vt:lpstr>Invoice_line_item</vt:lpstr>
      <vt:lpstr>Sheet1</vt:lpstr>
      <vt:lpstr>Payment_Header</vt:lpstr>
      <vt:lpstr>Payment_line_item</vt:lpstr>
      <vt:lpstr>Payment_line_item_details</vt:lpstr>
      <vt:lpstr>Prices</vt:lpstr>
      <vt:lpstr>Prices_User</vt:lpstr>
      <vt:lpstr>Bid_Offer</vt:lpstr>
      <vt:lpstr>Dialog 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Krishnan Ajay</dc:creator>
  <cp:keywords/>
  <dc:description/>
  <cp:lastModifiedBy>Amit Gupta</cp:lastModifiedBy>
  <cp:revision/>
  <dcterms:created xsi:type="dcterms:W3CDTF">2023-04-13T05:58:02Z</dcterms:created>
  <dcterms:modified xsi:type="dcterms:W3CDTF">2023-06-02T10:05:34Z</dcterms:modified>
  <cp:category/>
  <cp:contentStatus/>
</cp:coreProperties>
</file>