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chloeestrin/Desktop/Dynamic Pricing /"/>
    </mc:Choice>
  </mc:AlternateContent>
  <xr:revisionPtr revIDLastSave="0" documentId="13_ncr:1_{6D273454-9442-BE4C-B3AC-C2F42CCBA5AA}" xr6:coauthVersionLast="47" xr6:coauthVersionMax="47" xr10:uidLastSave="{00000000-0000-0000-0000-000000000000}"/>
  <bookViews>
    <workbookView xWindow="0" yWindow="0" windowWidth="28800" windowHeight="18000" activeTab="4" xr2:uid="{E99803D9-09ED-764C-8CC4-4E217B902767}"/>
  </bookViews>
  <sheets>
    <sheet name="Part A" sheetId="1" r:id="rId1"/>
    <sheet name="Part B" sheetId="2" r:id="rId2"/>
    <sheet name="Part C" sheetId="3" r:id="rId3"/>
    <sheet name="Part D" sheetId="4" r:id="rId4"/>
    <sheet name="Part E" sheetId="5" r:id="rId5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4" i="2" l="1"/>
  <c r="B35" i="2"/>
  <c r="H18" i="3"/>
  <c r="H17" i="3"/>
  <c r="B53" i="2"/>
  <c r="B30" i="2"/>
  <c r="B32" i="2"/>
  <c r="B33" i="2"/>
  <c r="B34" i="2"/>
  <c r="D24" i="5"/>
  <c r="D23" i="5"/>
  <c r="D22" i="5"/>
  <c r="C36" i="1"/>
  <c r="C32" i="1"/>
  <c r="C27" i="5"/>
  <c r="C23" i="5"/>
  <c r="C24" i="5"/>
  <c r="C22" i="5"/>
  <c r="C21" i="5"/>
  <c r="C19" i="5"/>
  <c r="C10" i="5"/>
  <c r="C12" i="5"/>
  <c r="C17" i="5"/>
  <c r="E5" i="3"/>
  <c r="G5" i="3"/>
  <c r="E12" i="3"/>
  <c r="G12" i="3"/>
  <c r="F13" i="3"/>
  <c r="E13" i="3"/>
  <c r="G13" i="3"/>
  <c r="F14" i="3"/>
  <c r="E14" i="3"/>
  <c r="G14" i="3"/>
  <c r="G15" i="3"/>
  <c r="G16" i="3"/>
  <c r="G17" i="3"/>
  <c r="G18" i="3"/>
  <c r="C24" i="2"/>
  <c r="C25" i="2"/>
  <c r="C17" i="3"/>
  <c r="D17" i="3"/>
  <c r="B21" i="2"/>
  <c r="B23" i="2"/>
  <c r="B24" i="2"/>
  <c r="B26" i="2"/>
  <c r="B14" i="2"/>
  <c r="B15" i="2"/>
  <c r="B17" i="2"/>
  <c r="C26" i="5"/>
  <c r="C28" i="5"/>
  <c r="D17" i="4"/>
  <c r="E10" i="4"/>
  <c r="C15" i="4"/>
  <c r="C10" i="4"/>
  <c r="D10" i="4"/>
  <c r="D12" i="4"/>
  <c r="C16" i="4"/>
  <c r="C17" i="4"/>
  <c r="E11" i="3"/>
  <c r="E6" i="3"/>
  <c r="E7" i="3"/>
  <c r="E4" i="3"/>
  <c r="C48" i="2"/>
  <c r="C52" i="2"/>
  <c r="C51" i="2"/>
  <c r="C50" i="2"/>
  <c r="B48" i="2"/>
  <c r="B50" i="2"/>
  <c r="B51" i="2"/>
  <c r="B52" i="2"/>
  <c r="C42" i="2"/>
  <c r="C41" i="2"/>
  <c r="C43" i="2"/>
  <c r="B39" i="2"/>
  <c r="B41" i="2"/>
  <c r="B42" i="2"/>
  <c r="B43" i="2"/>
  <c r="C39" i="2"/>
  <c r="C34" i="2"/>
  <c r="C33" i="2"/>
  <c r="C32" i="2"/>
  <c r="C30" i="2"/>
  <c r="C23" i="2"/>
  <c r="B25" i="2"/>
  <c r="C21" i="2"/>
  <c r="C16" i="2"/>
  <c r="C15" i="2"/>
  <c r="C14" i="2"/>
  <c r="B16" i="2"/>
  <c r="D38" i="1"/>
  <c r="C4" i="1"/>
  <c r="E4" i="1"/>
  <c r="F4" i="1"/>
  <c r="G4" i="1"/>
  <c r="C38" i="1"/>
  <c r="D36" i="1"/>
  <c r="D34" i="1"/>
  <c r="D32" i="1"/>
  <c r="F26" i="1"/>
  <c r="C34" i="1"/>
  <c r="C15" i="1"/>
  <c r="C26" i="1"/>
  <c r="E26" i="1"/>
  <c r="G26" i="1"/>
  <c r="D22" i="1"/>
  <c r="C22" i="1"/>
  <c r="D20" i="1"/>
  <c r="C18" i="1"/>
  <c r="C20" i="1"/>
  <c r="D18" i="1"/>
  <c r="D15" i="1"/>
</calcChain>
</file>

<file path=xl/sharedStrings.xml><?xml version="1.0" encoding="utf-8"?>
<sst xmlns="http://schemas.openxmlformats.org/spreadsheetml/2006/main" count="141" uniqueCount="93">
  <si>
    <t>Price</t>
  </si>
  <si>
    <t>Profit</t>
  </si>
  <si>
    <t>Brand X Market Share</t>
  </si>
  <si>
    <t>Fixed Manu. Costs</t>
  </si>
  <si>
    <t>Advertising Budget</t>
  </si>
  <si>
    <t>Brand Manager's Sal/Exp</t>
  </si>
  <si>
    <t>Variable Manu. Costs Per Unit</t>
  </si>
  <si>
    <t>Ship/Break/Insurance Per Unit</t>
  </si>
  <si>
    <t>Salespeople comission (% of sales)</t>
  </si>
  <si>
    <t xml:space="preserve">$ Unit Contribution Margin </t>
  </si>
  <si>
    <t xml:space="preserve">Part A </t>
  </si>
  <si>
    <t>#1</t>
  </si>
  <si>
    <t>#2</t>
  </si>
  <si>
    <t>Brand X's Breakeven Point (Units)</t>
  </si>
  <si>
    <t>#3</t>
  </si>
  <si>
    <t>Market Share to Breakeven</t>
  </si>
  <si>
    <t xml:space="preserve">#4 </t>
  </si>
  <si>
    <t xml:space="preserve">#5 </t>
  </si>
  <si>
    <t>Increase in Industry Demand</t>
  </si>
  <si>
    <t>Industry Demand</t>
  </si>
  <si>
    <t>New Industry Demand</t>
  </si>
  <si>
    <t>New Advertising Budget</t>
  </si>
  <si>
    <t>New Variable Manu. Cost</t>
  </si>
  <si>
    <t>Total Variable Cost</t>
  </si>
  <si>
    <t>Total Fixed Costs</t>
  </si>
  <si>
    <t>New $ Unit Contribution Margin</t>
  </si>
  <si>
    <t xml:space="preserve">a. </t>
  </si>
  <si>
    <t>New Breakeven Point (Units)</t>
  </si>
  <si>
    <t>b.</t>
  </si>
  <si>
    <t>Units to have same profit as prev. yr</t>
  </si>
  <si>
    <t xml:space="preserve">c. </t>
  </si>
  <si>
    <t xml:space="preserve">Market Share to have same profit as prev. yr. </t>
  </si>
  <si>
    <t>Units sold based on 24% MS</t>
  </si>
  <si>
    <t>Part B</t>
  </si>
  <si>
    <t>Equip Cost</t>
  </si>
  <si>
    <t>Var. Cost/lawn</t>
  </si>
  <si>
    <t>Desired Profit</t>
  </si>
  <si>
    <t>Cost-plus Pricing</t>
  </si>
  <si>
    <t>RevenueNeeded = TotalCost*(1+.2)</t>
  </si>
  <si>
    <t>Weeks per month</t>
  </si>
  <si>
    <t>Lawns/week</t>
  </si>
  <si>
    <t>Months</t>
  </si>
  <si>
    <t>Total Cost</t>
  </si>
  <si>
    <t>Revenue Needed</t>
  </si>
  <si>
    <t>Charge/Lawn</t>
  </si>
  <si>
    <t>#4</t>
  </si>
  <si>
    <t>#5</t>
  </si>
  <si>
    <t>Part C</t>
  </si>
  <si>
    <t>Lemon Cake</t>
  </si>
  <si>
    <t>Var. Unit Cost</t>
  </si>
  <si>
    <t>Margin</t>
  </si>
  <si>
    <t>Units Sold</t>
  </si>
  <si>
    <t>Sales Price</t>
  </si>
  <si>
    <t>Item</t>
  </si>
  <si>
    <t>Profit/Product</t>
  </si>
  <si>
    <t>Cool Orange Mousse</t>
  </si>
  <si>
    <t>Texas Straw. Mango SC</t>
  </si>
  <si>
    <t>Raspberry Peach Crisp</t>
  </si>
  <si>
    <t>Current</t>
  </si>
  <si>
    <t>Consideration</t>
  </si>
  <si>
    <t>Units of COM to Breakeven</t>
  </si>
  <si>
    <t xml:space="preserve">1A. </t>
  </si>
  <si>
    <t>Part D</t>
  </si>
  <si>
    <t>Existing Pipe Price/100 Ft.</t>
  </si>
  <si>
    <t>Pipe Break Crop Damage Cost (March-May)</t>
  </si>
  <si>
    <t>Pipe Break Crop Damage Cost (Other)</t>
  </si>
  <si>
    <t>Labor Cost to Replace Pipe</t>
  </si>
  <si>
    <t>Annual Rate of Failure (Existing Pipes)</t>
  </si>
  <si>
    <t>Annual Rate of Failure (Alathon24)</t>
  </si>
  <si>
    <t>Economic Value of Alathon24/100 ft.</t>
  </si>
  <si>
    <t>Reference Value</t>
  </si>
  <si>
    <t>Differentiation Value</t>
  </si>
  <si>
    <t>Net Differentiation Value</t>
  </si>
  <si>
    <t xml:space="preserve">positive EV - higher reliability </t>
  </si>
  <si>
    <t>negative EV</t>
  </si>
  <si>
    <t>Part E</t>
  </si>
  <si>
    <t>Math Controlled Version Price</t>
  </si>
  <si>
    <t>More effective than mechanical</t>
  </si>
  <si>
    <t>Minor Surge Labor Cost</t>
  </si>
  <si>
    <t>Minor Surge Material/Fuel Cost</t>
  </si>
  <si>
    <t xml:space="preserve">Lost income </t>
  </si>
  <si>
    <t>Frequency of minor surge/comp</t>
  </si>
  <si>
    <t>Major Surge Labor Cost</t>
  </si>
  <si>
    <t>Major Surge Material/Fuel Cost</t>
  </si>
  <si>
    <t>Lost Income</t>
  </si>
  <si>
    <t>Frequency of major surge/comp</t>
  </si>
  <si>
    <t>Equipment (new compressor)</t>
  </si>
  <si>
    <t>Man. Cost of Comp. Control Equip</t>
  </si>
  <si>
    <t>TEV of Comp.Control's ESC</t>
  </si>
  <si>
    <t>Total Cost of Surges  Per Year</t>
  </si>
  <si>
    <t>Cost Major Surge Per Year</t>
  </si>
  <si>
    <t>Cost Minor Surge Per Year</t>
  </si>
  <si>
    <t>Improvement of prevention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</si>
</sst>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0.0%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7">
    <xf numFmtId="0" fontId="0" fillId="0" borderId="0" xfId="0"/>
    <xf numFmtId="0" fontId="0" fillId="0" borderId="1" xfId="0" applyBorder="1"/>
    <xf numFmtId="44" fontId="0" fillId="0" borderId="1" xfId="2" applyFont="1" applyBorder="1"/>
    <xf numFmtId="0" fontId="2" fillId="0" borderId="0" xfId="0" applyFont="1"/>
    <xf numFmtId="0" fontId="0" fillId="0" borderId="1" xfId="0" applyBorder="1" applyAlignment="1">
      <alignment wrapText="1"/>
    </xf>
    <xf numFmtId="3" fontId="0" fillId="0" borderId="0" xfId="0" applyNumberFormat="1"/>
    <xf numFmtId="9" fontId="0" fillId="0" borderId="0" xfId="0" applyNumberFormat="1"/>
    <xf numFmtId="44" fontId="0" fillId="0" borderId="0" xfId="2" applyFont="1"/>
    <xf numFmtId="164" fontId="0" fillId="0" borderId="1" xfId="1" applyNumberFormat="1" applyFont="1" applyBorder="1"/>
    <xf numFmtId="44" fontId="0" fillId="0" borderId="0" xfId="0" applyNumberFormat="1"/>
    <xf numFmtId="44" fontId="2" fillId="0" borderId="0" xfId="0" applyNumberFormat="1" applyFont="1"/>
    <xf numFmtId="43" fontId="0" fillId="0" borderId="0" xfId="0" applyNumberFormat="1"/>
    <xf numFmtId="9" fontId="0" fillId="0" borderId="0" xfId="3" applyFont="1"/>
    <xf numFmtId="0" fontId="0" fillId="0" borderId="0" xfId="0" applyFont="1"/>
    <xf numFmtId="44" fontId="0" fillId="0" borderId="1" xfId="2" applyFont="1" applyFill="1" applyBorder="1"/>
    <xf numFmtId="164" fontId="2" fillId="0" borderId="0" xfId="1" applyNumberFormat="1" applyFont="1"/>
    <xf numFmtId="0" fontId="0" fillId="0" borderId="0" xfId="3" applyNumberFormat="1" applyFont="1"/>
    <xf numFmtId="44" fontId="0" fillId="0" borderId="2" xfId="0" applyNumberFormat="1" applyBorder="1"/>
    <xf numFmtId="0" fontId="0" fillId="0" borderId="2" xfId="0" applyBorder="1"/>
    <xf numFmtId="9" fontId="0" fillId="0" borderId="2" xfId="3" applyFont="1" applyBorder="1"/>
    <xf numFmtId="9" fontId="0" fillId="0" borderId="1" xfId="3" applyFont="1" applyBorder="1"/>
    <xf numFmtId="165" fontId="2" fillId="0" borderId="0" xfId="3" applyNumberFormat="1" applyFont="1"/>
    <xf numFmtId="165" fontId="2" fillId="0" borderId="0" xfId="0" applyNumberFormat="1" applyFont="1"/>
    <xf numFmtId="0" fontId="0" fillId="0" borderId="0" xfId="0" applyBorder="1"/>
    <xf numFmtId="44" fontId="0" fillId="0" borderId="0" xfId="0" applyNumberFormat="1" applyBorder="1"/>
    <xf numFmtId="8" fontId="0" fillId="0" borderId="0" xfId="0" applyNumberFormat="1"/>
    <xf numFmtId="8" fontId="0" fillId="0" borderId="2" xfId="0" applyNumberFormat="1" applyBorder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B27F4-801A-4247-A351-D3ADC0BD3F76}">
  <sheetPr codeName="Sheet1"/>
  <dimension ref="A1:G38"/>
  <sheetViews>
    <sheetView topLeftCell="A12" zoomScale="91" workbookViewId="0">
      <selection activeCell="D47" sqref="D47"/>
    </sheetView>
  </sheetViews>
  <sheetFormatPr baseColWidth="10" defaultRowHeight="16" x14ac:dyDescent="0.2"/>
  <cols>
    <col min="2" max="2" width="38.33203125" customWidth="1"/>
    <col min="3" max="3" width="15.6640625" customWidth="1"/>
    <col min="4" max="4" width="16.33203125" customWidth="1"/>
    <col min="5" max="5" width="18" customWidth="1"/>
    <col min="6" max="6" width="15.33203125" customWidth="1"/>
    <col min="7" max="7" width="15.6640625" customWidth="1"/>
  </cols>
  <sheetData>
    <row r="1" spans="1:7" x14ac:dyDescent="0.2">
      <c r="A1" s="3" t="s">
        <v>10</v>
      </c>
      <c r="B1" s="3"/>
    </row>
    <row r="3" spans="1:7" ht="34" x14ac:dyDescent="0.2">
      <c r="C3" s="4" t="s">
        <v>32</v>
      </c>
      <c r="D3" s="1" t="s">
        <v>0</v>
      </c>
      <c r="E3" s="1" t="s">
        <v>23</v>
      </c>
      <c r="F3" s="1" t="s">
        <v>24</v>
      </c>
      <c r="G3" s="1" t="s">
        <v>1</v>
      </c>
    </row>
    <row r="4" spans="1:7" x14ac:dyDescent="0.2">
      <c r="C4" s="8">
        <f>C6*C7</f>
        <v>4800000</v>
      </c>
      <c r="D4" s="2">
        <v>1</v>
      </c>
      <c r="E4" s="14">
        <f>((C8+C13)*C4) + (C12*C4*D4)</f>
        <v>1008000</v>
      </c>
      <c r="F4" s="2">
        <f>C9+C10+C11</f>
        <v>1435000</v>
      </c>
      <c r="G4" s="2">
        <f>(C4*D4)-(E4+F4)</f>
        <v>2357000</v>
      </c>
    </row>
    <row r="5" spans="1:7" ht="15" customHeight="1" x14ac:dyDescent="0.2"/>
    <row r="6" spans="1:7" x14ac:dyDescent="0.2">
      <c r="B6" t="s">
        <v>19</v>
      </c>
      <c r="C6" s="5">
        <v>20000000</v>
      </c>
    </row>
    <row r="7" spans="1:7" x14ac:dyDescent="0.2">
      <c r="B7" t="s">
        <v>2</v>
      </c>
      <c r="C7" s="6">
        <v>0.24</v>
      </c>
    </row>
    <row r="8" spans="1:7" x14ac:dyDescent="0.2">
      <c r="B8" t="s">
        <v>6</v>
      </c>
      <c r="C8" s="7">
        <v>0.09</v>
      </c>
    </row>
    <row r="9" spans="1:7" x14ac:dyDescent="0.2">
      <c r="B9" t="s">
        <v>3</v>
      </c>
      <c r="C9" s="7">
        <v>900000</v>
      </c>
    </row>
    <row r="10" spans="1:7" x14ac:dyDescent="0.2">
      <c r="B10" t="s">
        <v>4</v>
      </c>
      <c r="C10" s="7">
        <v>500000</v>
      </c>
    </row>
    <row r="11" spans="1:7" x14ac:dyDescent="0.2">
      <c r="B11" t="s">
        <v>5</v>
      </c>
      <c r="C11" s="7">
        <v>35000</v>
      </c>
    </row>
    <row r="12" spans="1:7" x14ac:dyDescent="0.2">
      <c r="B12" t="s">
        <v>8</v>
      </c>
      <c r="C12" s="6">
        <v>0.1</v>
      </c>
    </row>
    <row r="13" spans="1:7" x14ac:dyDescent="0.2">
      <c r="B13" t="s">
        <v>7</v>
      </c>
      <c r="C13" s="7">
        <v>0.02</v>
      </c>
    </row>
    <row r="15" spans="1:7" x14ac:dyDescent="0.2">
      <c r="A15" s="3" t="s">
        <v>11</v>
      </c>
      <c r="B15" s="3" t="s">
        <v>9</v>
      </c>
      <c r="C15" s="10">
        <f>D4-(C8+C13+C12)</f>
        <v>0.79</v>
      </c>
      <c r="D15" t="str">
        <f ca="1">_xlfn.FORMULATEXT(C15)</f>
        <v>=D4-(C8+C13+C12)</v>
      </c>
    </row>
    <row r="18" spans="1:7" x14ac:dyDescent="0.2">
      <c r="A18" s="3" t="s">
        <v>12</v>
      </c>
      <c r="B18" s="3" t="s">
        <v>13</v>
      </c>
      <c r="C18" s="15">
        <f>F4/C15</f>
        <v>1816455.6962025315</v>
      </c>
      <c r="D18" t="str">
        <f ca="1">_xlfn.FORMULATEXT(C18)</f>
        <v>=F4/C15</v>
      </c>
    </row>
    <row r="20" spans="1:7" x14ac:dyDescent="0.2">
      <c r="A20" s="3" t="s">
        <v>14</v>
      </c>
      <c r="B20" s="3" t="s">
        <v>15</v>
      </c>
      <c r="C20" s="21">
        <f>C18/C6</f>
        <v>9.0822784810126567E-2</v>
      </c>
      <c r="D20" t="str">
        <f ca="1">_xlfn.FORMULATEXT(C20)</f>
        <v>=C18/C6</v>
      </c>
    </row>
    <row r="22" spans="1:7" x14ac:dyDescent="0.2">
      <c r="A22" s="3" t="s">
        <v>16</v>
      </c>
      <c r="B22" s="3" t="s">
        <v>1</v>
      </c>
      <c r="C22" s="10">
        <f>G4</f>
        <v>2357000</v>
      </c>
      <c r="D22" t="str">
        <f ca="1">_xlfn.FORMULATEXT(G4)</f>
        <v>=(C4*D4)-(E4+F4)</v>
      </c>
    </row>
    <row r="24" spans="1:7" x14ac:dyDescent="0.2">
      <c r="A24" s="3" t="s">
        <v>17</v>
      </c>
      <c r="B24" s="3" t="s">
        <v>18</v>
      </c>
    </row>
    <row r="25" spans="1:7" ht="34" x14ac:dyDescent="0.2">
      <c r="A25" s="3"/>
      <c r="B25" s="3"/>
      <c r="C25" s="4" t="s">
        <v>32</v>
      </c>
      <c r="D25" s="1" t="s">
        <v>0</v>
      </c>
      <c r="E25" s="1" t="s">
        <v>23</v>
      </c>
      <c r="F25" s="1" t="s">
        <v>24</v>
      </c>
      <c r="G25" s="1" t="s">
        <v>1</v>
      </c>
    </row>
    <row r="26" spans="1:7" x14ac:dyDescent="0.2">
      <c r="A26" s="3"/>
      <c r="B26" s="3"/>
      <c r="C26" s="8">
        <f>C28*C7</f>
        <v>5520000</v>
      </c>
      <c r="D26" s="2">
        <v>1</v>
      </c>
      <c r="E26" s="14">
        <f>((C30+C13)*C26) + (C12*C26*D26)</f>
        <v>993600</v>
      </c>
      <c r="F26" s="2">
        <f>C29+C9+C11</f>
        <v>1935000</v>
      </c>
      <c r="G26" s="2">
        <f>(C26*D26)-(E26+F26)</f>
        <v>2591400</v>
      </c>
    </row>
    <row r="27" spans="1:7" x14ac:dyDescent="0.2">
      <c r="A27" s="3"/>
      <c r="B27" s="3"/>
    </row>
    <row r="28" spans="1:7" x14ac:dyDescent="0.2">
      <c r="B28" t="s">
        <v>20</v>
      </c>
      <c r="C28" s="5">
        <v>23000000</v>
      </c>
    </row>
    <row r="29" spans="1:7" x14ac:dyDescent="0.2">
      <c r="B29" s="13" t="s">
        <v>21</v>
      </c>
      <c r="C29" s="7">
        <v>1000000</v>
      </c>
    </row>
    <row r="30" spans="1:7" x14ac:dyDescent="0.2">
      <c r="B30" s="13" t="s">
        <v>22</v>
      </c>
      <c r="C30" s="7">
        <v>0.06</v>
      </c>
    </row>
    <row r="32" spans="1:7" x14ac:dyDescent="0.2">
      <c r="B32" t="s">
        <v>25</v>
      </c>
      <c r="C32" s="9">
        <f>D26-(C30+C13+C12)</f>
        <v>0.82000000000000006</v>
      </c>
      <c r="D32" t="str">
        <f ca="1">_xlfn.FORMULATEXT(C32)</f>
        <v>=D26-(C30+C13+C12)</v>
      </c>
    </row>
    <row r="34" spans="1:4" x14ac:dyDescent="0.2">
      <c r="A34" s="3" t="s">
        <v>26</v>
      </c>
      <c r="B34" s="3" t="s">
        <v>27</v>
      </c>
      <c r="C34" s="15">
        <f>F26/C32</f>
        <v>2359756.0975609752</v>
      </c>
      <c r="D34" t="str">
        <f ca="1">_xlfn.FORMULATEXT(C34)</f>
        <v>=F26/C32</v>
      </c>
    </row>
    <row r="36" spans="1:4" x14ac:dyDescent="0.2">
      <c r="A36" s="3" t="s">
        <v>28</v>
      </c>
      <c r="B36" s="3" t="s">
        <v>29</v>
      </c>
      <c r="C36" s="15">
        <f>(G4+F26)/C32</f>
        <v>5234146.341463414</v>
      </c>
      <c r="D36" t="str">
        <f ca="1">_xlfn.FORMULATEXT(C36)</f>
        <v>=(G4+F26)/C32</v>
      </c>
    </row>
    <row r="38" spans="1:4" x14ac:dyDescent="0.2">
      <c r="A38" s="3" t="s">
        <v>30</v>
      </c>
      <c r="B38" s="3" t="s">
        <v>31</v>
      </c>
      <c r="C38" s="22">
        <f>C36/C28</f>
        <v>0.22757158006362668</v>
      </c>
      <c r="D38" s="11" t="str">
        <f ca="1">_xlfn.FORMULATEXT(C38)</f>
        <v>=C36/C28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9D6E2-8B4A-8C4C-BA49-C8EB09EA8F27}">
  <sheetPr codeName="Sheet2"/>
  <dimension ref="A1:C53"/>
  <sheetViews>
    <sheetView topLeftCell="A22" workbookViewId="0">
      <selection activeCell="B45" sqref="B45"/>
    </sheetView>
  </sheetViews>
  <sheetFormatPr baseColWidth="10" defaultRowHeight="16" x14ac:dyDescent="0.2"/>
  <cols>
    <col min="1" max="1" width="15.83203125" customWidth="1"/>
  </cols>
  <sheetData>
    <row r="1" spans="1:3" x14ac:dyDescent="0.2">
      <c r="A1" s="3" t="s">
        <v>33</v>
      </c>
      <c r="B1" s="3" t="s">
        <v>37</v>
      </c>
      <c r="C1" s="3"/>
    </row>
    <row r="3" spans="1:3" x14ac:dyDescent="0.2">
      <c r="A3" t="s">
        <v>38</v>
      </c>
    </row>
    <row r="5" spans="1:3" x14ac:dyDescent="0.2">
      <c r="A5" t="s">
        <v>34</v>
      </c>
      <c r="B5" s="7">
        <v>500</v>
      </c>
    </row>
    <row r="6" spans="1:3" x14ac:dyDescent="0.2">
      <c r="A6" t="s">
        <v>35</v>
      </c>
      <c r="B6" s="7">
        <v>5</v>
      </c>
    </row>
    <row r="7" spans="1:3" x14ac:dyDescent="0.2">
      <c r="A7" t="s">
        <v>36</v>
      </c>
      <c r="B7" s="6">
        <v>0.2</v>
      </c>
    </row>
    <row r="8" spans="1:3" x14ac:dyDescent="0.2">
      <c r="A8" t="s">
        <v>39</v>
      </c>
      <c r="B8">
        <v>4</v>
      </c>
    </row>
    <row r="10" spans="1:3" x14ac:dyDescent="0.2">
      <c r="A10" s="3" t="s">
        <v>11</v>
      </c>
    </row>
    <row r="12" spans="1:3" x14ac:dyDescent="0.2">
      <c r="A12" t="s">
        <v>40</v>
      </c>
      <c r="B12">
        <v>10</v>
      </c>
    </row>
    <row r="13" spans="1:3" x14ac:dyDescent="0.2">
      <c r="A13" t="s">
        <v>41</v>
      </c>
      <c r="B13">
        <v>5</v>
      </c>
    </row>
    <row r="14" spans="1:3" x14ac:dyDescent="0.2">
      <c r="A14" t="s">
        <v>42</v>
      </c>
      <c r="B14" s="7">
        <f>B5+(B12*B8*B13*B6)</f>
        <v>1500</v>
      </c>
      <c r="C14" t="str">
        <f ca="1">_xlfn.FORMULATEXT(B14)</f>
        <v>=B5+(B12*B8*B13*B6)</v>
      </c>
    </row>
    <row r="15" spans="1:3" x14ac:dyDescent="0.2">
      <c r="A15" t="s">
        <v>43</v>
      </c>
      <c r="B15" s="9">
        <f>B14*(1+B7)</f>
        <v>1800</v>
      </c>
      <c r="C15" t="str">
        <f ca="1">_xlfn.FORMULATEXT(B15)</f>
        <v>=B14*(1+B7)</v>
      </c>
    </row>
    <row r="16" spans="1:3" x14ac:dyDescent="0.2">
      <c r="A16" s="3" t="s">
        <v>44</v>
      </c>
      <c r="B16" s="10">
        <f>B15/(B12*B8*B13)</f>
        <v>9</v>
      </c>
      <c r="C16" t="str">
        <f ca="1">_xlfn.FORMULATEXT(B16)</f>
        <v>=B15/(B12*B8*B13)</v>
      </c>
    </row>
    <row r="17" spans="1:3" x14ac:dyDescent="0.2">
      <c r="A17" s="3" t="s">
        <v>1</v>
      </c>
      <c r="B17" s="10">
        <f>B15-B14</f>
        <v>300</v>
      </c>
      <c r="C17" s="9"/>
    </row>
    <row r="18" spans="1:3" x14ac:dyDescent="0.2">
      <c r="A18" s="3"/>
      <c r="B18" s="10"/>
      <c r="C18" s="9"/>
    </row>
    <row r="19" spans="1:3" x14ac:dyDescent="0.2">
      <c r="A19" s="3" t="s">
        <v>12</v>
      </c>
    </row>
    <row r="21" spans="1:3" x14ac:dyDescent="0.2">
      <c r="A21" t="s">
        <v>40</v>
      </c>
      <c r="B21">
        <f>10/2</f>
        <v>5</v>
      </c>
      <c r="C21" t="str">
        <f ca="1">_xlfn.FORMULATEXT(B21)</f>
        <v>=10/2</v>
      </c>
    </row>
    <row r="22" spans="1:3" x14ac:dyDescent="0.2">
      <c r="A22" t="s">
        <v>41</v>
      </c>
      <c r="B22">
        <v>5</v>
      </c>
    </row>
    <row r="23" spans="1:3" x14ac:dyDescent="0.2">
      <c r="A23" t="s">
        <v>42</v>
      </c>
      <c r="B23" s="9">
        <f>B5+(B21*B8*B22*B6)</f>
        <v>1000</v>
      </c>
      <c r="C23" t="str">
        <f ca="1">_xlfn.FORMULATEXT(B23)</f>
        <v>=B5+(B21*B8*B22*B6)</v>
      </c>
    </row>
    <row r="24" spans="1:3" x14ac:dyDescent="0.2">
      <c r="A24" t="s">
        <v>43</v>
      </c>
      <c r="B24" s="9">
        <f>B23*(1+B7)</f>
        <v>1200</v>
      </c>
      <c r="C24" t="str">
        <f ca="1">_xlfn.FORMULATEXT(B24)</f>
        <v>=B23*(1+B7)</v>
      </c>
    </row>
    <row r="25" spans="1:3" x14ac:dyDescent="0.2">
      <c r="A25" s="3" t="s">
        <v>44</v>
      </c>
      <c r="B25" s="10">
        <f>B24/(B22*B21*B8)</f>
        <v>12</v>
      </c>
      <c r="C25" t="str">
        <f ca="1">_xlfn.FORMULATEXT(B25)</f>
        <v>=B24/(B22*B21*B8)</v>
      </c>
    </row>
    <row r="26" spans="1:3" x14ac:dyDescent="0.2">
      <c r="A26" s="3" t="s">
        <v>1</v>
      </c>
      <c r="B26" s="10">
        <f>B24-B23</f>
        <v>200</v>
      </c>
    </row>
    <row r="27" spans="1:3" x14ac:dyDescent="0.2">
      <c r="B27" s="9"/>
    </row>
    <row r="28" spans="1:3" x14ac:dyDescent="0.2">
      <c r="A28" s="3" t="s">
        <v>14</v>
      </c>
    </row>
    <row r="30" spans="1:3" x14ac:dyDescent="0.2">
      <c r="A30" t="s">
        <v>40</v>
      </c>
      <c r="B30">
        <f>5/2</f>
        <v>2.5</v>
      </c>
      <c r="C30" t="str">
        <f ca="1">_xlfn.FORMULATEXT(B30)</f>
        <v>=5/2</v>
      </c>
    </row>
    <row r="31" spans="1:3" x14ac:dyDescent="0.2">
      <c r="A31" t="s">
        <v>41</v>
      </c>
      <c r="B31">
        <v>5</v>
      </c>
    </row>
    <row r="32" spans="1:3" x14ac:dyDescent="0.2">
      <c r="A32" t="s">
        <v>42</v>
      </c>
      <c r="B32" s="9">
        <f>B5+(B31*B30*B8*B6)</f>
        <v>750</v>
      </c>
      <c r="C32" t="str">
        <f ca="1">_xlfn.FORMULATEXT(B32)</f>
        <v>=B5+(B31*B30*B8*B6)</v>
      </c>
    </row>
    <row r="33" spans="1:3" x14ac:dyDescent="0.2">
      <c r="A33" t="s">
        <v>43</v>
      </c>
      <c r="B33" s="9">
        <f>B32*(1+B7)</f>
        <v>900</v>
      </c>
      <c r="C33" t="str">
        <f ca="1">_xlfn.FORMULATEXT(B33)</f>
        <v>=B32*(1+B7)</v>
      </c>
    </row>
    <row r="34" spans="1:3" x14ac:dyDescent="0.2">
      <c r="A34" s="3" t="s">
        <v>44</v>
      </c>
      <c r="B34" s="10">
        <f>B33/(B31*B30*B8)</f>
        <v>18</v>
      </c>
      <c r="C34" t="str">
        <f ca="1">_xlfn.FORMULATEXT(B34)</f>
        <v>=B33/(B31*B30*B8)</v>
      </c>
    </row>
    <row r="35" spans="1:3" x14ac:dyDescent="0.2">
      <c r="A35" s="3" t="s">
        <v>1</v>
      </c>
      <c r="B35" s="10">
        <f>B33-B32</f>
        <v>150</v>
      </c>
    </row>
    <row r="37" spans="1:3" x14ac:dyDescent="0.2">
      <c r="A37" s="3" t="s">
        <v>45</v>
      </c>
    </row>
    <row r="39" spans="1:3" x14ac:dyDescent="0.2">
      <c r="A39" t="s">
        <v>40</v>
      </c>
      <c r="B39">
        <f>10/0.5</f>
        <v>20</v>
      </c>
      <c r="C39" t="str">
        <f ca="1">_xlfn.FORMULATEXT(B39)</f>
        <v>=10/0.5</v>
      </c>
    </row>
    <row r="40" spans="1:3" x14ac:dyDescent="0.2">
      <c r="A40" t="s">
        <v>41</v>
      </c>
      <c r="B40">
        <v>5</v>
      </c>
    </row>
    <row r="41" spans="1:3" x14ac:dyDescent="0.2">
      <c r="A41" t="s">
        <v>42</v>
      </c>
      <c r="B41" s="9">
        <f>B5+(B6*B8*B39*B40)</f>
        <v>2500</v>
      </c>
      <c r="C41" t="str">
        <f ca="1">_xlfn.FORMULATEXT(B41)</f>
        <v>=B5+(B6*B8*B39*B40)</v>
      </c>
    </row>
    <row r="42" spans="1:3" x14ac:dyDescent="0.2">
      <c r="A42" t="s">
        <v>43</v>
      </c>
      <c r="B42" s="9">
        <f>B41*(1+B7)</f>
        <v>3000</v>
      </c>
      <c r="C42" t="str">
        <f ca="1">_xlfn.FORMULATEXT(B42)</f>
        <v>=B41*(1+B7)</v>
      </c>
    </row>
    <row r="43" spans="1:3" x14ac:dyDescent="0.2">
      <c r="A43" s="3" t="s">
        <v>44</v>
      </c>
      <c r="B43" s="10">
        <f>B42/(B40*B39*B8)</f>
        <v>7.5</v>
      </c>
      <c r="C43" t="str">
        <f ca="1">_xlfn.FORMULATEXT(B43)</f>
        <v>=B42/(B40*B39*B8)</v>
      </c>
    </row>
    <row r="44" spans="1:3" x14ac:dyDescent="0.2">
      <c r="A44" s="3" t="s">
        <v>1</v>
      </c>
      <c r="B44" s="10">
        <f>B42-B41</f>
        <v>500</v>
      </c>
    </row>
    <row r="46" spans="1:3" x14ac:dyDescent="0.2">
      <c r="A46" s="3" t="s">
        <v>46</v>
      </c>
    </row>
    <row r="48" spans="1:3" x14ac:dyDescent="0.2">
      <c r="A48" t="s">
        <v>40</v>
      </c>
      <c r="B48">
        <f>20/0.5</f>
        <v>40</v>
      </c>
      <c r="C48" t="str">
        <f ca="1">_xlfn.FORMULATEXT(B48)</f>
        <v>=20/0.5</v>
      </c>
    </row>
    <row r="49" spans="1:3" x14ac:dyDescent="0.2">
      <c r="A49" t="s">
        <v>41</v>
      </c>
      <c r="B49">
        <v>5</v>
      </c>
    </row>
    <row r="50" spans="1:3" x14ac:dyDescent="0.2">
      <c r="A50" t="s">
        <v>42</v>
      </c>
      <c r="B50" s="9">
        <f>B5+(B6*B8*B48*B49)</f>
        <v>4500</v>
      </c>
      <c r="C50" t="str">
        <f ca="1">_xlfn.FORMULATEXT(B50)</f>
        <v>=B5+(B6*B8*B48*B49)</v>
      </c>
    </row>
    <row r="51" spans="1:3" x14ac:dyDescent="0.2">
      <c r="A51" t="s">
        <v>43</v>
      </c>
      <c r="B51" s="9">
        <f>B50*(1+B7)</f>
        <v>5400</v>
      </c>
      <c r="C51" t="str">
        <f ca="1">_xlfn.FORMULATEXT(B51)</f>
        <v>=B50*(1+B7)</v>
      </c>
    </row>
    <row r="52" spans="1:3" x14ac:dyDescent="0.2">
      <c r="A52" s="3" t="s">
        <v>44</v>
      </c>
      <c r="B52" s="10">
        <f>B51/(B49*B48*B8)</f>
        <v>6.75</v>
      </c>
      <c r="C52" t="str">
        <f ca="1">_xlfn.FORMULATEXT(B52)</f>
        <v>=B51/(B49*B48*B8)</v>
      </c>
    </row>
    <row r="53" spans="1:3" x14ac:dyDescent="0.2">
      <c r="A53" s="3" t="s">
        <v>1</v>
      </c>
      <c r="B53" s="10">
        <f>B51-B50</f>
        <v>900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6440E-1928-AA42-A21A-81C8CBB64DE2}">
  <sheetPr codeName="Sheet3"/>
  <dimension ref="A1:I18"/>
  <sheetViews>
    <sheetView workbookViewId="0">
      <selection activeCell="E20" sqref="E20"/>
    </sheetView>
  </sheetViews>
  <sheetFormatPr baseColWidth="10" defaultRowHeight="16" x14ac:dyDescent="0.2"/>
  <cols>
    <col min="1" max="1" width="12.6640625" customWidth="1"/>
    <col min="2" max="2" width="23.33203125" customWidth="1"/>
    <col min="4" max="4" width="12.5" customWidth="1"/>
    <col min="7" max="7" width="13.83203125" customWidth="1"/>
    <col min="9" max="9" width="10.83203125" customWidth="1"/>
  </cols>
  <sheetData>
    <row r="1" spans="1:9" x14ac:dyDescent="0.2">
      <c r="A1" s="3" t="s">
        <v>47</v>
      </c>
    </row>
    <row r="3" spans="1:9" x14ac:dyDescent="0.2">
      <c r="A3" t="s">
        <v>58</v>
      </c>
      <c r="B3" s="1" t="s">
        <v>53</v>
      </c>
      <c r="C3" s="1" t="s">
        <v>52</v>
      </c>
      <c r="D3" s="1" t="s">
        <v>49</v>
      </c>
      <c r="E3" s="1" t="s">
        <v>50</v>
      </c>
      <c r="F3" s="1" t="s">
        <v>51</v>
      </c>
      <c r="G3" s="1" t="s">
        <v>54</v>
      </c>
    </row>
    <row r="4" spans="1:9" x14ac:dyDescent="0.2">
      <c r="B4" s="1" t="s">
        <v>48</v>
      </c>
      <c r="C4" s="2">
        <v>8</v>
      </c>
      <c r="D4" s="2">
        <v>3.3</v>
      </c>
      <c r="E4" s="2">
        <f>C4-D4</f>
        <v>4.7</v>
      </c>
      <c r="F4" s="1"/>
      <c r="G4" s="2"/>
    </row>
    <row r="5" spans="1:9" x14ac:dyDescent="0.2">
      <c r="B5" s="1" t="s">
        <v>55</v>
      </c>
      <c r="C5" s="2">
        <v>8</v>
      </c>
      <c r="D5" s="2">
        <v>2.75</v>
      </c>
      <c r="E5" s="2">
        <f t="shared" ref="E5:E7" si="0">C5-D5</f>
        <v>5.25</v>
      </c>
      <c r="F5" s="1">
        <v>500</v>
      </c>
      <c r="G5" s="2">
        <f>F5*E5</f>
        <v>2625</v>
      </c>
    </row>
    <row r="6" spans="1:9" x14ac:dyDescent="0.2">
      <c r="B6" s="1" t="s">
        <v>56</v>
      </c>
      <c r="C6" s="2">
        <v>8</v>
      </c>
      <c r="D6" s="2">
        <v>4</v>
      </c>
      <c r="E6" s="2">
        <f t="shared" si="0"/>
        <v>4</v>
      </c>
      <c r="F6" s="1"/>
      <c r="G6" s="2"/>
    </row>
    <row r="7" spans="1:9" x14ac:dyDescent="0.2">
      <c r="B7" s="1" t="s">
        <v>57</v>
      </c>
      <c r="C7" s="2">
        <v>8</v>
      </c>
      <c r="D7" s="2">
        <v>6.5</v>
      </c>
      <c r="E7" s="2">
        <f t="shared" si="0"/>
        <v>1.5</v>
      </c>
      <c r="F7" s="1"/>
      <c r="G7" s="2"/>
    </row>
    <row r="8" spans="1:9" x14ac:dyDescent="0.2">
      <c r="G8" s="7"/>
    </row>
    <row r="10" spans="1:9" x14ac:dyDescent="0.2">
      <c r="A10" t="s">
        <v>59</v>
      </c>
      <c r="B10" s="1" t="s">
        <v>53</v>
      </c>
      <c r="C10" s="1" t="s">
        <v>52</v>
      </c>
      <c r="D10" s="1" t="s">
        <v>49</v>
      </c>
      <c r="E10" s="1" t="s">
        <v>50</v>
      </c>
      <c r="F10" s="1" t="s">
        <v>51</v>
      </c>
      <c r="G10" s="1" t="s">
        <v>54</v>
      </c>
    </row>
    <row r="11" spans="1:9" x14ac:dyDescent="0.2">
      <c r="B11" s="1" t="s">
        <v>48</v>
      </c>
      <c r="C11" s="2">
        <v>8</v>
      </c>
      <c r="D11" s="2">
        <v>3.3</v>
      </c>
      <c r="E11" s="2">
        <f>C11-D11</f>
        <v>4.7</v>
      </c>
      <c r="F11" s="1"/>
      <c r="G11" s="2"/>
    </row>
    <row r="12" spans="1:9" x14ac:dyDescent="0.2">
      <c r="B12" s="1" t="s">
        <v>55</v>
      </c>
      <c r="C12" s="2">
        <v>9</v>
      </c>
      <c r="D12" s="2">
        <v>2.75</v>
      </c>
      <c r="E12" s="2">
        <f t="shared" ref="E12:E14" si="1">C12-D12</f>
        <v>6.25</v>
      </c>
      <c r="F12" s="1">
        <v>350</v>
      </c>
      <c r="G12" s="2">
        <f>E12*F12</f>
        <v>2187.5</v>
      </c>
      <c r="I12" s="9"/>
    </row>
    <row r="13" spans="1:9" x14ac:dyDescent="0.2">
      <c r="B13" s="1" t="s">
        <v>56</v>
      </c>
      <c r="C13" s="2">
        <v>8</v>
      </c>
      <c r="D13" s="2">
        <v>4</v>
      </c>
      <c r="E13" s="2">
        <f t="shared" si="1"/>
        <v>4</v>
      </c>
      <c r="F13" s="1">
        <f>F5*0.1</f>
        <v>50</v>
      </c>
      <c r="G13" s="2">
        <f>F13*E13</f>
        <v>200</v>
      </c>
      <c r="I13" s="9"/>
    </row>
    <row r="14" spans="1:9" x14ac:dyDescent="0.2">
      <c r="B14" s="1" t="s">
        <v>57</v>
      </c>
      <c r="C14" s="2">
        <v>8</v>
      </c>
      <c r="D14" s="2">
        <v>6.5</v>
      </c>
      <c r="E14" s="2">
        <f t="shared" si="1"/>
        <v>1.5</v>
      </c>
      <c r="F14" s="1">
        <f>F5*0.2</f>
        <v>100</v>
      </c>
      <c r="G14" s="2">
        <f>F14*E14</f>
        <v>150</v>
      </c>
    </row>
    <row r="15" spans="1:9" ht="17" thickBot="1" x14ac:dyDescent="0.25">
      <c r="G15" s="17">
        <f>SUM(G12:G14)</f>
        <v>2537.5</v>
      </c>
    </row>
    <row r="16" spans="1:9" ht="17" thickTop="1" x14ac:dyDescent="0.2">
      <c r="G16" s="9">
        <f>G5-G15</f>
        <v>87.5</v>
      </c>
    </row>
    <row r="17" spans="1:8" x14ac:dyDescent="0.2">
      <c r="A17" s="3" t="s">
        <v>61</v>
      </c>
      <c r="B17" s="3" t="s">
        <v>60</v>
      </c>
      <c r="C17" s="3">
        <f>(G5-(G13+G14))/E12</f>
        <v>364</v>
      </c>
      <c r="D17" t="str">
        <f ca="1">_xlfn.FORMULATEXT(C17)</f>
        <v>=(G5-(G13+G14))/E12</v>
      </c>
      <c r="G17">
        <f>G16/E12</f>
        <v>14</v>
      </c>
      <c r="H17" t="str">
        <f ca="1">_xlfn.FORMULATEXT(G17)</f>
        <v>=G16/E12</v>
      </c>
    </row>
    <row r="18" spans="1:8" x14ac:dyDescent="0.2">
      <c r="G18">
        <f>F12+G17</f>
        <v>364</v>
      </c>
      <c r="H18" t="str">
        <f ca="1">_xlfn.FORMULATEXT(G18)</f>
        <v>=F12+G17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34EF0-CA67-624F-8461-7DB5E20B81C6}">
  <sheetPr codeName="Sheet4"/>
  <dimension ref="A1:E17"/>
  <sheetViews>
    <sheetView workbookViewId="0">
      <selection activeCell="E30" sqref="E30"/>
    </sheetView>
  </sheetViews>
  <sheetFormatPr baseColWidth="10" defaultRowHeight="16" x14ac:dyDescent="0.2"/>
  <cols>
    <col min="2" max="2" width="36.1640625" customWidth="1"/>
    <col min="3" max="3" width="19.1640625" customWidth="1"/>
  </cols>
  <sheetData>
    <row r="1" spans="1:5" x14ac:dyDescent="0.2">
      <c r="A1" s="3" t="s">
        <v>62</v>
      </c>
    </row>
    <row r="3" spans="1:5" x14ac:dyDescent="0.2">
      <c r="B3" s="1" t="s">
        <v>63</v>
      </c>
      <c r="C3" s="2">
        <v>6.5</v>
      </c>
    </row>
    <row r="4" spans="1:5" x14ac:dyDescent="0.2">
      <c r="B4" s="1" t="s">
        <v>64</v>
      </c>
      <c r="C4" s="2">
        <v>40</v>
      </c>
    </row>
    <row r="5" spans="1:5" x14ac:dyDescent="0.2">
      <c r="B5" s="1" t="s">
        <v>65</v>
      </c>
      <c r="C5" s="2">
        <v>0</v>
      </c>
    </row>
    <row r="6" spans="1:5" x14ac:dyDescent="0.2">
      <c r="B6" s="1" t="s">
        <v>66</v>
      </c>
      <c r="C6" s="2">
        <v>60</v>
      </c>
    </row>
    <row r="7" spans="1:5" x14ac:dyDescent="0.2">
      <c r="B7" s="1" t="s">
        <v>67</v>
      </c>
      <c r="C7" s="20">
        <v>0.08</v>
      </c>
    </row>
    <row r="8" spans="1:5" x14ac:dyDescent="0.2">
      <c r="B8" s="1" t="s">
        <v>68</v>
      </c>
      <c r="C8" s="20">
        <v>0.02</v>
      </c>
    </row>
    <row r="9" spans="1:5" x14ac:dyDescent="0.2">
      <c r="C9" s="12"/>
    </row>
    <row r="10" spans="1:5" x14ac:dyDescent="0.2">
      <c r="B10" t="s">
        <v>73</v>
      </c>
      <c r="C10" s="16">
        <f>C7-C8</f>
        <v>0.06</v>
      </c>
      <c r="D10" s="9">
        <f>(C10*(C4+C6)*0.25)+(C10*(C5+C6)*0.75)</f>
        <v>4.1999999999999993</v>
      </c>
      <c r="E10" t="str">
        <f ca="1">_xlfn.FORMULATEXT(D10)</f>
        <v>=(C10*(C4+C6)*0.25)+(C10*(C5+C6)*0.75)</v>
      </c>
    </row>
    <row r="11" spans="1:5" ht="17" thickBot="1" x14ac:dyDescent="0.25">
      <c r="B11" s="18" t="s">
        <v>74</v>
      </c>
      <c r="C11" s="19"/>
      <c r="D11" s="18">
        <v>0</v>
      </c>
    </row>
    <row r="12" spans="1:5" ht="17" thickTop="1" x14ac:dyDescent="0.2">
      <c r="B12" t="s">
        <v>72</v>
      </c>
      <c r="C12" s="12"/>
      <c r="D12" s="9">
        <f>SUM(D10:D11)</f>
        <v>4.1999999999999993</v>
      </c>
    </row>
    <row r="14" spans="1:5" x14ac:dyDescent="0.2">
      <c r="A14" s="3" t="s">
        <v>11</v>
      </c>
    </row>
    <row r="15" spans="1:5" x14ac:dyDescent="0.2">
      <c r="B15" t="s">
        <v>70</v>
      </c>
      <c r="C15" s="9">
        <f>C3</f>
        <v>6.5</v>
      </c>
    </row>
    <row r="16" spans="1:5" ht="17" thickBot="1" x14ac:dyDescent="0.25">
      <c r="B16" s="18" t="s">
        <v>71</v>
      </c>
      <c r="C16" s="17">
        <f>D12</f>
        <v>4.1999999999999993</v>
      </c>
    </row>
    <row r="17" spans="2:4" ht="17" thickTop="1" x14ac:dyDescent="0.2">
      <c r="B17" s="3" t="s">
        <v>69</v>
      </c>
      <c r="C17" s="10">
        <f>SUM(C15:C16)</f>
        <v>10.7</v>
      </c>
      <c r="D17" t="str">
        <f ca="1">_xlfn.FORMULATEXT(C17)</f>
        <v>=SUM(C15:C16)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8D4363-E312-6C45-88DD-08C7B10A2DBB}">
  <sheetPr codeName="Sheet5"/>
  <dimension ref="A1:D28"/>
  <sheetViews>
    <sheetView tabSelected="1" topLeftCell="A4" workbookViewId="0">
      <selection activeCell="A30" sqref="A30"/>
    </sheetView>
  </sheetViews>
  <sheetFormatPr baseColWidth="10" defaultRowHeight="16" x14ac:dyDescent="0.2"/>
  <cols>
    <col min="2" max="2" width="29.33203125" customWidth="1"/>
    <col min="3" max="3" width="12.5" bestFit="1" customWidth="1"/>
    <col min="4" max="4" width="14" customWidth="1"/>
  </cols>
  <sheetData>
    <row r="1" spans="1:4" x14ac:dyDescent="0.2">
      <c r="A1" t="s">
        <v>75</v>
      </c>
    </row>
    <row r="3" spans="1:4" x14ac:dyDescent="0.2">
      <c r="B3" t="s">
        <v>76</v>
      </c>
      <c r="C3" s="7">
        <v>10000</v>
      </c>
    </row>
    <row r="4" spans="1:4" x14ac:dyDescent="0.2">
      <c r="B4" t="s">
        <v>77</v>
      </c>
      <c r="C4" s="6">
        <v>0.9</v>
      </c>
      <c r="D4" s="6">
        <v>0.5</v>
      </c>
    </row>
    <row r="5" spans="1:4" x14ac:dyDescent="0.2">
      <c r="B5" t="s">
        <v>87</v>
      </c>
      <c r="C5" s="7">
        <v>1000</v>
      </c>
    </row>
    <row r="8" spans="1:4" x14ac:dyDescent="0.2">
      <c r="B8" t="s">
        <v>78</v>
      </c>
      <c r="C8" s="7">
        <v>9000</v>
      </c>
    </row>
    <row r="9" spans="1:4" x14ac:dyDescent="0.2">
      <c r="B9" t="s">
        <v>79</v>
      </c>
      <c r="C9" s="7">
        <v>6000</v>
      </c>
    </row>
    <row r="10" spans="1:4" x14ac:dyDescent="0.2">
      <c r="B10" t="s">
        <v>80</v>
      </c>
      <c r="C10" s="7">
        <f>10000*8</f>
        <v>80000</v>
      </c>
    </row>
    <row r="11" spans="1:4" x14ac:dyDescent="0.2">
      <c r="B11" t="s">
        <v>81</v>
      </c>
      <c r="C11">
        <v>0.4</v>
      </c>
    </row>
    <row r="12" spans="1:4" x14ac:dyDescent="0.2">
      <c r="B12" t="s">
        <v>91</v>
      </c>
      <c r="C12" s="9">
        <f>C11*(SUM(C8:C10))</f>
        <v>38000</v>
      </c>
    </row>
    <row r="13" spans="1:4" x14ac:dyDescent="0.2">
      <c r="C13" s="7"/>
    </row>
    <row r="14" spans="1:4" x14ac:dyDescent="0.2">
      <c r="B14" t="s">
        <v>82</v>
      </c>
      <c r="C14" s="7">
        <v>24000</v>
      </c>
    </row>
    <row r="15" spans="1:4" x14ac:dyDescent="0.2">
      <c r="B15" t="s">
        <v>83</v>
      </c>
      <c r="C15" s="7">
        <v>11000</v>
      </c>
    </row>
    <row r="16" spans="1:4" x14ac:dyDescent="0.2">
      <c r="B16" t="s">
        <v>86</v>
      </c>
      <c r="C16" s="7">
        <v>180000</v>
      </c>
    </row>
    <row r="17" spans="1:4" x14ac:dyDescent="0.2">
      <c r="B17" t="s">
        <v>84</v>
      </c>
      <c r="C17" s="7">
        <f>10000*24</f>
        <v>240000</v>
      </c>
    </row>
    <row r="18" spans="1:4" x14ac:dyDescent="0.2">
      <c r="B18" t="s">
        <v>85</v>
      </c>
      <c r="C18">
        <v>4.0000000000000001E-3</v>
      </c>
    </row>
    <row r="19" spans="1:4" x14ac:dyDescent="0.2">
      <c r="B19" t="s">
        <v>90</v>
      </c>
      <c r="C19" s="9">
        <f>C18*SUM(C14:C17)</f>
        <v>1820</v>
      </c>
    </row>
    <row r="21" spans="1:4" x14ac:dyDescent="0.2">
      <c r="B21" t="s">
        <v>89</v>
      </c>
      <c r="C21" s="9">
        <f>C19+C12</f>
        <v>39820</v>
      </c>
    </row>
    <row r="22" spans="1:4" x14ac:dyDescent="0.2">
      <c r="B22" t="s">
        <v>92</v>
      </c>
      <c r="C22" s="12">
        <f>0.95-0.5</f>
        <v>0.44999999999999996</v>
      </c>
      <c r="D22" t="str">
        <f ca="1">_xlfn.FORMULATEXT(C22)</f>
        <v>=0.95-0.5</v>
      </c>
    </row>
    <row r="23" spans="1:4" x14ac:dyDescent="0.2">
      <c r="C23" s="9">
        <f>C21*C22</f>
        <v>17919</v>
      </c>
      <c r="D23" s="9" t="str">
        <f ca="1">_xlfn.FORMULATEXT(C23)</f>
        <v>=C21*C22</v>
      </c>
    </row>
    <row r="24" spans="1:4" x14ac:dyDescent="0.2">
      <c r="C24" s="25">
        <f>PV(0.1,4,-C23)</f>
        <v>56800.818933133014</v>
      </c>
      <c r="D24" t="str">
        <f ca="1">_xlfn.FORMULATEXT(C24)</f>
        <v>=PV(0.1,4,-C23)</v>
      </c>
    </row>
    <row r="26" spans="1:4" x14ac:dyDescent="0.2">
      <c r="A26" t="s">
        <v>11</v>
      </c>
      <c r="B26" s="23" t="s">
        <v>70</v>
      </c>
      <c r="C26" s="24">
        <f>C3</f>
        <v>10000</v>
      </c>
    </row>
    <row r="27" spans="1:4" ht="17" thickBot="1" x14ac:dyDescent="0.25">
      <c r="B27" s="18" t="s">
        <v>71</v>
      </c>
      <c r="C27" s="26">
        <f>C24</f>
        <v>56800.818933133014</v>
      </c>
    </row>
    <row r="28" spans="1:4" ht="17" thickTop="1" x14ac:dyDescent="0.2">
      <c r="B28" s="3" t="s">
        <v>88</v>
      </c>
      <c r="C28" s="10">
        <f>SUM(C26:C27)</f>
        <v>66800.818933133007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Part A</vt:lpstr>
      <vt:lpstr>Part B</vt:lpstr>
      <vt:lpstr>Part C</vt:lpstr>
      <vt:lpstr>Part D</vt:lpstr>
      <vt:lpstr>Part 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2021-10-21T17:22:56Z</dcterms:created>
  <dcterms:modified xsi:type="dcterms:W3CDTF">2021-10-27T19:51:48Z</dcterms:modified>
</cp:coreProperties>
</file>