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MSM McCombs\Fall Term\Marketing Analytics - I\Class Notes\HW 3\"/>
    </mc:Choice>
  </mc:AlternateContent>
  <xr:revisionPtr revIDLastSave="0" documentId="13_ncr:1_{2B77FF2E-7D15-4DEB-AD61-167B15EFAB52}" xr6:coauthVersionLast="47" xr6:coauthVersionMax="47" xr10:uidLastSave="{00000000-0000-0000-0000-000000000000}"/>
  <bookViews>
    <workbookView xWindow="-110" yWindow="-110" windowWidth="19420" windowHeight="10300" activeTab="6" xr2:uid="{00000000-000D-0000-FFFF-FFFF00000000}"/>
  </bookViews>
  <sheets>
    <sheet name="Apple Data" sheetId="2" r:id="rId1"/>
    <sheet name="Part 1 Q1" sheetId="3" r:id="rId2"/>
    <sheet name="Part 1 Q2" sheetId="4" r:id="rId3"/>
    <sheet name="Part 1 Q3" sheetId="5" r:id="rId4"/>
    <sheet name="Part 2 Q1" sheetId="8" r:id="rId5"/>
    <sheet name="Part 2 Q2 Initial" sheetId="6" r:id="rId6"/>
    <sheet name="Part 2 Q2" sheetId="10" r:id="rId7"/>
    <sheet name="Part 2 Q3" sheetId="11" r:id="rId8"/>
  </sheets>
  <externalReferences>
    <externalReference r:id="rId9"/>
  </externalReferences>
  <definedNames>
    <definedName name="solver_adj" localSheetId="4" hidden="1">'Part 2 Q1'!$I$5</definedName>
    <definedName name="solver_adj" localSheetId="6" hidden="1">'Part 2 Q2'!$K$5:$M$5</definedName>
    <definedName name="solver_adj" localSheetId="5" hidden="1">'Part 2 Q2 Initial'!$A$4:$F$4</definedName>
    <definedName name="solver_cvg" localSheetId="4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6" hidden="1">2147483647</definedName>
    <definedName name="solver_itr" localSheetId="5" hidden="1">2147483647</definedName>
    <definedName name="solver_lhs1" localSheetId="4" hidden="1">'Part 2 Q1'!$I$5</definedName>
    <definedName name="solver_lhs1" localSheetId="6" hidden="1">'Part 2 Q2'!$K$5:$M$5</definedName>
    <definedName name="solver_lhs1" localSheetId="5" hidden="1">'Part 2 Q2 Initial'!$G$4</definedName>
    <definedName name="solver_lhs2" localSheetId="4" hidden="1">'Part 2 Q1'!$I$5</definedName>
    <definedName name="solver_lhs2" localSheetId="6" hidden="1">'Part 2 Q2'!$K$5:$M$5</definedName>
    <definedName name="solver_lhs3" localSheetId="6" hidden="1">'Part 2 Q2'!$L$5</definedName>
    <definedName name="solver_lhs4" localSheetId="6" hidden="1">'Part 2 Q2'!$L$5</definedName>
    <definedName name="solver_lhs5" localSheetId="6" hidden="1">'Part 2 Q2'!$M$5</definedName>
    <definedName name="solver_lhs6" localSheetId="6" hidden="1">'Part 2 Q2'!$M$5</definedName>
    <definedName name="solver_mip" localSheetId="4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6" hidden="1">2</definedName>
    <definedName name="solver_neg" localSheetId="5" hidden="1">2</definedName>
    <definedName name="solver_nod" localSheetId="4" hidden="1">2147483647</definedName>
    <definedName name="solver_nod" localSheetId="6" hidden="1">2147483647</definedName>
    <definedName name="solver_nod" localSheetId="5" hidden="1">2147483647</definedName>
    <definedName name="solver_num" localSheetId="4" hidden="1">2</definedName>
    <definedName name="solver_num" localSheetId="6" hidden="1">2</definedName>
    <definedName name="solver_num" localSheetId="5" hidden="1">1</definedName>
    <definedName name="solver_nwt" localSheetId="4" hidden="1">1</definedName>
    <definedName name="solver_nwt" localSheetId="6" hidden="1">1</definedName>
    <definedName name="solver_nwt" localSheetId="5" hidden="1">1</definedName>
    <definedName name="solver_opt" localSheetId="4" hidden="1">'Part 2 Q1'!$J$5</definedName>
    <definedName name="solver_opt" localSheetId="6" hidden="1">'Part 2 Q2'!$O$15</definedName>
    <definedName name="solver_opt" localSheetId="5" hidden="1">'Part 2 Q2 Initial'!$L$7</definedName>
    <definedName name="solver_pre" localSheetId="4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6" hidden="1">1</definedName>
    <definedName name="solver_rbv" localSheetId="5" hidden="1">1</definedName>
    <definedName name="solver_rel1" localSheetId="4" hidden="1">1</definedName>
    <definedName name="solver_rel1" localSheetId="6" hidden="1">1</definedName>
    <definedName name="solver_rel1" localSheetId="5" hidden="1">2</definedName>
    <definedName name="solver_rel2" localSheetId="4" hidden="1">3</definedName>
    <definedName name="solver_rel2" localSheetId="6" hidden="1">3</definedName>
    <definedName name="solver_rel3" localSheetId="6" hidden="1">1</definedName>
    <definedName name="solver_rel4" localSheetId="6" hidden="1">3</definedName>
    <definedName name="solver_rel5" localSheetId="6" hidden="1">1</definedName>
    <definedName name="solver_rel6" localSheetId="6" hidden="1">3</definedName>
    <definedName name="solver_rhs1" localSheetId="4" hidden="1">1</definedName>
    <definedName name="solver_rhs1" localSheetId="6" hidden="1">1</definedName>
    <definedName name="solver_rhs1" localSheetId="5" hidden="1">0</definedName>
    <definedName name="solver_rhs2" localSheetId="4" hidden="1">0</definedName>
    <definedName name="solver_rhs2" localSheetId="6" hidden="1">0</definedName>
    <definedName name="solver_rhs3" localSheetId="6" hidden="1">1</definedName>
    <definedName name="solver_rhs4" localSheetId="6" hidden="1">0</definedName>
    <definedName name="solver_rhs5" localSheetId="6" hidden="1">1</definedName>
    <definedName name="solver_rhs6" localSheetId="6" hidden="1">0</definedName>
    <definedName name="solver_rlx" localSheetId="4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6" hidden="1">2</definedName>
    <definedName name="solver_typ" localSheetId="5" hidden="1">2</definedName>
    <definedName name="solver_val" localSheetId="4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6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0" l="1"/>
  <c r="F7" i="8"/>
  <c r="K14" i="11" l="1"/>
  <c r="J14" i="11"/>
  <c r="K13" i="11"/>
  <c r="K12" i="11"/>
  <c r="K11" i="11"/>
  <c r="K10" i="11"/>
  <c r="I14" i="11" s="1"/>
  <c r="L15" i="11" s="1"/>
  <c r="M15" i="11" s="1"/>
  <c r="N15" i="11" s="1"/>
  <c r="G4" i="11"/>
  <c r="J14" i="10"/>
  <c r="K14" i="10"/>
  <c r="K10" i="10"/>
  <c r="I14" i="10" s="1"/>
  <c r="K11" i="10"/>
  <c r="K13" i="10"/>
  <c r="K12" i="10"/>
  <c r="G4" i="10"/>
  <c r="I7" i="6"/>
  <c r="J7" i="6" s="1"/>
  <c r="G4" i="6"/>
  <c r="I8" i="6"/>
  <c r="J8" i="6" s="1"/>
  <c r="K8" i="6" s="1"/>
  <c r="I9" i="6"/>
  <c r="J9" i="6" s="1"/>
  <c r="K9" i="6" s="1"/>
  <c r="I10" i="6"/>
  <c r="J10" i="6" s="1"/>
  <c r="K10" i="6" s="1"/>
  <c r="I11" i="6"/>
  <c r="J11" i="6" s="1"/>
  <c r="K11" i="6" s="1"/>
  <c r="I12" i="6"/>
  <c r="J12" i="6" s="1"/>
  <c r="K12" i="6" s="1"/>
  <c r="I13" i="6"/>
  <c r="J13" i="6" s="1"/>
  <c r="K13" i="6" s="1"/>
  <c r="I14" i="6"/>
  <c r="J14" i="6" s="1"/>
  <c r="K14" i="6" s="1"/>
  <c r="L15" i="10" l="1"/>
  <c r="M15" i="10" s="1"/>
  <c r="N15" i="10" s="1"/>
  <c r="I15" i="11"/>
  <c r="K15" i="11" s="1"/>
  <c r="J15" i="10"/>
  <c r="J15" i="11" l="1"/>
  <c r="I16" i="11" s="1"/>
  <c r="J16" i="11" s="1"/>
  <c r="I17" i="11" s="1"/>
  <c r="K15" i="10"/>
  <c r="I16" i="10"/>
  <c r="J16" i="10" s="1"/>
  <c r="L16" i="10"/>
  <c r="M16" i="10" s="1"/>
  <c r="N16" i="10" s="1"/>
  <c r="K16" i="11" l="1"/>
  <c r="L16" i="11"/>
  <c r="M16" i="11" s="1"/>
  <c r="N16" i="11" s="1"/>
  <c r="I17" i="10"/>
  <c r="J17" i="10" s="1"/>
  <c r="I18" i="10" s="1"/>
  <c r="K16" i="10"/>
  <c r="K17" i="11"/>
  <c r="J17" i="11"/>
  <c r="L18" i="11" s="1"/>
  <c r="M18" i="11" s="1"/>
  <c r="N18" i="11" s="1"/>
  <c r="I18" i="11"/>
  <c r="L17" i="11"/>
  <c r="M17" i="11" s="1"/>
  <c r="N17" i="11" s="1"/>
  <c r="L17" i="10"/>
  <c r="M17" i="10" s="1"/>
  <c r="N17" i="10" s="1"/>
  <c r="K17" i="10" l="1"/>
  <c r="K18" i="11"/>
  <c r="J18" i="11"/>
  <c r="I19" i="11" s="1"/>
  <c r="J18" i="10"/>
  <c r="I19" i="10" s="1"/>
  <c r="K18" i="10"/>
  <c r="L18" i="10"/>
  <c r="M18" i="10" s="1"/>
  <c r="N18" i="10" s="1"/>
  <c r="K19" i="11" l="1"/>
  <c r="J19" i="11"/>
  <c r="L20" i="11" s="1"/>
  <c r="M20" i="11" s="1"/>
  <c r="N20" i="11" s="1"/>
  <c r="L19" i="11"/>
  <c r="M19" i="11" s="1"/>
  <c r="N19" i="11" s="1"/>
  <c r="J19" i="10"/>
  <c r="I20" i="10" s="1"/>
  <c r="K19" i="10"/>
  <c r="L19" i="10"/>
  <c r="M19" i="10" s="1"/>
  <c r="N19" i="10" s="1"/>
  <c r="I20" i="11" l="1"/>
  <c r="J20" i="10"/>
  <c r="I21" i="10" s="1"/>
  <c r="K20" i="10"/>
  <c r="L20" i="10"/>
  <c r="M20" i="10" s="1"/>
  <c r="N20" i="10" s="1"/>
  <c r="J20" i="11" l="1"/>
  <c r="L21" i="11" s="1"/>
  <c r="M21" i="11" s="1"/>
  <c r="N21" i="11" s="1"/>
  <c r="K20" i="11"/>
  <c r="J21" i="10"/>
  <c r="I22" i="10" s="1"/>
  <c r="K21" i="10"/>
  <c r="L21" i="10"/>
  <c r="M21" i="10" s="1"/>
  <c r="N21" i="10" s="1"/>
  <c r="I21" i="11" l="1"/>
  <c r="J21" i="11" s="1"/>
  <c r="L22" i="11" s="1"/>
  <c r="M22" i="11" s="1"/>
  <c r="N22" i="11" s="1"/>
  <c r="J22" i="10"/>
  <c r="I23" i="10" s="1"/>
  <c r="K22" i="10"/>
  <c r="L22" i="10"/>
  <c r="M22" i="10" s="1"/>
  <c r="N22" i="10" s="1"/>
  <c r="K21" i="11" l="1"/>
  <c r="I22" i="11"/>
  <c r="J23" i="10"/>
  <c r="I24" i="10" s="1"/>
  <c r="K23" i="10"/>
  <c r="L23" i="10"/>
  <c r="M23" i="10" s="1"/>
  <c r="N23" i="10" s="1"/>
  <c r="J22" i="11" l="1"/>
  <c r="L23" i="11" s="1"/>
  <c r="M23" i="11" s="1"/>
  <c r="N23" i="11" s="1"/>
  <c r="K22" i="11"/>
  <c r="J24" i="10"/>
  <c r="I25" i="10" s="1"/>
  <c r="K24" i="10"/>
  <c r="L24" i="10"/>
  <c r="M24" i="10" s="1"/>
  <c r="N24" i="10" s="1"/>
  <c r="I23" i="11" l="1"/>
  <c r="K23" i="11" s="1"/>
  <c r="J25" i="10"/>
  <c r="I26" i="10" s="1"/>
  <c r="K25" i="10"/>
  <c r="L25" i="10"/>
  <c r="M25" i="10" s="1"/>
  <c r="N25" i="10" s="1"/>
  <c r="J23" i="11" l="1"/>
  <c r="L24" i="11" s="1"/>
  <c r="M24" i="11" s="1"/>
  <c r="N24" i="11" s="1"/>
  <c r="J26" i="10"/>
  <c r="I27" i="10" s="1"/>
  <c r="K26" i="10"/>
  <c r="L26" i="10"/>
  <c r="M26" i="10" s="1"/>
  <c r="N26" i="10" s="1"/>
  <c r="I24" i="11" l="1"/>
  <c r="J27" i="10"/>
  <c r="I28" i="10" s="1"/>
  <c r="K27" i="10"/>
  <c r="L27" i="10"/>
  <c r="M27" i="10" s="1"/>
  <c r="N27" i="10" s="1"/>
  <c r="J24" i="11" l="1"/>
  <c r="L25" i="11" s="1"/>
  <c r="M25" i="11" s="1"/>
  <c r="N25" i="11" s="1"/>
  <c r="K24" i="11"/>
  <c r="J28" i="10"/>
  <c r="I29" i="10" s="1"/>
  <c r="K28" i="10"/>
  <c r="L28" i="10"/>
  <c r="M28" i="10" s="1"/>
  <c r="N28" i="10" s="1"/>
  <c r="I25" i="11" l="1"/>
  <c r="J29" i="10"/>
  <c r="I30" i="10" s="1"/>
  <c r="K29" i="10"/>
  <c r="L29" i="10"/>
  <c r="M29" i="10" s="1"/>
  <c r="N29" i="10" s="1"/>
  <c r="J25" i="11" l="1"/>
  <c r="L26" i="11" s="1"/>
  <c r="M26" i="11" s="1"/>
  <c r="N26" i="11" s="1"/>
  <c r="K25" i="11"/>
  <c r="J30" i="10"/>
  <c r="I31" i="10" s="1"/>
  <c r="K30" i="10"/>
  <c r="L30" i="10"/>
  <c r="M30" i="10" s="1"/>
  <c r="N30" i="10" s="1"/>
  <c r="I26" i="11" l="1"/>
  <c r="J31" i="10"/>
  <c r="I32" i="10" s="1"/>
  <c r="K31" i="10"/>
  <c r="L31" i="10"/>
  <c r="M31" i="10" s="1"/>
  <c r="N31" i="10" s="1"/>
  <c r="K26" i="11" l="1"/>
  <c r="J26" i="11"/>
  <c r="L27" i="11" s="1"/>
  <c r="M27" i="11" s="1"/>
  <c r="N27" i="11" s="1"/>
  <c r="J32" i="10"/>
  <c r="K32" i="10"/>
  <c r="I33" i="10"/>
  <c r="L32" i="10"/>
  <c r="M32" i="10" s="1"/>
  <c r="N32" i="10" s="1"/>
  <c r="I27" i="11" l="1"/>
  <c r="K27" i="11" s="1"/>
  <c r="J33" i="10"/>
  <c r="I34" i="10" s="1"/>
  <c r="K33" i="10"/>
  <c r="L33" i="10"/>
  <c r="M33" i="10" s="1"/>
  <c r="N33" i="10" s="1"/>
  <c r="J27" i="11" l="1"/>
  <c r="L28" i="11" s="1"/>
  <c r="M28" i="11" s="1"/>
  <c r="N28" i="11" s="1"/>
  <c r="J34" i="10"/>
  <c r="I35" i="10" s="1"/>
  <c r="K34" i="10"/>
  <c r="L34" i="10"/>
  <c r="M34" i="10" s="1"/>
  <c r="N34" i="10" s="1"/>
  <c r="I28" i="11" l="1"/>
  <c r="J28" i="11" s="1"/>
  <c r="L29" i="11" s="1"/>
  <c r="M29" i="11" s="1"/>
  <c r="N29" i="11" s="1"/>
  <c r="K28" i="11"/>
  <c r="J35" i="10"/>
  <c r="I36" i="10" s="1"/>
  <c r="K35" i="10"/>
  <c r="L35" i="10"/>
  <c r="M35" i="10" s="1"/>
  <c r="N35" i="10" s="1"/>
  <c r="I29" i="11" l="1"/>
  <c r="J36" i="10"/>
  <c r="I37" i="10" s="1"/>
  <c r="K36" i="10"/>
  <c r="L36" i="10"/>
  <c r="M36" i="10" s="1"/>
  <c r="N36" i="10" s="1"/>
  <c r="K29" i="11" l="1"/>
  <c r="J29" i="11"/>
  <c r="L30" i="11" s="1"/>
  <c r="M30" i="11" s="1"/>
  <c r="N30" i="11" s="1"/>
  <c r="J37" i="10"/>
  <c r="I38" i="10" s="1"/>
  <c r="K37" i="10"/>
  <c r="L37" i="10"/>
  <c r="M37" i="10" s="1"/>
  <c r="N37" i="10" s="1"/>
  <c r="I30" i="11" l="1"/>
  <c r="J38" i="10"/>
  <c r="I39" i="10" s="1"/>
  <c r="K38" i="10"/>
  <c r="L38" i="10"/>
  <c r="M38" i="10" s="1"/>
  <c r="N38" i="10" s="1"/>
  <c r="J30" i="11" l="1"/>
  <c r="K30" i="11"/>
  <c r="J39" i="10"/>
  <c r="I40" i="10" s="1"/>
  <c r="K39" i="10"/>
  <c r="L39" i="10"/>
  <c r="M39" i="10" s="1"/>
  <c r="N39" i="10" s="1"/>
  <c r="L31" i="11" l="1"/>
  <c r="M31" i="11" s="1"/>
  <c r="N31" i="11" s="1"/>
  <c r="I31" i="11"/>
  <c r="J40" i="10"/>
  <c r="I41" i="10" s="1"/>
  <c r="K40" i="10"/>
  <c r="L40" i="10"/>
  <c r="M40" i="10" s="1"/>
  <c r="N40" i="10" s="1"/>
  <c r="K31" i="11" l="1"/>
  <c r="J31" i="11"/>
  <c r="L32" i="11" s="1"/>
  <c r="M32" i="11" s="1"/>
  <c r="N32" i="11" s="1"/>
  <c r="J41" i="10"/>
  <c r="I42" i="10" s="1"/>
  <c r="K41" i="10"/>
  <c r="L41" i="10"/>
  <c r="M41" i="10" s="1"/>
  <c r="N41" i="10" s="1"/>
  <c r="I32" i="11" l="1"/>
  <c r="J42" i="10"/>
  <c r="I43" i="10" s="1"/>
  <c r="K42" i="10"/>
  <c r="L42" i="10"/>
  <c r="M42" i="10" s="1"/>
  <c r="N42" i="10" s="1"/>
  <c r="J32" i="11" l="1"/>
  <c r="L33" i="11" s="1"/>
  <c r="M33" i="11" s="1"/>
  <c r="N33" i="11" s="1"/>
  <c r="K32" i="11"/>
  <c r="I33" i="11"/>
  <c r="J43" i="10"/>
  <c r="I44" i="10" s="1"/>
  <c r="K43" i="10"/>
  <c r="L43" i="10"/>
  <c r="M43" i="10" s="1"/>
  <c r="N43" i="10" s="1"/>
  <c r="K33" i="11" l="1"/>
  <c r="J33" i="11"/>
  <c r="L34" i="11" s="1"/>
  <c r="M34" i="11" s="1"/>
  <c r="N34" i="11" s="1"/>
  <c r="J44" i="10"/>
  <c r="K44" i="10"/>
  <c r="I45" i="10"/>
  <c r="L44" i="10"/>
  <c r="M44" i="10" s="1"/>
  <c r="N44" i="10" s="1"/>
  <c r="I34" i="11" l="1"/>
  <c r="J45" i="10"/>
  <c r="K45" i="10"/>
  <c r="I46" i="10"/>
  <c r="L45" i="10"/>
  <c r="M45" i="10" s="1"/>
  <c r="N45" i="10" s="1"/>
  <c r="K34" i="11" l="1"/>
  <c r="J34" i="11"/>
  <c r="L35" i="11" s="1"/>
  <c r="M35" i="11" s="1"/>
  <c r="N35" i="11" s="1"/>
  <c r="J46" i="10"/>
  <c r="K46" i="10"/>
  <c r="I47" i="10"/>
  <c r="L46" i="10"/>
  <c r="M46" i="10" s="1"/>
  <c r="N46" i="10" s="1"/>
  <c r="I35" i="11" l="1"/>
  <c r="J47" i="10"/>
  <c r="K47" i="10"/>
  <c r="I48" i="10"/>
  <c r="L47" i="10"/>
  <c r="M47" i="10" s="1"/>
  <c r="N47" i="10" s="1"/>
  <c r="K35" i="11" l="1"/>
  <c r="J35" i="11"/>
  <c r="L36" i="11" s="1"/>
  <c r="M36" i="11" s="1"/>
  <c r="N36" i="11" s="1"/>
  <c r="J48" i="10"/>
  <c r="I49" i="10" s="1"/>
  <c r="K48" i="10"/>
  <c r="L48" i="10"/>
  <c r="M48" i="10" s="1"/>
  <c r="N48" i="10" s="1"/>
  <c r="I36" i="11" l="1"/>
  <c r="J49" i="10"/>
  <c r="K49" i="10"/>
  <c r="I50" i="10"/>
  <c r="L49" i="10"/>
  <c r="M49" i="10" s="1"/>
  <c r="N49" i="10" s="1"/>
  <c r="J36" i="11" l="1"/>
  <c r="L37" i="11" s="1"/>
  <c r="M37" i="11" s="1"/>
  <c r="N37" i="11" s="1"/>
  <c r="I37" i="11"/>
  <c r="K36" i="11"/>
  <c r="J50" i="10"/>
  <c r="K50" i="10"/>
  <c r="I51" i="10"/>
  <c r="L50" i="10"/>
  <c r="M50" i="10" s="1"/>
  <c r="N50" i="10" s="1"/>
  <c r="K37" i="11" l="1"/>
  <c r="J37" i="11"/>
  <c r="L38" i="11" s="1"/>
  <c r="M38" i="11" s="1"/>
  <c r="N38" i="11" s="1"/>
  <c r="I38" i="11"/>
  <c r="J51" i="10"/>
  <c r="K51" i="10"/>
  <c r="I52" i="10"/>
  <c r="L51" i="10"/>
  <c r="M51" i="10" s="1"/>
  <c r="N51" i="10" s="1"/>
  <c r="K38" i="11" l="1"/>
  <c r="J38" i="11"/>
  <c r="J52" i="10"/>
  <c r="I53" i="10" s="1"/>
  <c r="K52" i="10"/>
  <c r="L52" i="10"/>
  <c r="M52" i="10" s="1"/>
  <c r="N52" i="10" s="1"/>
  <c r="I39" i="11" l="1"/>
  <c r="L39" i="11"/>
  <c r="M39" i="11" s="1"/>
  <c r="N39" i="11" s="1"/>
  <c r="J53" i="10"/>
  <c r="K53" i="10"/>
  <c r="I54" i="10"/>
  <c r="L53" i="10"/>
  <c r="M53" i="10" s="1"/>
  <c r="N53" i="10" s="1"/>
  <c r="J39" i="11" l="1"/>
  <c r="I40" i="11" s="1"/>
  <c r="K39" i="11"/>
  <c r="J54" i="10"/>
  <c r="K54" i="10"/>
  <c r="I55" i="10"/>
  <c r="L54" i="10"/>
  <c r="M54" i="10" s="1"/>
  <c r="N54" i="10" s="1"/>
  <c r="K40" i="11" l="1"/>
  <c r="J40" i="11"/>
  <c r="I41" i="11" s="1"/>
  <c r="L41" i="11"/>
  <c r="M41" i="11" s="1"/>
  <c r="N41" i="11" s="1"/>
  <c r="L40" i="11"/>
  <c r="M40" i="11" s="1"/>
  <c r="N40" i="11" s="1"/>
  <c r="J55" i="10"/>
  <c r="I56" i="10" s="1"/>
  <c r="K55" i="10"/>
  <c r="L55" i="10"/>
  <c r="M55" i="10" s="1"/>
  <c r="N55" i="10" s="1"/>
  <c r="K41" i="11" l="1"/>
  <c r="J41" i="11"/>
  <c r="L42" i="11" s="1"/>
  <c r="M42" i="11" s="1"/>
  <c r="N42" i="11" s="1"/>
  <c r="I42" i="11"/>
  <c r="J56" i="10"/>
  <c r="I57" i="10" s="1"/>
  <c r="K56" i="10"/>
  <c r="L56" i="10"/>
  <c r="M56" i="10" s="1"/>
  <c r="N56" i="10" s="1"/>
  <c r="K42" i="11" l="1"/>
  <c r="J42" i="11"/>
  <c r="I43" i="11" s="1"/>
  <c r="J57" i="10"/>
  <c r="K57" i="10"/>
  <c r="I58" i="10"/>
  <c r="L57" i="10"/>
  <c r="M57" i="10" s="1"/>
  <c r="N57" i="10" s="1"/>
  <c r="L43" i="11" l="1"/>
  <c r="M43" i="11" s="1"/>
  <c r="N43" i="11" s="1"/>
  <c r="J43" i="11"/>
  <c r="I44" i="11" s="1"/>
  <c r="K43" i="11"/>
  <c r="L44" i="11"/>
  <c r="M44" i="11" s="1"/>
  <c r="N44" i="11" s="1"/>
  <c r="J58" i="10"/>
  <c r="K58" i="10"/>
  <c r="I59" i="10"/>
  <c r="L58" i="10"/>
  <c r="M58" i="10" s="1"/>
  <c r="N58" i="10" s="1"/>
  <c r="K44" i="11" l="1"/>
  <c r="J44" i="11"/>
  <c r="I45" i="11" s="1"/>
  <c r="L45" i="11"/>
  <c r="M45" i="11" s="1"/>
  <c r="N45" i="11" s="1"/>
  <c r="J59" i="10"/>
  <c r="K59" i="10"/>
  <c r="I60" i="10"/>
  <c r="L59" i="10"/>
  <c r="M59" i="10" s="1"/>
  <c r="N59" i="10" s="1"/>
  <c r="J45" i="11" l="1"/>
  <c r="L46" i="11" s="1"/>
  <c r="M46" i="11" s="1"/>
  <c r="N46" i="11" s="1"/>
  <c r="K45" i="11"/>
  <c r="I46" i="11"/>
  <c r="J60" i="10"/>
  <c r="K60" i="10"/>
  <c r="I61" i="10"/>
  <c r="L60" i="10"/>
  <c r="M60" i="10" s="1"/>
  <c r="N60" i="10" s="1"/>
  <c r="J46" i="11" l="1"/>
  <c r="I47" i="11" s="1"/>
  <c r="K46" i="11"/>
  <c r="J61" i="10"/>
  <c r="I62" i="10" s="1"/>
  <c r="K61" i="10"/>
  <c r="L61" i="10"/>
  <c r="M61" i="10" s="1"/>
  <c r="N61" i="10" s="1"/>
  <c r="L47" i="11" l="1"/>
  <c r="M47" i="11" s="1"/>
  <c r="N47" i="11" s="1"/>
  <c r="K47" i="11"/>
  <c r="J47" i="11"/>
  <c r="L48" i="11" s="1"/>
  <c r="M48" i="11" s="1"/>
  <c r="N48" i="11" s="1"/>
  <c r="J62" i="10"/>
  <c r="I63" i="10" s="1"/>
  <c r="K62" i="10"/>
  <c r="L62" i="10"/>
  <c r="M62" i="10" s="1"/>
  <c r="N62" i="10" s="1"/>
  <c r="I48" i="11" l="1"/>
  <c r="J63" i="10"/>
  <c r="I64" i="10" s="1"/>
  <c r="K63" i="10"/>
  <c r="L63" i="10"/>
  <c r="M63" i="10" s="1"/>
  <c r="N63" i="10" s="1"/>
  <c r="J48" i="11" l="1"/>
  <c r="I49" i="11" s="1"/>
  <c r="K48" i="11"/>
  <c r="L49" i="11"/>
  <c r="M49" i="11" s="1"/>
  <c r="N49" i="11" s="1"/>
  <c r="J64" i="10"/>
  <c r="K64" i="10"/>
  <c r="I65" i="10"/>
  <c r="L64" i="10"/>
  <c r="M64" i="10" s="1"/>
  <c r="N64" i="10" s="1"/>
  <c r="K49" i="11" l="1"/>
  <c r="J49" i="11"/>
  <c r="I50" i="11" s="1"/>
  <c r="J65" i="10"/>
  <c r="K65" i="10"/>
  <c r="I66" i="10"/>
  <c r="L65" i="10"/>
  <c r="M65" i="10" s="1"/>
  <c r="N65" i="10" s="1"/>
  <c r="J50" i="11" l="1"/>
  <c r="I51" i="11" s="1"/>
  <c r="K50" i="11"/>
  <c r="L50" i="11"/>
  <c r="M50" i="11" s="1"/>
  <c r="N50" i="11" s="1"/>
  <c r="J66" i="10"/>
  <c r="K66" i="10"/>
  <c r="I67" i="10"/>
  <c r="L66" i="10"/>
  <c r="M66" i="10" s="1"/>
  <c r="N66" i="10" s="1"/>
  <c r="L51" i="11" l="1"/>
  <c r="M51" i="11" s="1"/>
  <c r="N51" i="11" s="1"/>
  <c r="J51" i="11"/>
  <c r="L52" i="11" s="1"/>
  <c r="M52" i="11" s="1"/>
  <c r="N52" i="11" s="1"/>
  <c r="K51" i="11"/>
  <c r="I52" i="11"/>
  <c r="J67" i="10"/>
  <c r="K67" i="10"/>
  <c r="I68" i="10"/>
  <c r="L67" i="10"/>
  <c r="M67" i="10" s="1"/>
  <c r="N67" i="10" s="1"/>
  <c r="J52" i="11" l="1"/>
  <c r="I53" i="11" s="1"/>
  <c r="K52" i="11"/>
  <c r="L53" i="11"/>
  <c r="M53" i="11" s="1"/>
  <c r="N53" i="11" s="1"/>
  <c r="J68" i="10"/>
  <c r="K68" i="10"/>
  <c r="I69" i="10"/>
  <c r="L68" i="10"/>
  <c r="M68" i="10" s="1"/>
  <c r="N68" i="10" s="1"/>
  <c r="K53" i="11" l="1"/>
  <c r="J53" i="11"/>
  <c r="I54" i="11" s="1"/>
  <c r="J69" i="10"/>
  <c r="K69" i="10"/>
  <c r="I70" i="10"/>
  <c r="L69" i="10"/>
  <c r="M69" i="10" s="1"/>
  <c r="N69" i="10" s="1"/>
  <c r="K54" i="11" l="1"/>
  <c r="J54" i="11"/>
  <c r="L55" i="11" s="1"/>
  <c r="M55" i="11" s="1"/>
  <c r="N55" i="11" s="1"/>
  <c r="I55" i="11"/>
  <c r="L54" i="11"/>
  <c r="M54" i="11" s="1"/>
  <c r="N54" i="11" s="1"/>
  <c r="J70" i="10"/>
  <c r="K70" i="10"/>
  <c r="I71" i="10"/>
  <c r="L70" i="10"/>
  <c r="M70" i="10" s="1"/>
  <c r="N70" i="10" s="1"/>
  <c r="J55" i="11" l="1"/>
  <c r="L56" i="11" s="1"/>
  <c r="M56" i="11" s="1"/>
  <c r="N56" i="11" s="1"/>
  <c r="K55" i="11"/>
  <c r="I56" i="11"/>
  <c r="J71" i="10"/>
  <c r="K71" i="10"/>
  <c r="I72" i="10"/>
  <c r="L71" i="10"/>
  <c r="M71" i="10" s="1"/>
  <c r="N71" i="10" s="1"/>
  <c r="J56" i="11" l="1"/>
  <c r="I57" i="11" s="1"/>
  <c r="K56" i="11"/>
  <c r="J72" i="10"/>
  <c r="K72" i="10"/>
  <c r="I73" i="10"/>
  <c r="L72" i="10"/>
  <c r="M72" i="10" s="1"/>
  <c r="N72" i="10" s="1"/>
  <c r="K57" i="11" l="1"/>
  <c r="J57" i="11"/>
  <c r="I58" i="11" s="1"/>
  <c r="L57" i="11"/>
  <c r="M57" i="11" s="1"/>
  <c r="N57" i="11" s="1"/>
  <c r="J73" i="10"/>
  <c r="I74" i="10" s="1"/>
  <c r="K73" i="10"/>
  <c r="L73" i="10"/>
  <c r="M73" i="10" s="1"/>
  <c r="N73" i="10" s="1"/>
  <c r="K58" i="11" l="1"/>
  <c r="J58" i="11"/>
  <c r="L59" i="11" s="1"/>
  <c r="M59" i="11" s="1"/>
  <c r="N59" i="11" s="1"/>
  <c r="I59" i="11"/>
  <c r="L58" i="11"/>
  <c r="M58" i="11" s="1"/>
  <c r="N58" i="11" s="1"/>
  <c r="J74" i="10"/>
  <c r="K74" i="10"/>
  <c r="I75" i="10"/>
  <c r="L74" i="10"/>
  <c r="M74" i="10" s="1"/>
  <c r="N74" i="10" s="1"/>
  <c r="K59" i="11" l="1"/>
  <c r="J59" i="11"/>
  <c r="L60" i="11" s="1"/>
  <c r="M60" i="11" s="1"/>
  <c r="N60" i="11" s="1"/>
  <c r="J75" i="10"/>
  <c r="I76" i="10" s="1"/>
  <c r="K75" i="10"/>
  <c r="L75" i="10"/>
  <c r="M75" i="10" s="1"/>
  <c r="N75" i="10" s="1"/>
  <c r="I60" i="11" l="1"/>
  <c r="J76" i="10"/>
  <c r="I77" i="10" s="1"/>
  <c r="K76" i="10"/>
  <c r="L76" i="10"/>
  <c r="M76" i="10" s="1"/>
  <c r="N76" i="10" s="1"/>
  <c r="J60" i="11" l="1"/>
  <c r="L61" i="11" s="1"/>
  <c r="M61" i="11" s="1"/>
  <c r="N61" i="11" s="1"/>
  <c r="K60" i="11"/>
  <c r="I61" i="11"/>
  <c r="J77" i="10"/>
  <c r="K77" i="10"/>
  <c r="I78" i="10"/>
  <c r="L77" i="10"/>
  <c r="M77" i="10" s="1"/>
  <c r="N77" i="10" s="1"/>
  <c r="K61" i="11" l="1"/>
  <c r="J61" i="11"/>
  <c r="I62" i="11" s="1"/>
  <c r="L62" i="11"/>
  <c r="M62" i="11" s="1"/>
  <c r="N62" i="11" s="1"/>
  <c r="J78" i="10"/>
  <c r="K78" i="10"/>
  <c r="I79" i="10"/>
  <c r="L78" i="10"/>
  <c r="M78" i="10" s="1"/>
  <c r="N78" i="10" s="1"/>
  <c r="J62" i="11" l="1"/>
  <c r="L63" i="11" s="1"/>
  <c r="M63" i="11" s="1"/>
  <c r="N63" i="11" s="1"/>
  <c r="K62" i="11"/>
  <c r="I63" i="11"/>
  <c r="J79" i="10"/>
  <c r="I80" i="10" s="1"/>
  <c r="K79" i="10"/>
  <c r="L79" i="10"/>
  <c r="M79" i="10" s="1"/>
  <c r="N79" i="10" s="1"/>
  <c r="K63" i="11" l="1"/>
  <c r="J63" i="11"/>
  <c r="L64" i="11" s="1"/>
  <c r="M64" i="11" s="1"/>
  <c r="N64" i="11" s="1"/>
  <c r="I64" i="11"/>
  <c r="J80" i="10"/>
  <c r="K80" i="10"/>
  <c r="I81" i="10"/>
  <c r="L80" i="10"/>
  <c r="M80" i="10" s="1"/>
  <c r="N80" i="10" s="1"/>
  <c r="J64" i="11" l="1"/>
  <c r="L65" i="11" s="1"/>
  <c r="M65" i="11" s="1"/>
  <c r="N65" i="11" s="1"/>
  <c r="I65" i="11"/>
  <c r="K64" i="11"/>
  <c r="J81" i="10"/>
  <c r="I82" i="10" s="1"/>
  <c r="K81" i="10"/>
  <c r="L81" i="10"/>
  <c r="M81" i="10" s="1"/>
  <c r="N81" i="10" s="1"/>
  <c r="K65" i="11" l="1"/>
  <c r="I66" i="11"/>
  <c r="J65" i="11"/>
  <c r="L66" i="11" s="1"/>
  <c r="M66" i="11" s="1"/>
  <c r="N66" i="11" s="1"/>
  <c r="J82" i="10"/>
  <c r="K82" i="10"/>
  <c r="I83" i="10"/>
  <c r="L82" i="10"/>
  <c r="M82" i="10" s="1"/>
  <c r="N82" i="10" s="1"/>
  <c r="J66" i="11" l="1"/>
  <c r="I67" i="11"/>
  <c r="K66" i="11"/>
  <c r="L67" i="11"/>
  <c r="M67" i="11" s="1"/>
  <c r="N67" i="11" s="1"/>
  <c r="J83" i="10"/>
  <c r="K83" i="10"/>
  <c r="I84" i="10"/>
  <c r="L83" i="10"/>
  <c r="M83" i="10" s="1"/>
  <c r="N83" i="10" s="1"/>
  <c r="K67" i="11" l="1"/>
  <c r="J67" i="11"/>
  <c r="L68" i="11" s="1"/>
  <c r="M68" i="11" s="1"/>
  <c r="N68" i="11" s="1"/>
  <c r="J84" i="10"/>
  <c r="K84" i="10"/>
  <c r="I85" i="10"/>
  <c r="L84" i="10"/>
  <c r="M84" i="10" s="1"/>
  <c r="N84" i="10" s="1"/>
  <c r="I68" i="11" l="1"/>
  <c r="J85" i="10"/>
  <c r="K85" i="10"/>
  <c r="I86" i="10"/>
  <c r="L85" i="10"/>
  <c r="M85" i="10" s="1"/>
  <c r="N85" i="10" s="1"/>
  <c r="J68" i="11" l="1"/>
  <c r="L69" i="11" s="1"/>
  <c r="M69" i="11" s="1"/>
  <c r="N69" i="11" s="1"/>
  <c r="K68" i="11"/>
  <c r="I69" i="11"/>
  <c r="J86" i="10"/>
  <c r="I87" i="10" s="1"/>
  <c r="K86" i="10"/>
  <c r="L86" i="10"/>
  <c r="M86" i="10" s="1"/>
  <c r="N86" i="10" s="1"/>
  <c r="K69" i="11" l="1"/>
  <c r="J69" i="11"/>
  <c r="L70" i="11" s="1"/>
  <c r="M70" i="11" s="1"/>
  <c r="N70" i="11" s="1"/>
  <c r="J87" i="10"/>
  <c r="I88" i="10" s="1"/>
  <c r="K87" i="10"/>
  <c r="L87" i="10"/>
  <c r="M87" i="10" s="1"/>
  <c r="N87" i="10" s="1"/>
  <c r="I70" i="11" l="1"/>
  <c r="J88" i="10"/>
  <c r="K88" i="10"/>
  <c r="I89" i="10"/>
  <c r="L88" i="10"/>
  <c r="M88" i="10" s="1"/>
  <c r="N88" i="10" s="1"/>
  <c r="K70" i="11" l="1"/>
  <c r="I71" i="11"/>
  <c r="J70" i="11"/>
  <c r="L71" i="11" s="1"/>
  <c r="M71" i="11" s="1"/>
  <c r="N71" i="11" s="1"/>
  <c r="J89" i="10"/>
  <c r="K89" i="10"/>
  <c r="I90" i="10"/>
  <c r="L89" i="10"/>
  <c r="M89" i="10" s="1"/>
  <c r="N89" i="10" s="1"/>
  <c r="K71" i="11" l="1"/>
  <c r="J71" i="11"/>
  <c r="L72" i="11" s="1"/>
  <c r="M72" i="11" s="1"/>
  <c r="N72" i="11" s="1"/>
  <c r="J90" i="10"/>
  <c r="K90" i="10"/>
  <c r="I91" i="10"/>
  <c r="L90" i="10"/>
  <c r="M90" i="10" s="1"/>
  <c r="N90" i="10" s="1"/>
  <c r="I72" i="11" l="1"/>
  <c r="J91" i="10"/>
  <c r="I92" i="10" s="1"/>
  <c r="K91" i="10"/>
  <c r="L91" i="10"/>
  <c r="M91" i="10" s="1"/>
  <c r="N91" i="10" s="1"/>
  <c r="J72" i="11" l="1"/>
  <c r="L73" i="11" s="1"/>
  <c r="M73" i="11" s="1"/>
  <c r="N73" i="11" s="1"/>
  <c r="I73" i="11"/>
  <c r="K72" i="11"/>
  <c r="J92" i="10"/>
  <c r="K92" i="10"/>
  <c r="I93" i="10"/>
  <c r="L92" i="10"/>
  <c r="M92" i="10" s="1"/>
  <c r="N92" i="10" s="1"/>
  <c r="J73" i="11" l="1"/>
  <c r="I74" i="11" s="1"/>
  <c r="K73" i="11"/>
  <c r="J93" i="10"/>
  <c r="K93" i="10"/>
  <c r="I94" i="10"/>
  <c r="L93" i="10"/>
  <c r="M93" i="10" s="1"/>
  <c r="N93" i="10" s="1"/>
  <c r="L74" i="11" l="1"/>
  <c r="M74" i="11" s="1"/>
  <c r="N74" i="11" s="1"/>
  <c r="J74" i="11"/>
  <c r="I75" i="11" s="1"/>
  <c r="K74" i="11"/>
  <c r="L75" i="11"/>
  <c r="M75" i="11" s="1"/>
  <c r="N75" i="11" s="1"/>
  <c r="J94" i="10"/>
  <c r="K94" i="10"/>
  <c r="I95" i="10"/>
  <c r="L94" i="10"/>
  <c r="M94" i="10" s="1"/>
  <c r="N94" i="10" s="1"/>
  <c r="J75" i="11" l="1"/>
  <c r="L76" i="11" s="1"/>
  <c r="M76" i="11" s="1"/>
  <c r="N76" i="11" s="1"/>
  <c r="K75" i="11"/>
  <c r="I76" i="11"/>
  <c r="J95" i="10"/>
  <c r="K95" i="10"/>
  <c r="I96" i="10"/>
  <c r="L95" i="10"/>
  <c r="M95" i="10" s="1"/>
  <c r="N95" i="10" s="1"/>
  <c r="K76" i="11" l="1"/>
  <c r="J76" i="11"/>
  <c r="L77" i="11" s="1"/>
  <c r="M77" i="11" s="1"/>
  <c r="N77" i="11" s="1"/>
  <c r="I77" i="11"/>
  <c r="J96" i="10"/>
  <c r="K96" i="10"/>
  <c r="I97" i="10"/>
  <c r="L96" i="10"/>
  <c r="M96" i="10" s="1"/>
  <c r="N96" i="10" s="1"/>
  <c r="K77" i="11" l="1"/>
  <c r="J77" i="11"/>
  <c r="I78" i="11" s="1"/>
  <c r="L78" i="11"/>
  <c r="M78" i="11" s="1"/>
  <c r="N78" i="11" s="1"/>
  <c r="J97" i="10"/>
  <c r="I98" i="10" s="1"/>
  <c r="K97" i="10"/>
  <c r="L97" i="10"/>
  <c r="M97" i="10" s="1"/>
  <c r="N97" i="10" s="1"/>
  <c r="K78" i="11" l="1"/>
  <c r="J78" i="11"/>
  <c r="I79" i="11" s="1"/>
  <c r="L79" i="11"/>
  <c r="M79" i="11" s="1"/>
  <c r="N79" i="11" s="1"/>
  <c r="J98" i="10"/>
  <c r="K98" i="10"/>
  <c r="I99" i="10"/>
  <c r="L98" i="10"/>
  <c r="M98" i="10" s="1"/>
  <c r="N98" i="10" s="1"/>
  <c r="J79" i="11" l="1"/>
  <c r="L80" i="11" s="1"/>
  <c r="M80" i="11" s="1"/>
  <c r="N80" i="11" s="1"/>
  <c r="K79" i="11"/>
  <c r="I80" i="11"/>
  <c r="J99" i="10"/>
  <c r="K99" i="10"/>
  <c r="I100" i="10"/>
  <c r="L99" i="10"/>
  <c r="M99" i="10" s="1"/>
  <c r="N99" i="10" s="1"/>
  <c r="J80" i="11" l="1"/>
  <c r="L81" i="11" s="1"/>
  <c r="M81" i="11" s="1"/>
  <c r="N81" i="11" s="1"/>
  <c r="K80" i="11"/>
  <c r="I81" i="11"/>
  <c r="J100" i="10"/>
  <c r="K100" i="10"/>
  <c r="I101" i="10"/>
  <c r="L100" i="10"/>
  <c r="M100" i="10" s="1"/>
  <c r="N100" i="10" s="1"/>
  <c r="K81" i="11" l="1"/>
  <c r="J81" i="11"/>
  <c r="I82" i="11" s="1"/>
  <c r="L82" i="11"/>
  <c r="M82" i="11" s="1"/>
  <c r="N82" i="11" s="1"/>
  <c r="J101" i="10"/>
  <c r="K101" i="10"/>
  <c r="I102" i="10"/>
  <c r="L101" i="10"/>
  <c r="M101" i="10" s="1"/>
  <c r="N101" i="10" s="1"/>
  <c r="J82" i="11" l="1"/>
  <c r="L83" i="11" s="1"/>
  <c r="M83" i="11" s="1"/>
  <c r="N83" i="11" s="1"/>
  <c r="K82" i="11"/>
  <c r="I83" i="11"/>
  <c r="J102" i="10"/>
  <c r="K102" i="10"/>
  <c r="I103" i="10"/>
  <c r="L102" i="10"/>
  <c r="M102" i="10" s="1"/>
  <c r="N102" i="10" s="1"/>
  <c r="K83" i="11" l="1"/>
  <c r="J83" i="11"/>
  <c r="L84" i="11" s="1"/>
  <c r="M84" i="11" s="1"/>
  <c r="N84" i="11" s="1"/>
  <c r="I84" i="11"/>
  <c r="J103" i="10"/>
  <c r="K103" i="10"/>
  <c r="I104" i="10"/>
  <c r="L103" i="10"/>
  <c r="M103" i="10" s="1"/>
  <c r="N103" i="10" s="1"/>
  <c r="J84" i="11" l="1"/>
  <c r="L85" i="11" s="1"/>
  <c r="M85" i="11" s="1"/>
  <c r="N85" i="11" s="1"/>
  <c r="K84" i="11"/>
  <c r="I85" i="11"/>
  <c r="J104" i="10"/>
  <c r="K104" i="10"/>
  <c r="I105" i="10"/>
  <c r="L104" i="10"/>
  <c r="M104" i="10" s="1"/>
  <c r="N104" i="10" s="1"/>
  <c r="J85" i="11" l="1"/>
  <c r="I86" i="11" s="1"/>
  <c r="K85" i="11"/>
  <c r="L86" i="11"/>
  <c r="M86" i="11" s="1"/>
  <c r="N86" i="11" s="1"/>
  <c r="J105" i="10"/>
  <c r="K105" i="10"/>
  <c r="I106" i="10"/>
  <c r="L105" i="10"/>
  <c r="M105" i="10" s="1"/>
  <c r="N105" i="10" s="1"/>
  <c r="K86" i="11" l="1"/>
  <c r="J86" i="11"/>
  <c r="L87" i="11" s="1"/>
  <c r="M87" i="11" s="1"/>
  <c r="N87" i="11" s="1"/>
  <c r="I87" i="11"/>
  <c r="J106" i="10"/>
  <c r="I107" i="10" s="1"/>
  <c r="K106" i="10"/>
  <c r="L106" i="10"/>
  <c r="M106" i="10" s="1"/>
  <c r="N106" i="10" s="1"/>
  <c r="J87" i="11" l="1"/>
  <c r="L88" i="11" s="1"/>
  <c r="M88" i="11" s="1"/>
  <c r="N88" i="11" s="1"/>
  <c r="K87" i="11"/>
  <c r="I88" i="11"/>
  <c r="J107" i="10"/>
  <c r="K107" i="10"/>
  <c r="I108" i="10"/>
  <c r="L107" i="10"/>
  <c r="M107" i="10" s="1"/>
  <c r="N107" i="10" s="1"/>
  <c r="K88" i="11" l="1"/>
  <c r="J88" i="11"/>
  <c r="L89" i="11" s="1"/>
  <c r="M89" i="11" s="1"/>
  <c r="N89" i="11" s="1"/>
  <c r="J108" i="10"/>
  <c r="K108" i="10"/>
  <c r="I109" i="10"/>
  <c r="L108" i="10"/>
  <c r="M108" i="10" s="1"/>
  <c r="N108" i="10" s="1"/>
  <c r="I89" i="11" l="1"/>
  <c r="J109" i="10"/>
  <c r="K109" i="10"/>
  <c r="I110" i="10"/>
  <c r="L109" i="10"/>
  <c r="M109" i="10" s="1"/>
  <c r="N109" i="10" s="1"/>
  <c r="K89" i="11" l="1"/>
  <c r="J89" i="11"/>
  <c r="L90" i="11" s="1"/>
  <c r="M90" i="11" s="1"/>
  <c r="N90" i="11" s="1"/>
  <c r="I90" i="11"/>
  <c r="J110" i="10"/>
  <c r="K110" i="10"/>
  <c r="L110" i="10"/>
  <c r="M110" i="10" s="1"/>
  <c r="N110" i="10" s="1"/>
  <c r="O15" i="10" s="1"/>
  <c r="K90" i="11" l="1"/>
  <c r="J90" i="11"/>
  <c r="L91" i="11" s="1"/>
  <c r="M91" i="11" s="1"/>
  <c r="N91" i="11" s="1"/>
  <c r="I91" i="11"/>
  <c r="K91" i="11" l="1"/>
  <c r="J91" i="11"/>
  <c r="I92" i="11" s="1"/>
  <c r="L92" i="11"/>
  <c r="M92" i="11" s="1"/>
  <c r="N92" i="11" s="1"/>
  <c r="K92" i="11" l="1"/>
  <c r="J92" i="11"/>
  <c r="L93" i="11" s="1"/>
  <c r="M93" i="11" s="1"/>
  <c r="N93" i="11" s="1"/>
  <c r="I93" i="11" l="1"/>
  <c r="K93" i="11" l="1"/>
  <c r="J93" i="11"/>
  <c r="L94" i="11" s="1"/>
  <c r="M94" i="11" s="1"/>
  <c r="N94" i="11" s="1"/>
  <c r="I94" i="11" l="1"/>
  <c r="K94" i="11" l="1"/>
  <c r="J94" i="11"/>
  <c r="I95" i="11" s="1"/>
  <c r="L95" i="11"/>
  <c r="M95" i="11" s="1"/>
  <c r="N95" i="11" s="1"/>
  <c r="J95" i="11" l="1"/>
  <c r="K95" i="11"/>
  <c r="I96" i="11"/>
  <c r="L96" i="11"/>
  <c r="M96" i="11" s="1"/>
  <c r="N96" i="11" s="1"/>
  <c r="J96" i="11" l="1"/>
  <c r="L97" i="11" s="1"/>
  <c r="M97" i="11" s="1"/>
  <c r="N97" i="11" s="1"/>
  <c r="K96" i="11"/>
  <c r="I97" i="11" l="1"/>
  <c r="K97" i="11" l="1"/>
  <c r="J97" i="11"/>
  <c r="L98" i="11" s="1"/>
  <c r="M98" i="11" s="1"/>
  <c r="N98" i="11" s="1"/>
  <c r="I98" i="11"/>
  <c r="K98" i="11" l="1"/>
  <c r="J98" i="11"/>
  <c r="L99" i="11" s="1"/>
  <c r="M99" i="11" s="1"/>
  <c r="N99" i="11" s="1"/>
  <c r="I99" i="11"/>
  <c r="J99" i="11" l="1"/>
  <c r="L100" i="11" s="1"/>
  <c r="M100" i="11" s="1"/>
  <c r="N100" i="11" s="1"/>
  <c r="K99" i="11"/>
  <c r="I100" i="11" l="1"/>
  <c r="J100" i="11" l="1"/>
  <c r="L101" i="11" s="1"/>
  <c r="M101" i="11" s="1"/>
  <c r="N101" i="11" s="1"/>
  <c r="K100" i="11"/>
  <c r="I101" i="11"/>
  <c r="J101" i="11" l="1"/>
  <c r="L102" i="11" s="1"/>
  <c r="M102" i="11" s="1"/>
  <c r="N102" i="11" s="1"/>
  <c r="K101" i="11"/>
  <c r="I102" i="11"/>
  <c r="J102" i="11" l="1"/>
  <c r="K102" i="11"/>
  <c r="L103" i="11" l="1"/>
  <c r="M103" i="11" s="1"/>
  <c r="N103" i="11" s="1"/>
  <c r="I103" i="11"/>
  <c r="J103" i="11" l="1"/>
  <c r="L104" i="11" s="1"/>
  <c r="M104" i="11" s="1"/>
  <c r="N104" i="11" s="1"/>
  <c r="K103" i="11"/>
  <c r="I104" i="11"/>
  <c r="K104" i="11" l="1"/>
  <c r="J104" i="11"/>
  <c r="L105" i="11" s="1"/>
  <c r="M105" i="11" s="1"/>
  <c r="N105" i="11" s="1"/>
  <c r="I105" i="11" l="1"/>
  <c r="J105" i="11" l="1"/>
  <c r="I106" i="11" s="1"/>
  <c r="L106" i="11"/>
  <c r="M106" i="11" s="1"/>
  <c r="N106" i="11" s="1"/>
  <c r="K105" i="11"/>
  <c r="G7" i="8"/>
  <c r="H7" i="8" s="1"/>
  <c r="F8" i="8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7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6" i="8"/>
  <c r="K106" i="11" l="1"/>
  <c r="J106" i="11"/>
  <c r="L107" i="11" s="1"/>
  <c r="M107" i="11" s="1"/>
  <c r="N107" i="11" s="1"/>
  <c r="G8" i="8"/>
  <c r="H8" i="8" s="1"/>
  <c r="I107" i="11" l="1"/>
  <c r="G9" i="8"/>
  <c r="H9" i="8" s="1"/>
  <c r="J107" i="11" l="1"/>
  <c r="L108" i="11" s="1"/>
  <c r="M108" i="11" s="1"/>
  <c r="N108" i="11" s="1"/>
  <c r="K107" i="11"/>
  <c r="I108" i="11"/>
  <c r="G10" i="8"/>
  <c r="H10" i="8" s="1"/>
  <c r="K108" i="11" l="1"/>
  <c r="J108" i="11"/>
  <c r="I109" i="11" s="1"/>
  <c r="G11" i="8"/>
  <c r="H11" i="8" s="1"/>
  <c r="J109" i="11" l="1"/>
  <c r="L110" i="11" s="1"/>
  <c r="M110" i="11" s="1"/>
  <c r="N110" i="11" s="1"/>
  <c r="O15" i="11" s="1"/>
  <c r="K109" i="11"/>
  <c r="I110" i="11"/>
  <c r="L109" i="11"/>
  <c r="M109" i="11" s="1"/>
  <c r="N109" i="11" s="1"/>
  <c r="G12" i="8"/>
  <c r="H12" i="8" s="1"/>
  <c r="J110" i="11" l="1"/>
  <c r="I113" i="11" s="1"/>
  <c r="K110" i="11"/>
  <c r="I115" i="11" s="1"/>
  <c r="I114" i="11"/>
  <c r="I112" i="11"/>
  <c r="G13" i="8"/>
  <c r="H13" i="8" s="1"/>
  <c r="G14" i="8" l="1"/>
  <c r="H14" i="8" s="1"/>
  <c r="G15" i="8" l="1"/>
  <c r="H15" i="8" s="1"/>
  <c r="G16" i="8" l="1"/>
  <c r="H16" i="8" s="1"/>
  <c r="G17" i="8" l="1"/>
  <c r="H17" i="8" s="1"/>
  <c r="G18" i="8" l="1"/>
  <c r="H18" i="8" s="1"/>
  <c r="G19" i="8" l="1"/>
  <c r="H19" i="8" s="1"/>
  <c r="G20" i="8" l="1"/>
  <c r="H20" i="8" s="1"/>
  <c r="G21" i="8" l="1"/>
  <c r="H21" i="8" s="1"/>
  <c r="G22" i="8" l="1"/>
  <c r="H22" i="8" s="1"/>
  <c r="G23" i="8" l="1"/>
  <c r="H23" i="8" s="1"/>
  <c r="G24" i="8" l="1"/>
  <c r="H24" i="8" s="1"/>
  <c r="G25" i="8" l="1"/>
  <c r="H25" i="8" s="1"/>
  <c r="G26" i="8" l="1"/>
  <c r="H26" i="8" s="1"/>
  <c r="G27" i="8" l="1"/>
  <c r="H27" i="8" s="1"/>
  <c r="G28" i="8" l="1"/>
  <c r="H28" i="8" s="1"/>
  <c r="G29" i="8" l="1"/>
  <c r="H29" i="8" s="1"/>
  <c r="G30" i="8" l="1"/>
  <c r="H30" i="8" s="1"/>
  <c r="G31" i="8" l="1"/>
  <c r="H31" i="8" s="1"/>
  <c r="G32" i="8" l="1"/>
  <c r="H32" i="8" s="1"/>
  <c r="G33" i="8" l="1"/>
  <c r="H33" i="8" s="1"/>
  <c r="G34" i="8" l="1"/>
  <c r="H34" i="8" s="1"/>
  <c r="G35" i="8" l="1"/>
  <c r="H35" i="8" s="1"/>
  <c r="G36" i="8" l="1"/>
  <c r="H36" i="8" s="1"/>
  <c r="G37" i="8" l="1"/>
  <c r="H37" i="8" s="1"/>
  <c r="G38" i="8" l="1"/>
  <c r="H38" i="8" s="1"/>
  <c r="G39" i="8" l="1"/>
  <c r="H39" i="8" s="1"/>
  <c r="G40" i="8" l="1"/>
  <c r="H40" i="8" s="1"/>
  <c r="G41" i="8" l="1"/>
  <c r="H41" i="8" s="1"/>
  <c r="G42" i="8" l="1"/>
  <c r="H42" i="8" s="1"/>
  <c r="G43" i="8" l="1"/>
  <c r="H43" i="8" s="1"/>
  <c r="G44" i="8" l="1"/>
  <c r="H44" i="8" s="1"/>
  <c r="G45" i="8" l="1"/>
  <c r="H45" i="8" s="1"/>
  <c r="G46" i="8" l="1"/>
  <c r="H46" i="8" s="1"/>
  <c r="G47" i="8" l="1"/>
  <c r="H47" i="8" s="1"/>
  <c r="G48" i="8" l="1"/>
  <c r="H48" i="8" s="1"/>
  <c r="G49" i="8" l="1"/>
  <c r="H49" i="8" s="1"/>
  <c r="G50" i="8" l="1"/>
  <c r="H50" i="8" s="1"/>
  <c r="G51" i="8" l="1"/>
  <c r="H51" i="8" s="1"/>
  <c r="G52" i="8" l="1"/>
  <c r="H52" i="8" s="1"/>
  <c r="G53" i="8" l="1"/>
  <c r="H53" i="8" s="1"/>
  <c r="G54" i="8" l="1"/>
  <c r="H54" i="8" s="1"/>
  <c r="G55" i="8" l="1"/>
  <c r="H55" i="8" s="1"/>
  <c r="G56" i="8" l="1"/>
  <c r="H56" i="8" s="1"/>
  <c r="G57" i="8" l="1"/>
  <c r="H57" i="8" s="1"/>
  <c r="G58" i="8" l="1"/>
  <c r="H58" i="8" s="1"/>
  <c r="G59" i="8" l="1"/>
  <c r="H59" i="8" s="1"/>
  <c r="G60" i="8" l="1"/>
  <c r="H60" i="8" s="1"/>
  <c r="G61" i="8" l="1"/>
  <c r="H61" i="8" s="1"/>
  <c r="G62" i="8" l="1"/>
  <c r="H62" i="8" s="1"/>
  <c r="G63" i="8" l="1"/>
  <c r="H63" i="8" s="1"/>
  <c r="G64" i="8" l="1"/>
  <c r="H64" i="8" s="1"/>
  <c r="G65" i="8" l="1"/>
  <c r="H65" i="8" s="1"/>
  <c r="G66" i="8" l="1"/>
  <c r="H66" i="8" s="1"/>
  <c r="G67" i="8" l="1"/>
  <c r="H67" i="8" s="1"/>
  <c r="G68" i="8" l="1"/>
  <c r="H68" i="8" s="1"/>
  <c r="G69" i="8" l="1"/>
  <c r="H69" i="8" s="1"/>
  <c r="G70" i="8" l="1"/>
  <c r="H70" i="8" s="1"/>
  <c r="G71" i="8" l="1"/>
  <c r="H71" i="8" s="1"/>
  <c r="G72" i="8" l="1"/>
  <c r="H72" i="8" s="1"/>
  <c r="G73" i="8" l="1"/>
  <c r="H73" i="8" s="1"/>
  <c r="G74" i="8" l="1"/>
  <c r="H74" i="8" s="1"/>
  <c r="G75" i="8" l="1"/>
  <c r="H75" i="8" s="1"/>
  <c r="G76" i="8" l="1"/>
  <c r="H76" i="8" s="1"/>
  <c r="G77" i="8" l="1"/>
  <c r="H77" i="8" s="1"/>
  <c r="G78" i="8" l="1"/>
  <c r="H78" i="8" s="1"/>
  <c r="G79" i="8" l="1"/>
  <c r="H79" i="8" s="1"/>
  <c r="G80" i="8" l="1"/>
  <c r="H80" i="8" s="1"/>
  <c r="G81" i="8" l="1"/>
  <c r="H81" i="8" s="1"/>
  <c r="G82" i="8" l="1"/>
  <c r="H82" i="8" s="1"/>
  <c r="G83" i="8" l="1"/>
  <c r="H83" i="8" s="1"/>
  <c r="G84" i="8" l="1"/>
  <c r="H84" i="8" s="1"/>
  <c r="G85" i="8" l="1"/>
  <c r="H85" i="8" s="1"/>
  <c r="G86" i="8" l="1"/>
  <c r="H86" i="8" s="1"/>
  <c r="G87" i="8" l="1"/>
  <c r="H87" i="8" s="1"/>
  <c r="G88" i="8" l="1"/>
  <c r="H88" i="8" s="1"/>
  <c r="G89" i="8" l="1"/>
  <c r="H89" i="8" s="1"/>
  <c r="G90" i="8" l="1"/>
  <c r="H90" i="8" s="1"/>
  <c r="G91" i="8" l="1"/>
  <c r="H91" i="8" s="1"/>
  <c r="G92" i="8" l="1"/>
  <c r="H92" i="8" s="1"/>
  <c r="G93" i="8" l="1"/>
  <c r="H93" i="8" s="1"/>
  <c r="G94" i="8" l="1"/>
  <c r="H94" i="8" s="1"/>
  <c r="G95" i="8" l="1"/>
  <c r="H95" i="8" s="1"/>
  <c r="G96" i="8" l="1"/>
  <c r="H96" i="8" s="1"/>
  <c r="G97" i="8" l="1"/>
  <c r="H97" i="8" s="1"/>
  <c r="G98" i="8" l="1"/>
  <c r="H98" i="8" s="1"/>
  <c r="G99" i="8" l="1"/>
  <c r="H99" i="8" s="1"/>
  <c r="G100" i="8" l="1"/>
  <c r="H100" i="8" s="1"/>
  <c r="G101" i="8" l="1"/>
  <c r="H101" i="8" s="1"/>
  <c r="G102" i="8" l="1"/>
  <c r="H102" i="8" s="1"/>
  <c r="G103" i="8" l="1"/>
  <c r="H103" i="8" s="1"/>
  <c r="G104" i="8" l="1"/>
  <c r="H104" i="8" s="1"/>
  <c r="G105" i="8" l="1"/>
  <c r="H105" i="8" s="1"/>
  <c r="G106" i="8" l="1"/>
  <c r="H106" i="8" s="1"/>
  <c r="G108" i="8" l="1"/>
  <c r="H108" i="8" s="1"/>
  <c r="G107" i="8"/>
  <c r="H107" i="8" s="1"/>
  <c r="J5" i="8" l="1"/>
  <c r="K7" i="6" l="1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10" i="3"/>
  <c r="G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11" i="3"/>
  <c r="D11" i="3"/>
  <c r="E10" i="3"/>
  <c r="C11" i="3"/>
  <c r="C10" i="3"/>
  <c r="G10" i="3"/>
  <c r="L7" i="6" l="1"/>
  <c r="C10" i="4"/>
  <c r="D10" i="4" s="1"/>
  <c r="D10" i="3"/>
  <c r="C11" i="4" l="1"/>
  <c r="D11" i="4" s="1"/>
  <c r="E10" i="4"/>
  <c r="G12" i="3" l="1"/>
  <c r="C12" i="3"/>
  <c r="D12" i="3" s="1"/>
  <c r="E11" i="3"/>
  <c r="C12" i="4"/>
  <c r="D12" i="4" s="1"/>
  <c r="E11" i="4"/>
  <c r="G13" i="3" l="1"/>
  <c r="E12" i="3"/>
  <c r="C13" i="3"/>
  <c r="C13" i="4"/>
  <c r="D13" i="4" s="1"/>
  <c r="E12" i="4"/>
  <c r="D13" i="3" l="1"/>
  <c r="C14" i="4"/>
  <c r="D14" i="4" s="1"/>
  <c r="E13" i="4"/>
  <c r="E13" i="3" l="1"/>
  <c r="G14" i="3"/>
  <c r="C14" i="3"/>
  <c r="D14" i="3" s="1"/>
  <c r="E14" i="4"/>
  <c r="C15" i="4"/>
  <c r="D15" i="4" s="1"/>
  <c r="G15" i="3" l="1"/>
  <c r="E14" i="3"/>
  <c r="C15" i="3"/>
  <c r="D15" i="3" s="1"/>
  <c r="C16" i="4"/>
  <c r="D16" i="4" s="1"/>
  <c r="E15" i="4"/>
  <c r="G16" i="3" l="1"/>
  <c r="E15" i="3"/>
  <c r="C16" i="3"/>
  <c r="D16" i="3" s="1"/>
  <c r="D17" i="4"/>
  <c r="C17" i="4"/>
  <c r="E16" i="4"/>
  <c r="G17" i="3" l="1"/>
  <c r="E16" i="3"/>
  <c r="C17" i="3"/>
  <c r="D17" i="3" s="1"/>
  <c r="E17" i="4"/>
  <c r="C18" i="4"/>
  <c r="D18" i="4" s="1"/>
  <c r="G18" i="3" l="1"/>
  <c r="E17" i="3"/>
  <c r="C18" i="3"/>
  <c r="D18" i="3" s="1"/>
  <c r="C19" i="4"/>
  <c r="E18" i="4"/>
  <c r="D19" i="4"/>
  <c r="G19" i="3" l="1"/>
  <c r="E18" i="3"/>
  <c r="C19" i="3"/>
  <c r="D19" i="3" s="1"/>
  <c r="C20" i="4"/>
  <c r="E19" i="4"/>
  <c r="D20" i="4"/>
  <c r="G20" i="3" l="1"/>
  <c r="E19" i="3"/>
  <c r="C20" i="3"/>
  <c r="D20" i="3" s="1"/>
  <c r="C21" i="4"/>
  <c r="E20" i="4"/>
  <c r="D21" i="4"/>
  <c r="G21" i="3" l="1"/>
  <c r="E20" i="3"/>
  <c r="C21" i="3"/>
  <c r="D21" i="3" s="1"/>
  <c r="C22" i="4"/>
  <c r="D22" i="4" s="1"/>
  <c r="E21" i="4"/>
  <c r="G22" i="3" l="1"/>
  <c r="C22" i="3"/>
  <c r="E21" i="3"/>
  <c r="D22" i="3"/>
  <c r="E22" i="4"/>
  <c r="C23" i="4"/>
  <c r="D23" i="4"/>
  <c r="E22" i="3" l="1"/>
  <c r="G23" i="3"/>
  <c r="C23" i="3"/>
  <c r="D23" i="3" s="1"/>
  <c r="E23" i="4"/>
  <c r="C24" i="4"/>
  <c r="D24" i="4" s="1"/>
  <c r="E23" i="3" l="1"/>
  <c r="G24" i="3"/>
  <c r="C24" i="3"/>
  <c r="D24" i="3" s="1"/>
  <c r="C25" i="4"/>
  <c r="D25" i="4" s="1"/>
  <c r="E24" i="4"/>
  <c r="E24" i="3" l="1"/>
  <c r="G25" i="3"/>
  <c r="C25" i="3"/>
  <c r="D25" i="3" s="1"/>
  <c r="E25" i="4"/>
  <c r="C26" i="4"/>
  <c r="D26" i="4" s="1"/>
  <c r="E25" i="3" l="1"/>
  <c r="G26" i="3"/>
  <c r="C26" i="3"/>
  <c r="D26" i="3" s="1"/>
  <c r="C27" i="4"/>
  <c r="E26" i="4"/>
  <c r="D27" i="4"/>
  <c r="E26" i="3" l="1"/>
  <c r="G27" i="3"/>
  <c r="C27" i="3"/>
  <c r="D27" i="3" s="1"/>
  <c r="C28" i="3" s="1"/>
  <c r="D28" i="3" s="1"/>
  <c r="C28" i="4"/>
  <c r="E27" i="4"/>
  <c r="D28" i="4"/>
  <c r="E28" i="3" l="1"/>
  <c r="G29" i="3"/>
  <c r="E27" i="3"/>
  <c r="G28" i="3"/>
  <c r="C29" i="4"/>
  <c r="D29" i="4" s="1"/>
  <c r="E29" i="4" s="1"/>
  <c r="E28" i="4"/>
  <c r="C29" i="3"/>
  <c r="D29" i="3" s="1"/>
  <c r="E29" i="3" l="1"/>
</calcChain>
</file>

<file path=xl/sharedStrings.xml><?xml version="1.0" encoding="utf-8"?>
<sst xmlns="http://schemas.openxmlformats.org/spreadsheetml/2006/main" count="160" uniqueCount="54">
  <si>
    <t>Trend</t>
  </si>
  <si>
    <t>Year Qtr</t>
  </si>
  <si>
    <t>Revs</t>
  </si>
  <si>
    <t>p</t>
  </si>
  <si>
    <t>q</t>
  </si>
  <si>
    <t>m</t>
  </si>
  <si>
    <t>Year</t>
  </si>
  <si>
    <t>Market Penetration</t>
  </si>
  <si>
    <t>Adoptions</t>
  </si>
  <si>
    <t>Cumulative Adoptions</t>
  </si>
  <si>
    <t>Source of Sales</t>
  </si>
  <si>
    <t>Innovators</t>
  </si>
  <si>
    <t>Imitators</t>
  </si>
  <si>
    <t>Innovators: [p*(m - N(t-1))]</t>
  </si>
  <si>
    <t>Imitators: [q(N(t-1)/m)*(m-N(t-1)]</t>
  </si>
  <si>
    <t>Part 1 Q1 (Calculations in columns in Part1 Q1 sheet)</t>
  </si>
  <si>
    <t>Part 1 Q2 (Calculations in columns in Part1 Q2 sheet)</t>
  </si>
  <si>
    <t>Baseline</t>
  </si>
  <si>
    <t>Q1</t>
  </si>
  <si>
    <t>Q2</t>
  </si>
  <si>
    <t>Q3</t>
  </si>
  <si>
    <t>Q4</t>
  </si>
  <si>
    <t>SUM</t>
  </si>
  <si>
    <t>Forecast</t>
  </si>
  <si>
    <t>Error</t>
  </si>
  <si>
    <t>Error^2</t>
  </si>
  <si>
    <t>SSE</t>
  </si>
  <si>
    <t>Smoothed Forecast</t>
  </si>
  <si>
    <t>Alpha</t>
  </si>
  <si>
    <t>Moving MA Forecast</t>
  </si>
  <si>
    <t>2 Period Moving Average</t>
  </si>
  <si>
    <t>Seasonality</t>
  </si>
  <si>
    <t>Level</t>
  </si>
  <si>
    <t>Beta</t>
  </si>
  <si>
    <t>Gamma</t>
  </si>
  <si>
    <t>Period</t>
  </si>
  <si>
    <t>2 Period Moving MA Forecast</t>
  </si>
  <si>
    <t>Exponentially Smoothed Forecast</t>
  </si>
  <si>
    <t>2 Period Moving Average and Exponentially Smoothed Forecast</t>
  </si>
  <si>
    <t>Part 2 Q1:</t>
  </si>
  <si>
    <t>Part 2 Q2:</t>
  </si>
  <si>
    <t>Initialization Model</t>
  </si>
  <si>
    <t>Additive Holt Winters Model</t>
  </si>
  <si>
    <t>Part 2 Q3:</t>
  </si>
  <si>
    <t>Forecasting to more than one period from last period</t>
  </si>
  <si>
    <t>Part 1 Q1:</t>
  </si>
  <si>
    <t>Forecast of Sales &amp; Cummulative Sales</t>
  </si>
  <si>
    <t>Part 1 Q2:</t>
  </si>
  <si>
    <t xml:space="preserve">Forecast of Sales &amp; Cummulative Sales </t>
  </si>
  <si>
    <t>Part 1 Q3:</t>
  </si>
  <si>
    <t xml:space="preserve">Innovators &amp; Imitators </t>
  </si>
  <si>
    <t>Answer: Part 2 Q2</t>
  </si>
  <si>
    <t>Answer: Part 2 Q3</t>
  </si>
  <si>
    <t>Answer: Part 2 Q2 (Initial)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</si>
</sst>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_);_(* \(#,##0.000\);_(* &quot;-&quot;?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name val="Arial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43" fontId="0" fillId="0" borderId="1" xfId="1" applyFont="1" applyBorder="1"/>
    <xf numFmtId="43" fontId="0" fillId="0" borderId="1" xfId="0" applyNumberFormat="1" applyBorder="1"/>
    <xf numFmtId="9" fontId="0" fillId="0" borderId="1" xfId="2" applyFont="1" applyBorder="1"/>
    <xf numFmtId="166" fontId="0" fillId="0" borderId="1" xfId="0" applyNumberFormat="1" applyBorder="1"/>
    <xf numFmtId="9" fontId="0" fillId="0" borderId="2" xfId="2" applyFont="1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/>
    <xf numFmtId="0" fontId="0" fillId="3" borderId="0" xfId="0" applyFill="1" applyBorder="1"/>
    <xf numFmtId="0" fontId="0" fillId="3" borderId="0" xfId="0" applyFill="1"/>
    <xf numFmtId="0" fontId="0" fillId="2" borderId="0" xfId="0" applyFill="1"/>
    <xf numFmtId="0" fontId="5" fillId="0" borderId="0" xfId="0" applyFont="1"/>
    <xf numFmtId="0" fontId="6" fillId="0" borderId="0" xfId="0" applyFont="1"/>
    <xf numFmtId="0" fontId="4" fillId="2" borderId="0" xfId="0" applyFont="1" applyFill="1"/>
    <xf numFmtId="0" fontId="4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0" fillId="4" borderId="1" xfId="0" applyFill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/>
    <xf numFmtId="0" fontId="1" fillId="2" borderId="1" xfId="0" applyFont="1" applyFill="1" applyBorder="1"/>
    <xf numFmtId="0" fontId="0" fillId="5" borderId="1" xfId="0" applyFill="1" applyBorder="1"/>
    <xf numFmtId="0" fontId="0" fillId="2" borderId="1" xfId="0" applyFill="1" applyBorder="1"/>
    <xf numFmtId="0" fontId="0" fillId="0" borderId="9" xfId="0" applyBorder="1"/>
    <xf numFmtId="0" fontId="0" fillId="4" borderId="8" xfId="0" applyFill="1" applyBorder="1"/>
    <xf numFmtId="2" fontId="0" fillId="4" borderId="8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0" fillId="5" borderId="1" xfId="0" applyFill="1" applyBorder="1" applyAlignment="1">
      <alignment horizontal="right"/>
    </xf>
    <xf numFmtId="164" fontId="0" fillId="4" borderId="1" xfId="0" applyNumberFormat="1" applyFill="1" applyBorder="1"/>
    <xf numFmtId="165" fontId="0" fillId="4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3" borderId="0" xfId="0" applyFont="1" applyFill="1"/>
    <xf numFmtId="0" fontId="6" fillId="3" borderId="0" xfId="0" applyFont="1" applyFill="1"/>
    <xf numFmtId="0" fontId="0" fillId="0" borderId="0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14" xfId="0" applyFill="1" applyBorder="1"/>
    <xf numFmtId="0" fontId="0" fillId="3" borderId="21" xfId="0" applyFill="1" applyBorder="1"/>
    <xf numFmtId="0" fontId="0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Adoptions and Cumulative Adoptions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'[1]Part 1 Q1'!$C$9</c:f>
              <c:strCache>
                <c:ptCount val="1"/>
                <c:pt idx="0">
                  <c:v>Adoptions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'[1]Part 1 Q1'!$B$10:$B$29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'[1]Part 1 Q1'!$C$10:$C$29</c:f>
              <c:numCache>
                <c:formatCode>General</c:formatCode>
                <c:ptCount val="20"/>
                <c:pt idx="0">
                  <c:v>750000</c:v>
                </c:pt>
                <c:pt idx="1">
                  <c:v>1018500</c:v>
                </c:pt>
                <c:pt idx="2">
                  <c:v>1354303.524</c:v>
                </c:pt>
                <c:pt idx="3">
                  <c:v>1749406.874287891</c:v>
                </c:pt>
                <c:pt idx="4">
                  <c:v>2172902.9007235654</c:v>
                </c:pt>
                <c:pt idx="5">
                  <c:v>2562553.9782997095</c:v>
                </c:pt>
                <c:pt idx="6">
                  <c:v>2827920.5644208789</c:v>
                </c:pt>
                <c:pt idx="7">
                  <c:v>2876865.9819299146</c:v>
                </c:pt>
                <c:pt idx="8">
                  <c:v>2664068.0411264482</c:v>
                </c:pt>
                <c:pt idx="9">
                  <c:v>2230827.6762882583</c:v>
                </c:pt>
                <c:pt idx="10">
                  <c:v>1693327.7225943441</c:v>
                </c:pt>
                <c:pt idx="11">
                  <c:v>1179015.9538386511</c:v>
                </c:pt>
                <c:pt idx="12">
                  <c:v>766730.66624879092</c:v>
                </c:pt>
                <c:pt idx="13">
                  <c:v>474745.92428845726</c:v>
                </c:pt>
                <c:pt idx="14">
                  <c:v>284524.0156677179</c:v>
                </c:pt>
                <c:pt idx="15">
                  <c:v>167064.0180322025</c:v>
                </c:pt>
                <c:pt idx="16">
                  <c:v>96887.904073063284</c:v>
                </c:pt>
                <c:pt idx="17">
                  <c:v>55780.453592119738</c:v>
                </c:pt>
                <c:pt idx="18">
                  <c:v>31977.754225088283</c:v>
                </c:pt>
                <c:pt idx="19">
                  <c:v>18287.269165394828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0-47F4-A7DB-8FB80A715BCA}"/>
            </c:ext>
          </c:extLst>
        </c:ser>
        <c:ser>
          <c:idx val="1"/>
          <c:order val="1"/>
          <c:tx>
            <c:strRef>
              <c:f>'[1]Part 1 Q1'!$D$9</c:f>
              <c:strCache>
                <c:ptCount val="1"/>
                <c:pt idx="0">
                  <c:v>Cumulative Adoptions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'[1]Part 1 Q1'!$B$10:$B$29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'[1]Part 1 Q1'!$D$10:$D$29</c:f>
              <c:numCache>
                <c:formatCode>General</c:formatCode>
                <c:ptCount val="20"/>
                <c:pt idx="0">
                  <c:v>750000</c:v>
                </c:pt>
                <c:pt idx="1">
                  <c:v>1768500</c:v>
                </c:pt>
                <c:pt idx="2">
                  <c:v>3122803.5240000002</c:v>
                </c:pt>
                <c:pt idx="3">
                  <c:v>4872210.3982878914</c:v>
                </c:pt>
                <c:pt idx="4">
                  <c:v>7045113.2990114568</c:v>
                </c:pt>
                <c:pt idx="5">
                  <c:v>9607667.2773111667</c:v>
                </c:pt>
                <c:pt idx="6">
                  <c:v>12435587.841732046</c:v>
                </c:pt>
                <c:pt idx="7">
                  <c:v>15312453.823661961</c:v>
                </c:pt>
                <c:pt idx="8">
                  <c:v>17976521.864788409</c:v>
                </c:pt>
                <c:pt idx="9">
                  <c:v>20207349.541076668</c:v>
                </c:pt>
                <c:pt idx="10">
                  <c:v>21900677.263671011</c:v>
                </c:pt>
                <c:pt idx="11">
                  <c:v>23079693.217509661</c:v>
                </c:pt>
                <c:pt idx="12">
                  <c:v>23846423.883758452</c:v>
                </c:pt>
                <c:pt idx="13">
                  <c:v>24321169.808046907</c:v>
                </c:pt>
                <c:pt idx="14">
                  <c:v>24605693.823714625</c:v>
                </c:pt>
                <c:pt idx="15">
                  <c:v>24772757.841746829</c:v>
                </c:pt>
                <c:pt idx="16">
                  <c:v>24869645.745819893</c:v>
                </c:pt>
                <c:pt idx="17">
                  <c:v>24925426.199412011</c:v>
                </c:pt>
                <c:pt idx="18">
                  <c:v>24957403.953637101</c:v>
                </c:pt>
                <c:pt idx="19">
                  <c:v>24975691.222802497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0-47F4-A7DB-8FB80A715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910864"/>
        <c:axId val="705913104"/>
      </c:scatterChart>
      <c:valAx>
        <c:axId val="7059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13104"/>
        <c:crosses val="autoZero"/>
        <c:crossBetween val="midCat"/>
      </c:valAx>
      <c:valAx>
        <c:axId val="7059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1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Adoptions</a:t>
            </a:r>
            <a:r>
              <a:rPr lang="en-US" baseline="0"/>
              <a:t> &amp; Cummulative Adoptions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'[1]Part 1 Q2'!$C$9</c:f>
              <c:strCache>
                <c:ptCount val="1"/>
                <c:pt idx="0">
                  <c:v>Adoptions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'[1]Part 1 Q2'!$B$10:$B$29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'[1]Part 1 Q2'!$C$10:$C$29</c:f>
              <c:numCache>
                <c:formatCode>General</c:formatCode>
                <c:ptCount val="20"/>
                <c:pt idx="0">
                  <c:v>10000000</c:v>
                </c:pt>
                <c:pt idx="1">
                  <c:v>6180000</c:v>
                </c:pt>
                <c:pt idx="2">
                  <c:v>3699249.12</c:v>
                </c:pt>
                <c:pt idx="3">
                  <c:v>2170456.3709099749</c:v>
                </c:pt>
                <c:pt idx="4">
                  <c:v>1258181.5536802707</c:v>
                </c:pt>
                <c:pt idx="5">
                  <c:v>724172.67532155651</c:v>
                </c:pt>
                <c:pt idx="6">
                  <c:v>415090.03037494456</c:v>
                </c:pt>
                <c:pt idx="7">
                  <c:v>237358.83529836859</c:v>
                </c:pt>
                <c:pt idx="8">
                  <c:v>135541.86639931728</c:v>
                </c:pt>
                <c:pt idx="9">
                  <c:v>77339.44743889675</c:v>
                </c:pt>
                <c:pt idx="10">
                  <c:v>44109.708648681408</c:v>
                </c:pt>
                <c:pt idx="11">
                  <c:v>25151.061774009257</c:v>
                </c:pt>
                <c:pt idx="12">
                  <c:v>14338.877352827578</c:v>
                </c:pt>
                <c:pt idx="13">
                  <c:v>8174.0610277180094</c:v>
                </c:pt>
                <c:pt idx="14">
                  <c:v>4659.5075497161597</c:v>
                </c:pt>
                <c:pt idx="15">
                  <c:v>2656.014431521995</c:v>
                </c:pt>
                <c:pt idx="16">
                  <c:v>1513.9591348180547</c:v>
                </c:pt>
                <c:pt idx="17">
                  <c:v>862.9667494466994</c:v>
                </c:pt>
                <c:pt idx="18">
                  <c:v>491.89431008277461</c:v>
                </c:pt>
                <c:pt idx="19">
                  <c:v>280.38081687362865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6-45A7-9B36-4E28C82A5B71}"/>
            </c:ext>
          </c:extLst>
        </c:ser>
        <c:ser>
          <c:idx val="1"/>
          <c:order val="1"/>
          <c:tx>
            <c:strRef>
              <c:f>'[1]Part 1 Q2'!$D$9</c:f>
              <c:strCache>
                <c:ptCount val="1"/>
                <c:pt idx="0">
                  <c:v>Cumulative Adoptions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'[1]Part 1 Q2'!$B$10:$B$29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'[1]Part 1 Q2'!$D$10:$D$29</c:f>
              <c:numCache>
                <c:formatCode>General</c:formatCode>
                <c:ptCount val="20"/>
                <c:pt idx="0">
                  <c:v>10000000</c:v>
                </c:pt>
                <c:pt idx="1">
                  <c:v>16180000</c:v>
                </c:pt>
                <c:pt idx="2">
                  <c:v>19879249.120000001</c:v>
                </c:pt>
                <c:pt idx="3">
                  <c:v>22049705.490909975</c:v>
                </c:pt>
                <c:pt idx="4">
                  <c:v>23307887.044590246</c:v>
                </c:pt>
                <c:pt idx="5">
                  <c:v>24032059.719911803</c:v>
                </c:pt>
                <c:pt idx="6">
                  <c:v>24447149.750286747</c:v>
                </c:pt>
                <c:pt idx="7">
                  <c:v>24684508.585585114</c:v>
                </c:pt>
                <c:pt idx="8">
                  <c:v>24820050.451984432</c:v>
                </c:pt>
                <c:pt idx="9">
                  <c:v>24897389.899423327</c:v>
                </c:pt>
                <c:pt idx="10">
                  <c:v>24941499.608072009</c:v>
                </c:pt>
                <c:pt idx="11">
                  <c:v>24966650.669846017</c:v>
                </c:pt>
                <c:pt idx="12">
                  <c:v>24980989.547198843</c:v>
                </c:pt>
                <c:pt idx="13">
                  <c:v>24989163.60822656</c:v>
                </c:pt>
                <c:pt idx="14">
                  <c:v>24993823.115776278</c:v>
                </c:pt>
                <c:pt idx="15">
                  <c:v>24996479.130207799</c:v>
                </c:pt>
                <c:pt idx="16">
                  <c:v>24997993.089342616</c:v>
                </c:pt>
                <c:pt idx="17">
                  <c:v>24998856.056092065</c:v>
                </c:pt>
                <c:pt idx="18">
                  <c:v>24999347.950402148</c:v>
                </c:pt>
                <c:pt idx="19">
                  <c:v>24999628.331219021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6-45A7-9B36-4E28C82A5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43216"/>
        <c:axId val="747442896"/>
      </c:scatterChart>
      <c:valAx>
        <c:axId val="7474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42896"/>
        <c:crosses val="autoZero"/>
        <c:crossBetween val="midCat"/>
      </c:valAx>
      <c:valAx>
        <c:axId val="7474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4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Revenue vs 2 Period MA Forecast vs Smoothed Forecasts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 Q1'!$AZ$4</c:f>
              <c:strCache>
                <c:ptCount val="1"/>
                <c:pt idx="0">
                  <c:v>Revs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Q1'!$AY$5:$AY$108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'Part 2 Q1'!$AZ$5:$AZ$108</c:f>
              <c:numCache>
                <c:formatCode>General</c:formatCode>
                <c:ptCount val="104"/>
                <c:pt idx="0">
                  <c:v>19.539999959999999</c:v>
                </c:pt>
                <c:pt idx="1">
                  <c:v>23.54999995</c:v>
                </c:pt>
                <c:pt idx="2">
                  <c:v>32.568999890000001</c:v>
                </c:pt>
                <c:pt idx="3">
                  <c:v>41.466999889999997</c:v>
                </c:pt>
                <c:pt idx="4">
                  <c:v>67.620999810000001</c:v>
                </c:pt>
                <c:pt idx="5">
                  <c:v>78.764999869999997</c:v>
                </c:pt>
                <c:pt idx="6">
                  <c:v>90.718999859999997</c:v>
                </c:pt>
                <c:pt idx="7">
                  <c:v>97.677999970000002</c:v>
                </c:pt>
                <c:pt idx="8">
                  <c:v>133.553</c:v>
                </c:pt>
                <c:pt idx="9">
                  <c:v>131.0189996</c:v>
                </c:pt>
                <c:pt idx="10">
                  <c:v>142.6809998</c:v>
                </c:pt>
                <c:pt idx="11">
                  <c:v>175.80799959999999</c:v>
                </c:pt>
                <c:pt idx="12">
                  <c:v>214.2929997</c:v>
                </c:pt>
                <c:pt idx="13">
                  <c:v>227.98199990000001</c:v>
                </c:pt>
                <c:pt idx="14">
                  <c:v>267.28399940000003</c:v>
                </c:pt>
                <c:pt idx="15">
                  <c:v>273.2099991</c:v>
                </c:pt>
                <c:pt idx="16">
                  <c:v>316.2279997</c:v>
                </c:pt>
                <c:pt idx="17">
                  <c:v>300.10199929999999</c:v>
                </c:pt>
                <c:pt idx="18">
                  <c:v>422.14299970000002</c:v>
                </c:pt>
                <c:pt idx="19">
                  <c:v>477.39899919999999</c:v>
                </c:pt>
                <c:pt idx="20">
                  <c:v>698.29599949999999</c:v>
                </c:pt>
                <c:pt idx="21">
                  <c:v>435.34399989999997</c:v>
                </c:pt>
                <c:pt idx="22">
                  <c:v>374.92899990000001</c:v>
                </c:pt>
                <c:pt idx="23">
                  <c:v>409.70899960000003</c:v>
                </c:pt>
                <c:pt idx="24">
                  <c:v>533.88999939999997</c:v>
                </c:pt>
                <c:pt idx="25">
                  <c:v>408.9429998</c:v>
                </c:pt>
                <c:pt idx="26">
                  <c:v>448.27899930000001</c:v>
                </c:pt>
                <c:pt idx="27">
                  <c:v>510.78599930000001</c:v>
                </c:pt>
                <c:pt idx="28">
                  <c:v>662.25299840000002</c:v>
                </c:pt>
                <c:pt idx="29">
                  <c:v>575.32699969999999</c:v>
                </c:pt>
                <c:pt idx="30">
                  <c:v>637.06399920000001</c:v>
                </c:pt>
                <c:pt idx="31">
                  <c:v>786.42399980000005</c:v>
                </c:pt>
                <c:pt idx="32">
                  <c:v>1042.441998</c:v>
                </c:pt>
                <c:pt idx="33">
                  <c:v>867.16099929999996</c:v>
                </c:pt>
                <c:pt idx="34">
                  <c:v>993.05099870000004</c:v>
                </c:pt>
                <c:pt idx="35">
                  <c:v>1168.7189980000001</c:v>
                </c:pt>
                <c:pt idx="36">
                  <c:v>1405.1369970000001</c:v>
                </c:pt>
                <c:pt idx="37">
                  <c:v>1246.9169999999999</c:v>
                </c:pt>
                <c:pt idx="38">
                  <c:v>1248.211998</c:v>
                </c:pt>
                <c:pt idx="39">
                  <c:v>1383.7469980000001</c:v>
                </c:pt>
                <c:pt idx="40">
                  <c:v>1493.3829989999999</c:v>
                </c:pt>
                <c:pt idx="41">
                  <c:v>1346.202</c:v>
                </c:pt>
                <c:pt idx="42">
                  <c:v>1364.759998</c:v>
                </c:pt>
                <c:pt idx="43">
                  <c:v>1354.0899959999999</c:v>
                </c:pt>
                <c:pt idx="44">
                  <c:v>1675.505997</c:v>
                </c:pt>
                <c:pt idx="45">
                  <c:v>1597.6779979999999</c:v>
                </c:pt>
                <c:pt idx="46">
                  <c:v>1528.6039960000001</c:v>
                </c:pt>
                <c:pt idx="47">
                  <c:v>1507.060997</c:v>
                </c:pt>
                <c:pt idx="48">
                  <c:v>1862.6120000000001</c:v>
                </c:pt>
                <c:pt idx="49">
                  <c:v>1716.0249980000001</c:v>
                </c:pt>
                <c:pt idx="50">
                  <c:v>1740.1709980000001</c:v>
                </c:pt>
                <c:pt idx="51">
                  <c:v>1767.733997</c:v>
                </c:pt>
                <c:pt idx="52">
                  <c:v>2000.2919999999999</c:v>
                </c:pt>
                <c:pt idx="53">
                  <c:v>1973.8939969999999</c:v>
                </c:pt>
                <c:pt idx="54">
                  <c:v>1861.9789960000001</c:v>
                </c:pt>
                <c:pt idx="55">
                  <c:v>2140.788994</c:v>
                </c:pt>
                <c:pt idx="56">
                  <c:v>2468.8539959999998</c:v>
                </c:pt>
                <c:pt idx="57">
                  <c:v>2076.6999970000002</c:v>
                </c:pt>
                <c:pt idx="58">
                  <c:v>2149.9079969999998</c:v>
                </c:pt>
                <c:pt idx="59">
                  <c:v>2493.2859960000001</c:v>
                </c:pt>
                <c:pt idx="60">
                  <c:v>2832</c:v>
                </c:pt>
                <c:pt idx="61">
                  <c:v>2652</c:v>
                </c:pt>
                <c:pt idx="62">
                  <c:v>2575</c:v>
                </c:pt>
                <c:pt idx="63">
                  <c:v>3003</c:v>
                </c:pt>
                <c:pt idx="64">
                  <c:v>3148</c:v>
                </c:pt>
                <c:pt idx="65">
                  <c:v>2185</c:v>
                </c:pt>
                <c:pt idx="66">
                  <c:v>2179</c:v>
                </c:pt>
                <c:pt idx="67">
                  <c:v>2321</c:v>
                </c:pt>
                <c:pt idx="68">
                  <c:v>2129</c:v>
                </c:pt>
                <c:pt idx="69">
                  <c:v>1601</c:v>
                </c:pt>
                <c:pt idx="70">
                  <c:v>1737</c:v>
                </c:pt>
                <c:pt idx="71">
                  <c:v>1614</c:v>
                </c:pt>
                <c:pt idx="72">
                  <c:v>1578</c:v>
                </c:pt>
                <c:pt idx="73">
                  <c:v>1405</c:v>
                </c:pt>
                <c:pt idx="74">
                  <c:v>1402</c:v>
                </c:pt>
                <c:pt idx="75">
                  <c:v>1556</c:v>
                </c:pt>
                <c:pt idx="76">
                  <c:v>1710</c:v>
                </c:pt>
                <c:pt idx="77">
                  <c:v>1530</c:v>
                </c:pt>
                <c:pt idx="78">
                  <c:v>1558</c:v>
                </c:pt>
                <c:pt idx="79">
                  <c:v>1336</c:v>
                </c:pt>
                <c:pt idx="80">
                  <c:v>2343</c:v>
                </c:pt>
                <c:pt idx="81">
                  <c:v>1945</c:v>
                </c:pt>
                <c:pt idx="82">
                  <c:v>1825</c:v>
                </c:pt>
                <c:pt idx="83">
                  <c:v>1870</c:v>
                </c:pt>
                <c:pt idx="84">
                  <c:v>1007</c:v>
                </c:pt>
                <c:pt idx="85">
                  <c:v>1431</c:v>
                </c:pt>
                <c:pt idx="86">
                  <c:v>1475</c:v>
                </c:pt>
                <c:pt idx="87">
                  <c:v>1450</c:v>
                </c:pt>
                <c:pt idx="88">
                  <c:v>1375</c:v>
                </c:pt>
                <c:pt idx="89">
                  <c:v>1495</c:v>
                </c:pt>
                <c:pt idx="90">
                  <c:v>1429</c:v>
                </c:pt>
                <c:pt idx="91">
                  <c:v>1443</c:v>
                </c:pt>
                <c:pt idx="92">
                  <c:v>1472</c:v>
                </c:pt>
                <c:pt idx="93">
                  <c:v>1475</c:v>
                </c:pt>
                <c:pt idx="94">
                  <c:v>1545</c:v>
                </c:pt>
                <c:pt idx="95">
                  <c:v>1715</c:v>
                </c:pt>
                <c:pt idx="96">
                  <c:v>2006</c:v>
                </c:pt>
                <c:pt idx="97">
                  <c:v>1909</c:v>
                </c:pt>
                <c:pt idx="98">
                  <c:v>2014</c:v>
                </c:pt>
                <c:pt idx="99">
                  <c:v>2350</c:v>
                </c:pt>
                <c:pt idx="100">
                  <c:v>3490</c:v>
                </c:pt>
                <c:pt idx="101">
                  <c:v>3243</c:v>
                </c:pt>
                <c:pt idx="102">
                  <c:v>3520</c:v>
                </c:pt>
                <c:pt idx="103">
                  <c:v>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38-49B9-BCD4-3838B23D366E}"/>
            </c:ext>
          </c:extLst>
        </c:ser>
        <c:ser>
          <c:idx val="1"/>
          <c:order val="1"/>
          <c:tx>
            <c:strRef>
              <c:f>'Part 2 Q1'!$BA$4</c:f>
              <c:strCache>
                <c:ptCount val="1"/>
                <c:pt idx="0">
                  <c:v>Moving MA 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Q1'!$AY$5:$AY$108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'Part 2 Q1'!$BA$5:$BA$108</c:f>
              <c:numCache>
                <c:formatCode>General</c:formatCode>
                <c:ptCount val="104"/>
                <c:pt idx="2">
                  <c:v>21.544999955000002</c:v>
                </c:pt>
                <c:pt idx="3">
                  <c:v>28.05949992</c:v>
                </c:pt>
                <c:pt idx="4">
                  <c:v>37.017999889999999</c:v>
                </c:pt>
                <c:pt idx="5">
                  <c:v>54.543999849999999</c:v>
                </c:pt>
                <c:pt idx="6">
                  <c:v>73.192999839999999</c:v>
                </c:pt>
                <c:pt idx="7">
                  <c:v>84.741999864999997</c:v>
                </c:pt>
                <c:pt idx="8">
                  <c:v>94.198499914999999</c:v>
                </c:pt>
                <c:pt idx="9">
                  <c:v>115.615499985</c:v>
                </c:pt>
                <c:pt idx="10">
                  <c:v>132.28599980000001</c:v>
                </c:pt>
                <c:pt idx="11">
                  <c:v>136.84999970000001</c:v>
                </c:pt>
                <c:pt idx="12">
                  <c:v>159.24449970000001</c:v>
                </c:pt>
                <c:pt idx="13">
                  <c:v>195.05049965000001</c:v>
                </c:pt>
                <c:pt idx="14">
                  <c:v>221.1374998</c:v>
                </c:pt>
                <c:pt idx="15">
                  <c:v>247.63299965000002</c:v>
                </c:pt>
                <c:pt idx="16">
                  <c:v>270.24699925000004</c:v>
                </c:pt>
                <c:pt idx="17">
                  <c:v>294.71899940000003</c:v>
                </c:pt>
                <c:pt idx="18">
                  <c:v>308.16499950000002</c:v>
                </c:pt>
                <c:pt idx="19">
                  <c:v>361.1224995</c:v>
                </c:pt>
                <c:pt idx="20">
                  <c:v>449.77099944999998</c:v>
                </c:pt>
                <c:pt idx="21">
                  <c:v>587.84749935000002</c:v>
                </c:pt>
                <c:pt idx="22">
                  <c:v>566.81999969999993</c:v>
                </c:pt>
                <c:pt idx="23">
                  <c:v>405.13649989999999</c:v>
                </c:pt>
                <c:pt idx="24">
                  <c:v>392.31899974999999</c:v>
                </c:pt>
                <c:pt idx="25">
                  <c:v>471.79949950000002</c:v>
                </c:pt>
                <c:pt idx="26">
                  <c:v>471.41649959999995</c:v>
                </c:pt>
                <c:pt idx="27">
                  <c:v>428.61099954999997</c:v>
                </c:pt>
                <c:pt idx="28">
                  <c:v>479.53249930000004</c:v>
                </c:pt>
                <c:pt idx="29">
                  <c:v>586.51949884999999</c:v>
                </c:pt>
                <c:pt idx="30">
                  <c:v>618.78999905000001</c:v>
                </c:pt>
                <c:pt idx="31">
                  <c:v>606.19549944999994</c:v>
                </c:pt>
                <c:pt idx="32">
                  <c:v>711.74399949999997</c:v>
                </c:pt>
                <c:pt idx="33">
                  <c:v>914.43299890000003</c:v>
                </c:pt>
                <c:pt idx="34">
                  <c:v>954.80149864999998</c:v>
                </c:pt>
                <c:pt idx="35">
                  <c:v>930.105999</c:v>
                </c:pt>
                <c:pt idx="36">
                  <c:v>1080.8849983499999</c:v>
                </c:pt>
                <c:pt idx="37">
                  <c:v>1286.9279974999999</c:v>
                </c:pt>
                <c:pt idx="38">
                  <c:v>1326.0269985</c:v>
                </c:pt>
                <c:pt idx="39">
                  <c:v>1247.5644990000001</c:v>
                </c:pt>
                <c:pt idx="40">
                  <c:v>1315.9794980000001</c:v>
                </c:pt>
                <c:pt idx="41">
                  <c:v>1438.5649985</c:v>
                </c:pt>
                <c:pt idx="42">
                  <c:v>1419.7924994999998</c:v>
                </c:pt>
                <c:pt idx="43">
                  <c:v>1355.4809989999999</c:v>
                </c:pt>
                <c:pt idx="44">
                  <c:v>1359.4249970000001</c:v>
                </c:pt>
                <c:pt idx="45">
                  <c:v>1514.7979965</c:v>
                </c:pt>
                <c:pt idx="46">
                  <c:v>1636.5919974999999</c:v>
                </c:pt>
                <c:pt idx="47">
                  <c:v>1563.140997</c:v>
                </c:pt>
                <c:pt idx="48">
                  <c:v>1517.8324965000002</c:v>
                </c:pt>
                <c:pt idx="49">
                  <c:v>1684.8364985000001</c:v>
                </c:pt>
                <c:pt idx="50">
                  <c:v>1789.318499</c:v>
                </c:pt>
                <c:pt idx="51">
                  <c:v>1728.0979980000002</c:v>
                </c:pt>
                <c:pt idx="52">
                  <c:v>1753.9524974999999</c:v>
                </c:pt>
                <c:pt idx="53">
                  <c:v>1884.0129984999999</c:v>
                </c:pt>
                <c:pt idx="54">
                  <c:v>1987.0929984999998</c:v>
                </c:pt>
                <c:pt idx="55">
                  <c:v>1917.9364965</c:v>
                </c:pt>
                <c:pt idx="56">
                  <c:v>2001.3839950000001</c:v>
                </c:pt>
                <c:pt idx="57">
                  <c:v>2304.8214950000001</c:v>
                </c:pt>
                <c:pt idx="58">
                  <c:v>2272.7769964999998</c:v>
                </c:pt>
                <c:pt idx="59">
                  <c:v>2113.303997</c:v>
                </c:pt>
                <c:pt idx="60">
                  <c:v>2321.5969964999999</c:v>
                </c:pt>
                <c:pt idx="61">
                  <c:v>2662.6429980000003</c:v>
                </c:pt>
                <c:pt idx="62">
                  <c:v>2742</c:v>
                </c:pt>
                <c:pt idx="63">
                  <c:v>2613.5</c:v>
                </c:pt>
                <c:pt idx="64">
                  <c:v>2789</c:v>
                </c:pt>
                <c:pt idx="65">
                  <c:v>3075.5</c:v>
                </c:pt>
                <c:pt idx="66">
                  <c:v>2666.5</c:v>
                </c:pt>
                <c:pt idx="67">
                  <c:v>2182</c:v>
                </c:pt>
                <c:pt idx="68">
                  <c:v>2250</c:v>
                </c:pt>
                <c:pt idx="69">
                  <c:v>2225</c:v>
                </c:pt>
                <c:pt idx="70">
                  <c:v>1865</c:v>
                </c:pt>
                <c:pt idx="71">
                  <c:v>1669</c:v>
                </c:pt>
                <c:pt idx="72">
                  <c:v>1675.5</c:v>
                </c:pt>
                <c:pt idx="73">
                  <c:v>1596</c:v>
                </c:pt>
                <c:pt idx="74">
                  <c:v>1491.5</c:v>
                </c:pt>
                <c:pt idx="75">
                  <c:v>1403.5</c:v>
                </c:pt>
                <c:pt idx="76">
                  <c:v>1479</c:v>
                </c:pt>
                <c:pt idx="77">
                  <c:v>1633</c:v>
                </c:pt>
                <c:pt idx="78">
                  <c:v>1620</c:v>
                </c:pt>
                <c:pt idx="79">
                  <c:v>1544</c:v>
                </c:pt>
                <c:pt idx="80">
                  <c:v>1447</c:v>
                </c:pt>
                <c:pt idx="81">
                  <c:v>1839.5</c:v>
                </c:pt>
                <c:pt idx="82">
                  <c:v>2144</c:v>
                </c:pt>
                <c:pt idx="83">
                  <c:v>1885</c:v>
                </c:pt>
                <c:pt idx="84">
                  <c:v>1847.5</c:v>
                </c:pt>
                <c:pt idx="85">
                  <c:v>1438.5</c:v>
                </c:pt>
                <c:pt idx="86">
                  <c:v>1219</c:v>
                </c:pt>
                <c:pt idx="87">
                  <c:v>1453</c:v>
                </c:pt>
                <c:pt idx="88">
                  <c:v>1462.5</c:v>
                </c:pt>
                <c:pt idx="89">
                  <c:v>1412.5</c:v>
                </c:pt>
                <c:pt idx="90">
                  <c:v>1435</c:v>
                </c:pt>
                <c:pt idx="91">
                  <c:v>1462</c:v>
                </c:pt>
                <c:pt idx="92">
                  <c:v>1436</c:v>
                </c:pt>
                <c:pt idx="93">
                  <c:v>1457.5</c:v>
                </c:pt>
                <c:pt idx="94">
                  <c:v>1473.5</c:v>
                </c:pt>
                <c:pt idx="95">
                  <c:v>1510</c:v>
                </c:pt>
                <c:pt idx="96">
                  <c:v>1630</c:v>
                </c:pt>
                <c:pt idx="97">
                  <c:v>1860.5</c:v>
                </c:pt>
                <c:pt idx="98">
                  <c:v>1957.5</c:v>
                </c:pt>
                <c:pt idx="99">
                  <c:v>1961.5</c:v>
                </c:pt>
                <c:pt idx="100">
                  <c:v>2182</c:v>
                </c:pt>
                <c:pt idx="101">
                  <c:v>2920</c:v>
                </c:pt>
                <c:pt idx="102">
                  <c:v>3366.5</c:v>
                </c:pt>
                <c:pt idx="103">
                  <c:v>3381.5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38-49B9-BCD4-3838B23D366E}"/>
            </c:ext>
          </c:extLst>
        </c:ser>
        <c:ser>
          <c:idx val="2"/>
          <c:order val="2"/>
          <c:tx>
            <c:strRef>
              <c:f>'Part 2 Q1'!$BB$4</c:f>
              <c:strCache>
                <c:ptCount val="1"/>
                <c:pt idx="0">
                  <c:v>Smoothed Forecast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 Q1'!$AY$5:$AY$108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'Part 2 Q1'!$BB$5:$BB$108</c:f>
              <c:numCache>
                <c:formatCode>General</c:formatCode>
                <c:ptCount val="104"/>
                <c:pt idx="2">
                  <c:v>19.133698598730259</c:v>
                </c:pt>
                <c:pt idx="3">
                  <c:v>30.049495033383188</c:v>
                </c:pt>
                <c:pt idx="4">
                  <c:v>39.325889816392305</c:v>
                </c:pt>
                <c:pt idx="5">
                  <c:v>62.31485404505721</c:v>
                </c:pt>
                <c:pt idx="6">
                  <c:v>75.680125076389686</c:v>
                </c:pt>
                <c:pt idx="7">
                  <c:v>87.898778918622256</c:v>
                </c:pt>
                <c:pt idx="8">
                  <c:v>95.844115161708729</c:v>
                </c:pt>
                <c:pt idx="9">
                  <c:v>126.48150108620825</c:v>
                </c:pt>
                <c:pt idx="10">
                  <c:v>130.16808831081153</c:v>
                </c:pt>
                <c:pt idx="11">
                  <c:v>140.33446952249051</c:v>
                </c:pt>
                <c:pt idx="12">
                  <c:v>169.15569390368458</c:v>
                </c:pt>
                <c:pt idx="13">
                  <c:v>205.82845851086327</c:v>
                </c:pt>
                <c:pt idx="14">
                  <c:v>223.82757463545749</c:v>
                </c:pt>
                <c:pt idx="15">
                  <c:v>259.13467167955554</c:v>
                </c:pt>
                <c:pt idx="16">
                  <c:v>270.57047096248624</c:v>
                </c:pt>
                <c:pt idx="17">
                  <c:v>307.66590176848308</c:v>
                </c:pt>
                <c:pt idx="18">
                  <c:v>301.52044824961172</c:v>
                </c:pt>
                <c:pt idx="19">
                  <c:v>399.52280699957691</c:v>
                </c:pt>
                <c:pt idx="20">
                  <c:v>462.79497654281647</c:v>
                </c:pt>
                <c:pt idx="21">
                  <c:v>654.13279405968683</c:v>
                </c:pt>
                <c:pt idx="22">
                  <c:v>476.37318246227431</c:v>
                </c:pt>
                <c:pt idx="23">
                  <c:v>393.95269762736353</c:v>
                </c:pt>
                <c:pt idx="24">
                  <c:v>406.75424045602949</c:v>
                </c:pt>
                <c:pt idx="25">
                  <c:v>510.04839323392605</c:v>
                </c:pt>
                <c:pt idx="26">
                  <c:v>427.90316483570763</c:v>
                </c:pt>
                <c:pt idx="27">
                  <c:v>444.45794513995946</c:v>
                </c:pt>
                <c:pt idx="28">
                  <c:v>498.34758419019113</c:v>
                </c:pt>
                <c:pt idx="29">
                  <c:v>631.51602583982788</c:v>
                </c:pt>
                <c:pt idx="30">
                  <c:v>585.86405586113392</c:v>
                </c:pt>
                <c:pt idx="31">
                  <c:v>627.46253935148866</c:v>
                </c:pt>
                <c:pt idx="32">
                  <c:v>756.61416056139865</c:v>
                </c:pt>
                <c:pt idx="33">
                  <c:v>988.84106944838004</c:v>
                </c:pt>
                <c:pt idx="34">
                  <c:v>889.97950712844215</c:v>
                </c:pt>
                <c:pt idx="35">
                  <c:v>973.72213379676009</c:v>
                </c:pt>
                <c:pt idx="36">
                  <c:v>1132.1514856134818</c:v>
                </c:pt>
                <c:pt idx="37">
                  <c:v>1353.9443734172837</c:v>
                </c:pt>
                <c:pt idx="38">
                  <c:v>1266.9877063630206</c:v>
                </c:pt>
                <c:pt idx="39">
                  <c:v>1251.7329825601148</c:v>
                </c:pt>
                <c:pt idx="40">
                  <c:v>1358.9905786364532</c:v>
                </c:pt>
                <c:pt idx="41">
                  <c:v>1468.1805604050078</c:v>
                </c:pt>
                <c:pt idx="42">
                  <c:v>1369.076483324259</c:v>
                </c:pt>
                <c:pt idx="43">
                  <c:v>1365.5694629686086</c:v>
                </c:pt>
                <c:pt idx="44">
                  <c:v>1356.2427257491702</c:v>
                </c:pt>
                <c:pt idx="45">
                  <c:v>1615.6349643363317</c:v>
                </c:pt>
                <c:pt idx="46">
                  <c:v>1601.045444915678</c:v>
                </c:pt>
                <c:pt idx="47">
                  <c:v>1542.1888482043946</c:v>
                </c:pt>
                <c:pt idx="48">
                  <c:v>1513.648477979641</c:v>
                </c:pt>
                <c:pt idx="49">
                  <c:v>1797.1713173199832</c:v>
                </c:pt>
                <c:pt idx="50">
                  <c:v>1731.242263410797</c:v>
                </c:pt>
                <c:pt idx="51">
                  <c:v>1738.4966038295056</c:v>
                </c:pt>
                <c:pt idx="52">
                  <c:v>1762.2511460768321</c:v>
                </c:pt>
                <c:pt idx="53">
                  <c:v>1955.6525033091184</c:v>
                </c:pt>
                <c:pt idx="54">
                  <c:v>1970.4731930336618</c:v>
                </c:pt>
                <c:pt idx="55">
                  <c:v>1882.3247739185554</c:v>
                </c:pt>
                <c:pt idx="56">
                  <c:v>2092.319529591336</c:v>
                </c:pt>
                <c:pt idx="57">
                  <c:v>2398.2429694042135</c:v>
                </c:pt>
                <c:pt idx="58">
                  <c:v>2136.9985391033947</c:v>
                </c:pt>
                <c:pt idx="59">
                  <c:v>2147.4871028822085</c:v>
                </c:pt>
                <c:pt idx="60">
                  <c:v>2428.4387721279813</c:v>
                </c:pt>
                <c:pt idx="61">
                  <c:v>2756.3206794159137</c:v>
                </c:pt>
                <c:pt idx="62">
                  <c:v>2671.5631235009782</c:v>
                </c:pt>
                <c:pt idx="63">
                  <c:v>2593.1083589683913</c:v>
                </c:pt>
                <c:pt idx="64">
                  <c:v>2926.1335451377759</c:v>
                </c:pt>
                <c:pt idx="65">
                  <c:v>3106.3936676649773</c:v>
                </c:pt>
                <c:pt idx="66">
                  <c:v>2357.7877752951003</c:v>
                </c:pt>
                <c:pt idx="67">
                  <c:v>2212.5278426880109</c:v>
                </c:pt>
                <c:pt idx="68">
                  <c:v>2300.6583551622439</c:v>
                </c:pt>
                <c:pt idx="69">
                  <c:v>2161.1908716547473</c:v>
                </c:pt>
                <c:pt idx="70">
                  <c:v>1706.0518772276189</c:v>
                </c:pt>
                <c:pt idx="71">
                  <c:v>1731.1963381439868</c:v>
                </c:pt>
                <c:pt idx="72">
                  <c:v>1635.9776793039507</c:v>
                </c:pt>
                <c:pt idx="73">
                  <c:v>1588.8724799998788</c:v>
                </c:pt>
                <c:pt idx="74">
                  <c:v>1439.4813708538791</c:v>
                </c:pt>
                <c:pt idx="75">
                  <c:v>1409.0288335074679</c:v>
                </c:pt>
                <c:pt idx="76">
                  <c:v>1528.4386852417524</c:v>
                </c:pt>
                <c:pt idx="77">
                  <c:v>1675.9520390060484</c:v>
                </c:pt>
                <c:pt idx="78">
                  <c:v>1557.3701990849891</c:v>
                </c:pt>
                <c:pt idx="79">
                  <c:v>1557.8818942404287</c:v>
                </c:pt>
                <c:pt idx="80">
                  <c:v>1377.6092276618581</c:v>
                </c:pt>
                <c:pt idx="81">
                  <c:v>2161.9615039731552</c:v>
                </c:pt>
                <c:pt idx="82">
                  <c:v>1985.686513172165</c:v>
                </c:pt>
                <c:pt idx="83">
                  <c:v>1855.1333361681411</c:v>
                </c:pt>
                <c:pt idx="84">
                  <c:v>1867.2120735580081</c:v>
                </c:pt>
                <c:pt idx="85">
                  <c:v>1168.3144692525902</c:v>
                </c:pt>
                <c:pt idx="86">
                  <c:v>1381.7389186045925</c:v>
                </c:pt>
                <c:pt idx="87">
                  <c:v>1457.5108687617039</c:v>
                </c:pt>
                <c:pt idx="88">
                  <c:v>1451.4085036064521</c:v>
                </c:pt>
                <c:pt idx="89">
                  <c:v>1389.3287888935079</c:v>
                </c:pt>
                <c:pt idx="90">
                  <c:v>1475.1836130195018</c:v>
                </c:pt>
                <c:pt idx="91">
                  <c:v>1437.6607538436342</c:v>
                </c:pt>
                <c:pt idx="92">
                  <c:v>1441.9987380014786</c:v>
                </c:pt>
                <c:pt idx="93">
                  <c:v>1466.3739017331138</c:v>
                </c:pt>
                <c:pt idx="94">
                  <c:v>1473.3823588317148</c:v>
                </c:pt>
                <c:pt idx="95">
                  <c:v>1531.5696354081629</c:v>
                </c:pt>
                <c:pt idx="96">
                  <c:v>1680.6015384827706</c:v>
                </c:pt>
                <c:pt idx="97">
                  <c:v>1944.978442957507</c:v>
                </c:pt>
                <c:pt idx="98">
                  <c:v>1915.7469913625125</c:v>
                </c:pt>
                <c:pt idx="99">
                  <c:v>1995.5747390346787</c:v>
                </c:pt>
                <c:pt idx="100">
                  <c:v>2283.5350844055829</c:v>
                </c:pt>
                <c:pt idx="101">
                  <c:v>3263.7531784156477</c:v>
                </c:pt>
                <c:pt idx="102">
                  <c:v>3246.8918169883127</c:v>
                </c:pt>
                <c:pt idx="103">
                  <c:v>3468.7843719644111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38-49B9-BCD4-3838B23D3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224688"/>
        <c:axId val="1573230512"/>
      </c:scatterChart>
      <c:valAx>
        <c:axId val="15732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30512"/>
        <c:crosses val="autoZero"/>
        <c:crossBetween val="midCat"/>
        <c:majorUnit val="4"/>
      </c:valAx>
      <c:valAx>
        <c:axId val="15732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Revenues vs Forecasted Revenues (Dynamic Model)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 Q2'!$AV$4</c:f>
              <c:strCache>
                <c:ptCount val="1"/>
                <c:pt idx="0">
                  <c:v>Revs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Q2'!$AU$5:$AU$108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'Part 2 Q2'!$AV$5:$AV$108</c:f>
              <c:numCache>
                <c:formatCode>General</c:formatCode>
                <c:ptCount val="104"/>
                <c:pt idx="0">
                  <c:v>19.539999959999999</c:v>
                </c:pt>
                <c:pt idx="1">
                  <c:v>23.54999995</c:v>
                </c:pt>
                <c:pt idx="2">
                  <c:v>32.568999890000001</c:v>
                </c:pt>
                <c:pt idx="3">
                  <c:v>41.466999889999997</c:v>
                </c:pt>
                <c:pt idx="4">
                  <c:v>67.620999810000001</c:v>
                </c:pt>
                <c:pt idx="5">
                  <c:v>78.764999869999997</c:v>
                </c:pt>
                <c:pt idx="6">
                  <c:v>90.718999859999997</c:v>
                </c:pt>
                <c:pt idx="7">
                  <c:v>97.677999970000002</c:v>
                </c:pt>
                <c:pt idx="8">
                  <c:v>133.553</c:v>
                </c:pt>
                <c:pt idx="9">
                  <c:v>131.0189996</c:v>
                </c:pt>
                <c:pt idx="10">
                  <c:v>142.6809998</c:v>
                </c:pt>
                <c:pt idx="11">
                  <c:v>175.80799959999999</c:v>
                </c:pt>
                <c:pt idx="12">
                  <c:v>214.2929997</c:v>
                </c:pt>
                <c:pt idx="13">
                  <c:v>227.98199990000001</c:v>
                </c:pt>
                <c:pt idx="14">
                  <c:v>267.28399940000003</c:v>
                </c:pt>
                <c:pt idx="15">
                  <c:v>273.2099991</c:v>
                </c:pt>
                <c:pt idx="16">
                  <c:v>316.2279997</c:v>
                </c:pt>
                <c:pt idx="17">
                  <c:v>300.10199929999999</c:v>
                </c:pt>
                <c:pt idx="18">
                  <c:v>422.14299970000002</c:v>
                </c:pt>
                <c:pt idx="19">
                  <c:v>477.39899919999999</c:v>
                </c:pt>
                <c:pt idx="20">
                  <c:v>698.29599949999999</c:v>
                </c:pt>
                <c:pt idx="21">
                  <c:v>435.34399989999997</c:v>
                </c:pt>
                <c:pt idx="22">
                  <c:v>374.92899990000001</c:v>
                </c:pt>
                <c:pt idx="23">
                  <c:v>409.70899960000003</c:v>
                </c:pt>
                <c:pt idx="24">
                  <c:v>533.88999939999997</c:v>
                </c:pt>
                <c:pt idx="25">
                  <c:v>408.9429998</c:v>
                </c:pt>
                <c:pt idx="26">
                  <c:v>448.27899930000001</c:v>
                </c:pt>
                <c:pt idx="27">
                  <c:v>510.78599930000001</c:v>
                </c:pt>
                <c:pt idx="28">
                  <c:v>662.25299840000002</c:v>
                </c:pt>
                <c:pt idx="29">
                  <c:v>575.32699969999999</c:v>
                </c:pt>
                <c:pt idx="30">
                  <c:v>637.06399920000001</c:v>
                </c:pt>
                <c:pt idx="31">
                  <c:v>786.42399980000005</c:v>
                </c:pt>
                <c:pt idx="32">
                  <c:v>1042.441998</c:v>
                </c:pt>
                <c:pt idx="33">
                  <c:v>867.16099929999996</c:v>
                </c:pt>
                <c:pt idx="34">
                  <c:v>993.05099870000004</c:v>
                </c:pt>
                <c:pt idx="35">
                  <c:v>1168.7189980000001</c:v>
                </c:pt>
                <c:pt idx="36">
                  <c:v>1405.1369970000001</c:v>
                </c:pt>
                <c:pt idx="37">
                  <c:v>1246.9169999999999</c:v>
                </c:pt>
                <c:pt idx="38">
                  <c:v>1248.211998</c:v>
                </c:pt>
                <c:pt idx="39">
                  <c:v>1383.7469980000001</c:v>
                </c:pt>
                <c:pt idx="40">
                  <c:v>1493.3829989999999</c:v>
                </c:pt>
                <c:pt idx="41">
                  <c:v>1346.202</c:v>
                </c:pt>
                <c:pt idx="42">
                  <c:v>1364.759998</c:v>
                </c:pt>
                <c:pt idx="43">
                  <c:v>1354.0899959999999</c:v>
                </c:pt>
                <c:pt idx="44">
                  <c:v>1675.505997</c:v>
                </c:pt>
                <c:pt idx="45">
                  <c:v>1597.6779979999999</c:v>
                </c:pt>
                <c:pt idx="46">
                  <c:v>1528.6039960000001</c:v>
                </c:pt>
                <c:pt idx="47">
                  <c:v>1507.060997</c:v>
                </c:pt>
                <c:pt idx="48">
                  <c:v>1862.6120000000001</c:v>
                </c:pt>
                <c:pt idx="49">
                  <c:v>1716.0249980000001</c:v>
                </c:pt>
                <c:pt idx="50">
                  <c:v>1740.1709980000001</c:v>
                </c:pt>
                <c:pt idx="51">
                  <c:v>1767.733997</c:v>
                </c:pt>
                <c:pt idx="52">
                  <c:v>2000.2919999999999</c:v>
                </c:pt>
                <c:pt idx="53">
                  <c:v>1973.8939969999999</c:v>
                </c:pt>
                <c:pt idx="54">
                  <c:v>1861.9789960000001</c:v>
                </c:pt>
                <c:pt idx="55">
                  <c:v>2140.788994</c:v>
                </c:pt>
                <c:pt idx="56">
                  <c:v>2468.8539959999998</c:v>
                </c:pt>
                <c:pt idx="57">
                  <c:v>2076.6999970000002</c:v>
                </c:pt>
                <c:pt idx="58">
                  <c:v>2149.9079969999998</c:v>
                </c:pt>
                <c:pt idx="59">
                  <c:v>2493.2859960000001</c:v>
                </c:pt>
                <c:pt idx="60">
                  <c:v>2832</c:v>
                </c:pt>
                <c:pt idx="61">
                  <c:v>2652</c:v>
                </c:pt>
                <c:pt idx="62">
                  <c:v>2575</c:v>
                </c:pt>
                <c:pt idx="63">
                  <c:v>3003</c:v>
                </c:pt>
                <c:pt idx="64">
                  <c:v>3148</c:v>
                </c:pt>
                <c:pt idx="65">
                  <c:v>2185</c:v>
                </c:pt>
                <c:pt idx="66">
                  <c:v>2179</c:v>
                </c:pt>
                <c:pt idx="67">
                  <c:v>2321</c:v>
                </c:pt>
                <c:pt idx="68">
                  <c:v>2129</c:v>
                </c:pt>
                <c:pt idx="69">
                  <c:v>1601</c:v>
                </c:pt>
                <c:pt idx="70">
                  <c:v>1737</c:v>
                </c:pt>
                <c:pt idx="71">
                  <c:v>1614</c:v>
                </c:pt>
                <c:pt idx="72">
                  <c:v>1578</c:v>
                </c:pt>
                <c:pt idx="73">
                  <c:v>1405</c:v>
                </c:pt>
                <c:pt idx="74">
                  <c:v>1402</c:v>
                </c:pt>
                <c:pt idx="75">
                  <c:v>1556</c:v>
                </c:pt>
                <c:pt idx="76">
                  <c:v>1710</c:v>
                </c:pt>
                <c:pt idx="77">
                  <c:v>1530</c:v>
                </c:pt>
                <c:pt idx="78">
                  <c:v>1558</c:v>
                </c:pt>
                <c:pt idx="79">
                  <c:v>1336</c:v>
                </c:pt>
                <c:pt idx="80">
                  <c:v>2343</c:v>
                </c:pt>
                <c:pt idx="81">
                  <c:v>1945</c:v>
                </c:pt>
                <c:pt idx="82">
                  <c:v>1825</c:v>
                </c:pt>
                <c:pt idx="83">
                  <c:v>1870</c:v>
                </c:pt>
                <c:pt idx="84">
                  <c:v>1007</c:v>
                </c:pt>
                <c:pt idx="85">
                  <c:v>1431</c:v>
                </c:pt>
                <c:pt idx="86">
                  <c:v>1475</c:v>
                </c:pt>
                <c:pt idx="87">
                  <c:v>1450</c:v>
                </c:pt>
                <c:pt idx="88">
                  <c:v>1375</c:v>
                </c:pt>
                <c:pt idx="89">
                  <c:v>1495</c:v>
                </c:pt>
                <c:pt idx="90">
                  <c:v>1429</c:v>
                </c:pt>
                <c:pt idx="91">
                  <c:v>1443</c:v>
                </c:pt>
                <c:pt idx="92">
                  <c:v>1472</c:v>
                </c:pt>
                <c:pt idx="93">
                  <c:v>1475</c:v>
                </c:pt>
                <c:pt idx="94">
                  <c:v>1545</c:v>
                </c:pt>
                <c:pt idx="95">
                  <c:v>1715</c:v>
                </c:pt>
                <c:pt idx="96">
                  <c:v>2006</c:v>
                </c:pt>
                <c:pt idx="97">
                  <c:v>1909</c:v>
                </c:pt>
                <c:pt idx="98">
                  <c:v>2014</c:v>
                </c:pt>
                <c:pt idx="99">
                  <c:v>2350</c:v>
                </c:pt>
                <c:pt idx="100">
                  <c:v>3490</c:v>
                </c:pt>
                <c:pt idx="101">
                  <c:v>3243</c:v>
                </c:pt>
                <c:pt idx="102">
                  <c:v>3520</c:v>
                </c:pt>
                <c:pt idx="103">
                  <c:v>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0F-4419-9574-D869650672B2}"/>
            </c:ext>
          </c:extLst>
        </c:ser>
        <c:ser>
          <c:idx val="1"/>
          <c:order val="1"/>
          <c:tx>
            <c:strRef>
              <c:f>'Part 2 Q2'!$AW$4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Q2'!$AU$5:$AU$108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'Part 2 Q2'!$AW$5:$AW$108</c:f>
              <c:numCache>
                <c:formatCode>General</c:formatCode>
                <c:ptCount val="104"/>
                <c:pt idx="8">
                  <c:v>126.099939302613</c:v>
                </c:pt>
                <c:pt idx="9">
                  <c:v>139.57590211011185</c:v>
                </c:pt>
                <c:pt idx="10">
                  <c:v>144.09502377691354</c:v>
                </c:pt>
                <c:pt idx="11">
                  <c:v>150.78508711058691</c:v>
                </c:pt>
                <c:pt idx="12">
                  <c:v>199.39474377024209</c:v>
                </c:pt>
                <c:pt idx="13">
                  <c:v>219.78887812647136</c:v>
                </c:pt>
                <c:pt idx="14">
                  <c:v>241.42860923579127</c:v>
                </c:pt>
                <c:pt idx="15">
                  <c:v>277.06944876761912</c:v>
                </c:pt>
                <c:pt idx="16">
                  <c:v>309.92198812738883</c:v>
                </c:pt>
                <c:pt idx="17">
                  <c:v>327.7980319366369</c:v>
                </c:pt>
                <c:pt idx="18">
                  <c:v>326.52642150043232</c:v>
                </c:pt>
                <c:pt idx="19">
                  <c:v>414.83770210192176</c:v>
                </c:pt>
                <c:pt idx="20">
                  <c:v>508.75658037302497</c:v>
                </c:pt>
                <c:pt idx="21">
                  <c:v>683.45134991496661</c:v>
                </c:pt>
                <c:pt idx="22">
                  <c:v>553.13454588794139</c:v>
                </c:pt>
                <c:pt idx="23">
                  <c:v>432.57967769655801</c:v>
                </c:pt>
                <c:pt idx="24">
                  <c:v>451.21017129615149</c:v>
                </c:pt>
                <c:pt idx="25">
                  <c:v>474.83770776857449</c:v>
                </c:pt>
                <c:pt idx="26">
                  <c:v>455.27969372698254</c:v>
                </c:pt>
                <c:pt idx="27">
                  <c:v>463.96134865597179</c:v>
                </c:pt>
                <c:pt idx="28">
                  <c:v>545.61065199610368</c:v>
                </c:pt>
                <c:pt idx="29">
                  <c:v>589.18641853264808</c:v>
                </c:pt>
                <c:pt idx="30">
                  <c:v>625.77152833309071</c:v>
                </c:pt>
                <c:pt idx="31">
                  <c:v>669.06695129640252</c:v>
                </c:pt>
                <c:pt idx="32">
                  <c:v>830.0574403353944</c:v>
                </c:pt>
                <c:pt idx="33">
                  <c:v>962.95477983791386</c:v>
                </c:pt>
                <c:pt idx="34">
                  <c:v>972.24849267730997</c:v>
                </c:pt>
                <c:pt idx="35">
                  <c:v>1058.8828682920519</c:v>
                </c:pt>
                <c:pt idx="36">
                  <c:v>1249.7907733751679</c:v>
                </c:pt>
                <c:pt idx="37">
                  <c:v>1337.1887436901359</c:v>
                </c:pt>
                <c:pt idx="38">
                  <c:v>1381.6422181445455</c:v>
                </c:pt>
                <c:pt idx="39">
                  <c:v>1375.169246588865</c:v>
                </c:pt>
                <c:pt idx="40">
                  <c:v>1494.4116542753559</c:v>
                </c:pt>
                <c:pt idx="41">
                  <c:v>1430.0113940032811</c:v>
                </c:pt>
                <c:pt idx="42">
                  <c:v>1452.4352910398572</c:v>
                </c:pt>
                <c:pt idx="43">
                  <c:v>1471.9927979471183</c:v>
                </c:pt>
                <c:pt idx="44">
                  <c:v>1472.5722276185197</c:v>
                </c:pt>
                <c:pt idx="45">
                  <c:v>1530.9565698213391</c:v>
                </c:pt>
                <c:pt idx="46">
                  <c:v>1662.8425792803423</c:v>
                </c:pt>
                <c:pt idx="47">
                  <c:v>1649.8144449279916</c:v>
                </c:pt>
                <c:pt idx="48">
                  <c:v>1660.7951694021492</c:v>
                </c:pt>
                <c:pt idx="49">
                  <c:v>1705.5397563343331</c:v>
                </c:pt>
                <c:pt idx="50">
                  <c:v>1774.3528995862766</c:v>
                </c:pt>
                <c:pt idx="51">
                  <c:v>1832.7806453139206</c:v>
                </c:pt>
                <c:pt idx="52">
                  <c:v>1939.3483651350639</c:v>
                </c:pt>
                <c:pt idx="53">
                  <c:v>1868.0073152250927</c:v>
                </c:pt>
                <c:pt idx="54">
                  <c:v>2005.4024441112792</c:v>
                </c:pt>
                <c:pt idx="55">
                  <c:v>1981.9606942858832</c:v>
                </c:pt>
                <c:pt idx="56">
                  <c:v>2272.2877226052979</c:v>
                </c:pt>
                <c:pt idx="57">
                  <c:v>2331.9260851107306</c:v>
                </c:pt>
                <c:pt idx="58">
                  <c:v>2195.9535593050891</c:v>
                </c:pt>
                <c:pt idx="59">
                  <c:v>2271.4568551645834</c:v>
                </c:pt>
                <c:pt idx="60">
                  <c:v>2620.8099370111736</c:v>
                </c:pt>
                <c:pt idx="61">
                  <c:v>2664.9980230626311</c:v>
                </c:pt>
                <c:pt idx="62">
                  <c:v>2753.3506681140379</c:v>
                </c:pt>
                <c:pt idx="63">
                  <c:v>2788.0690200015551</c:v>
                </c:pt>
                <c:pt idx="64">
                  <c:v>3157.1389266689421</c:v>
                </c:pt>
                <c:pt idx="65">
                  <c:v>3032.616685365957</c:v>
                </c:pt>
                <c:pt idx="66">
                  <c:v>2447.4219695156717</c:v>
                </c:pt>
                <c:pt idx="67">
                  <c:v>2356.7761670030181</c:v>
                </c:pt>
                <c:pt idx="68">
                  <c:v>2409.3902399476251</c:v>
                </c:pt>
                <c:pt idx="69">
                  <c:v>1871.10335319198</c:v>
                </c:pt>
                <c:pt idx="70">
                  <c:v>1639.1277105199665</c:v>
                </c:pt>
                <c:pt idx="71">
                  <c:v>1766.4855104001933</c:v>
                </c:pt>
                <c:pt idx="72">
                  <c:v>1652.474425373231</c:v>
                </c:pt>
                <c:pt idx="73">
                  <c:v>1212.6916395498324</c:v>
                </c:pt>
                <c:pt idx="74">
                  <c:v>1335.8943384602617</c:v>
                </c:pt>
                <c:pt idx="75">
                  <c:v>1422.9520416072303</c:v>
                </c:pt>
                <c:pt idx="76">
                  <c:v>1545.1853698771451</c:v>
                </c:pt>
                <c:pt idx="77">
                  <c:v>1352.4745942006093</c:v>
                </c:pt>
                <c:pt idx="78">
                  <c:v>1512.9951441288101</c:v>
                </c:pt>
                <c:pt idx="79">
                  <c:v>1647.7362291214108</c:v>
                </c:pt>
                <c:pt idx="80">
                  <c:v>1476.9460539997226</c:v>
                </c:pt>
                <c:pt idx="81">
                  <c:v>1848.5388930699294</c:v>
                </c:pt>
                <c:pt idx="82">
                  <c:v>2017.1932902524425</c:v>
                </c:pt>
                <c:pt idx="83">
                  <c:v>2008.0401679644949</c:v>
                </c:pt>
                <c:pt idx="84">
                  <c:v>2127.7154743143692</c:v>
                </c:pt>
                <c:pt idx="85">
                  <c:v>927.53986840771233</c:v>
                </c:pt>
                <c:pt idx="86">
                  <c:v>1246.6312738429556</c:v>
                </c:pt>
                <c:pt idx="87">
                  <c:v>1472.7312168151011</c:v>
                </c:pt>
                <c:pt idx="88">
                  <c:v>1540.4356445007147</c:v>
                </c:pt>
                <c:pt idx="89">
                  <c:v>1194.5192719471261</c:v>
                </c:pt>
                <c:pt idx="90">
                  <c:v>1387.5351764880497</c:v>
                </c:pt>
                <c:pt idx="91">
                  <c:v>1480.459514199657</c:v>
                </c:pt>
                <c:pt idx="92">
                  <c:v>1540.5883897567192</c:v>
                </c:pt>
                <c:pt idx="93">
                  <c:v>1327.2680801753272</c:v>
                </c:pt>
                <c:pt idx="94">
                  <c:v>1402.1249327641838</c:v>
                </c:pt>
                <c:pt idx="95">
                  <c:v>1577.3657260846005</c:v>
                </c:pt>
                <c:pt idx="96">
                  <c:v>1793.2846874377542</c:v>
                </c:pt>
                <c:pt idx="97">
                  <c:v>1860.4680107856002</c:v>
                </c:pt>
                <c:pt idx="98">
                  <c:v>1925.634695490319</c:v>
                </c:pt>
                <c:pt idx="99">
                  <c:v>2115.8051293074327</c:v>
                </c:pt>
                <c:pt idx="100">
                  <c:v>2467.3881149535118</c:v>
                </c:pt>
                <c:pt idx="101">
                  <c:v>3224.2470578030866</c:v>
                </c:pt>
                <c:pt idx="102">
                  <c:v>3419.9235664423986</c:v>
                </c:pt>
                <c:pt idx="103">
                  <c:v>3779.5343620570188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0F-4419-9574-D8696506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97471"/>
        <c:axId val="2113698719"/>
      </c:scatterChart>
      <c:valAx>
        <c:axId val="211369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98719"/>
        <c:crosses val="autoZero"/>
        <c:crossBetween val="midCat"/>
        <c:majorUnit val="4"/>
      </c:valAx>
      <c:valAx>
        <c:axId val="21136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9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0</xdr:row>
          <xdr:rowOff>82550</xdr:rowOff>
        </xdr:from>
        <xdr:to>
          <xdr:col>15</xdr:col>
          <xdr:colOff>120650</xdr:colOff>
          <xdr:row>3</xdr:row>
          <xdr:rowOff>50800</xdr:rowOff>
        </xdr:to>
        <xdr:sp macro="" textlink="">
          <xdr:nvSpPr>
            <xdr:cNvPr id="1046" name="Object 5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</xdr:row>
          <xdr:rowOff>152400</xdr:rowOff>
        </xdr:from>
        <xdr:to>
          <xdr:col>16</xdr:col>
          <xdr:colOff>419100</xdr:colOff>
          <xdr:row>8</xdr:row>
          <xdr:rowOff>44450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11043</xdr:colOff>
      <xdr:row>12</xdr:row>
      <xdr:rowOff>5520</xdr:rowOff>
    </xdr:from>
    <xdr:to>
      <xdr:col>15</xdr:col>
      <xdr:colOff>596348</xdr:colOff>
      <xdr:row>27</xdr:row>
      <xdr:rowOff>55216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0</xdr:row>
          <xdr:rowOff>127000</xdr:rowOff>
        </xdr:from>
        <xdr:to>
          <xdr:col>15</xdr:col>
          <xdr:colOff>266700</xdr:colOff>
          <xdr:row>4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44450</xdr:colOff>
          <xdr:row>5</xdr:row>
          <xdr:rowOff>127000</xdr:rowOff>
        </xdr:from>
        <xdr:to>
          <xdr:col>13</xdr:col>
          <xdr:colOff>501650</xdr:colOff>
          <xdr:row>8</xdr:row>
          <xdr:rowOff>95250</xdr:rowOff>
        </xdr:to>
        <xdr:sp macro="" textlink="">
          <xdr:nvSpPr>
            <xdr:cNvPr id="3074" name="Object 5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0</xdr:colOff>
      <xdr:row>12</xdr:row>
      <xdr:rowOff>0</xdr:rowOff>
    </xdr:from>
    <xdr:to>
      <xdr:col>16</xdr:col>
      <xdr:colOff>590550</xdr:colOff>
      <xdr:row>28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197596</xdr:colOff>
      <xdr:row>10</xdr:row>
      <xdr:rowOff>2614</xdr:rowOff>
    </xdr:from>
    <xdr:to>
      <xdr:col>20</xdr:col>
      <xdr:colOff>571500</xdr:colOff>
      <xdr:row>31</xdr:row>
      <xdr:rowOff>81802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22224</xdr:colOff>
      <xdr:row>12</xdr:row>
      <xdr:rowOff>12700</xdr:rowOff>
    </xdr:from>
    <xdr:to>
      <xdr:col>27</xdr:col>
      <xdr:colOff>95249</xdr:colOff>
      <xdr:row>38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y_Akankshi_HW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azon Data"/>
      <sheetName val="Part 1 Q1"/>
      <sheetName val="Part 1 Q2"/>
      <sheetName val="Part 1 Q3"/>
      <sheetName val="Part 2 Q1"/>
      <sheetName val="Part 2 Q2 Initial"/>
      <sheetName val="Part 2 Q2 Model"/>
      <sheetName val="Part 2 Q3"/>
    </sheetNames>
    <sheetDataSet>
      <sheetData sheetId="0"/>
      <sheetData sheetId="1">
        <row r="9">
          <cell r="C9" t="str">
            <v>Adoptions</v>
          </cell>
          <cell r="D9" t="str">
            <v>Cumulative Adoptions</v>
          </cell>
        </row>
        <row r="10">
          <cell r="B10">
            <v>1</v>
          </cell>
          <cell r="C10">
            <v>750000</v>
          </cell>
          <cell r="D10">
            <v>750000</v>
          </cell>
        </row>
        <row r="11">
          <cell r="B11">
            <v>2</v>
          </cell>
          <cell r="C11">
            <v>1018500</v>
          </cell>
          <cell r="D11">
            <v>1768500</v>
          </cell>
        </row>
        <row r="12">
          <cell r="B12">
            <v>3</v>
          </cell>
          <cell r="C12">
            <v>1354303.524</v>
          </cell>
          <cell r="D12">
            <v>3122803.5240000002</v>
          </cell>
        </row>
        <row r="13">
          <cell r="B13">
            <v>4</v>
          </cell>
          <cell r="C13">
            <v>1749406.874287891</v>
          </cell>
          <cell r="D13">
            <v>4872210.3982878914</v>
          </cell>
        </row>
        <row r="14">
          <cell r="B14">
            <v>5</v>
          </cell>
          <cell r="C14">
            <v>2172902.9007235654</v>
          </cell>
          <cell r="D14">
            <v>7045113.2990114568</v>
          </cell>
        </row>
        <row r="15">
          <cell r="B15">
            <v>6</v>
          </cell>
          <cell r="C15">
            <v>2562553.9782997095</v>
          </cell>
          <cell r="D15">
            <v>9607667.2773111667</v>
          </cell>
        </row>
        <row r="16">
          <cell r="B16">
            <v>7</v>
          </cell>
          <cell r="C16">
            <v>2827920.5644208789</v>
          </cell>
          <cell r="D16">
            <v>12435587.841732046</v>
          </cell>
        </row>
        <row r="17">
          <cell r="B17">
            <v>8</v>
          </cell>
          <cell r="C17">
            <v>2876865.9819299146</v>
          </cell>
          <cell r="D17">
            <v>15312453.823661961</v>
          </cell>
        </row>
        <row r="18">
          <cell r="B18">
            <v>9</v>
          </cell>
          <cell r="C18">
            <v>2664068.0411264482</v>
          </cell>
          <cell r="D18">
            <v>17976521.864788409</v>
          </cell>
        </row>
        <row r="19">
          <cell r="B19">
            <v>10</v>
          </cell>
          <cell r="C19">
            <v>2230827.6762882583</v>
          </cell>
          <cell r="D19">
            <v>20207349.541076668</v>
          </cell>
        </row>
        <row r="20">
          <cell r="B20">
            <v>11</v>
          </cell>
          <cell r="C20">
            <v>1693327.7225943441</v>
          </cell>
          <cell r="D20">
            <v>21900677.263671011</v>
          </cell>
        </row>
        <row r="21">
          <cell r="B21">
            <v>12</v>
          </cell>
          <cell r="C21">
            <v>1179015.9538386511</v>
          </cell>
          <cell r="D21">
            <v>23079693.217509661</v>
          </cell>
        </row>
        <row r="22">
          <cell r="B22">
            <v>13</v>
          </cell>
          <cell r="C22">
            <v>766730.66624879092</v>
          </cell>
          <cell r="D22">
            <v>23846423.883758452</v>
          </cell>
        </row>
        <row r="23">
          <cell r="B23">
            <v>14</v>
          </cell>
          <cell r="C23">
            <v>474745.92428845726</v>
          </cell>
          <cell r="D23">
            <v>24321169.808046907</v>
          </cell>
        </row>
        <row r="24">
          <cell r="B24">
            <v>15</v>
          </cell>
          <cell r="C24">
            <v>284524.0156677179</v>
          </cell>
          <cell r="D24">
            <v>24605693.823714625</v>
          </cell>
        </row>
        <row r="25">
          <cell r="B25">
            <v>16</v>
          </cell>
          <cell r="C25">
            <v>167064.0180322025</v>
          </cell>
          <cell r="D25">
            <v>24772757.841746829</v>
          </cell>
        </row>
        <row r="26">
          <cell r="B26">
            <v>17</v>
          </cell>
          <cell r="C26">
            <v>96887.904073063284</v>
          </cell>
          <cell r="D26">
            <v>24869645.745819893</v>
          </cell>
        </row>
        <row r="27">
          <cell r="B27">
            <v>18</v>
          </cell>
          <cell r="C27">
            <v>55780.453592119738</v>
          </cell>
          <cell r="D27">
            <v>24925426.199412011</v>
          </cell>
        </row>
        <row r="28">
          <cell r="B28">
            <v>19</v>
          </cell>
          <cell r="C28">
            <v>31977.754225088283</v>
          </cell>
          <cell r="D28">
            <v>24957403.953637101</v>
          </cell>
        </row>
        <row r="29">
          <cell r="B29">
            <v>20</v>
          </cell>
          <cell r="C29">
            <v>18287.269165394828</v>
          </cell>
          <cell r="D29">
            <v>24975691.222802497</v>
          </cell>
        </row>
      </sheetData>
      <sheetData sheetId="2">
        <row r="9">
          <cell r="C9" t="str">
            <v>Adoptions</v>
          </cell>
          <cell r="D9" t="str">
            <v>Cumulative Adoptions</v>
          </cell>
        </row>
        <row r="10">
          <cell r="B10">
            <v>1</v>
          </cell>
          <cell r="C10">
            <v>10000000</v>
          </cell>
          <cell r="D10">
            <v>10000000</v>
          </cell>
        </row>
        <row r="11">
          <cell r="B11">
            <v>2</v>
          </cell>
          <cell r="C11">
            <v>6180000</v>
          </cell>
          <cell r="D11">
            <v>16180000</v>
          </cell>
        </row>
        <row r="12">
          <cell r="B12">
            <v>3</v>
          </cell>
          <cell r="C12">
            <v>3699249.12</v>
          </cell>
          <cell r="D12">
            <v>19879249.120000001</v>
          </cell>
        </row>
        <row r="13">
          <cell r="B13">
            <v>4</v>
          </cell>
          <cell r="C13">
            <v>2170456.3709099749</v>
          </cell>
          <cell r="D13">
            <v>22049705.490909975</v>
          </cell>
        </row>
        <row r="14">
          <cell r="B14">
            <v>5</v>
          </cell>
          <cell r="C14">
            <v>1258181.5536802707</v>
          </cell>
          <cell r="D14">
            <v>23307887.044590246</v>
          </cell>
        </row>
        <row r="15">
          <cell r="B15">
            <v>6</v>
          </cell>
          <cell r="C15">
            <v>724172.67532155651</v>
          </cell>
          <cell r="D15">
            <v>24032059.719911803</v>
          </cell>
        </row>
        <row r="16">
          <cell r="B16">
            <v>7</v>
          </cell>
          <cell r="C16">
            <v>415090.03037494456</v>
          </cell>
          <cell r="D16">
            <v>24447149.750286747</v>
          </cell>
        </row>
        <row r="17">
          <cell r="B17">
            <v>8</v>
          </cell>
          <cell r="C17">
            <v>237358.83529836859</v>
          </cell>
          <cell r="D17">
            <v>24684508.585585114</v>
          </cell>
        </row>
        <row r="18">
          <cell r="B18">
            <v>9</v>
          </cell>
          <cell r="C18">
            <v>135541.86639931728</v>
          </cell>
          <cell r="D18">
            <v>24820050.451984432</v>
          </cell>
        </row>
        <row r="19">
          <cell r="B19">
            <v>10</v>
          </cell>
          <cell r="C19">
            <v>77339.44743889675</v>
          </cell>
          <cell r="D19">
            <v>24897389.899423327</v>
          </cell>
        </row>
        <row r="20">
          <cell r="B20">
            <v>11</v>
          </cell>
          <cell r="C20">
            <v>44109.708648681408</v>
          </cell>
          <cell r="D20">
            <v>24941499.608072009</v>
          </cell>
        </row>
        <row r="21">
          <cell r="B21">
            <v>12</v>
          </cell>
          <cell r="C21">
            <v>25151.061774009257</v>
          </cell>
          <cell r="D21">
            <v>24966650.669846017</v>
          </cell>
        </row>
        <row r="22">
          <cell r="B22">
            <v>13</v>
          </cell>
          <cell r="C22">
            <v>14338.877352827578</v>
          </cell>
          <cell r="D22">
            <v>24980989.547198843</v>
          </cell>
        </row>
        <row r="23">
          <cell r="B23">
            <v>14</v>
          </cell>
          <cell r="C23">
            <v>8174.0610277180094</v>
          </cell>
          <cell r="D23">
            <v>24989163.60822656</v>
          </cell>
        </row>
        <row r="24">
          <cell r="B24">
            <v>15</v>
          </cell>
          <cell r="C24">
            <v>4659.5075497161597</v>
          </cell>
          <cell r="D24">
            <v>24993823.115776278</v>
          </cell>
        </row>
        <row r="25">
          <cell r="B25">
            <v>16</v>
          </cell>
          <cell r="C25">
            <v>2656.014431521995</v>
          </cell>
          <cell r="D25">
            <v>24996479.130207799</v>
          </cell>
        </row>
        <row r="26">
          <cell r="B26">
            <v>17</v>
          </cell>
          <cell r="C26">
            <v>1513.9591348180547</v>
          </cell>
          <cell r="D26">
            <v>24997993.089342616</v>
          </cell>
        </row>
        <row r="27">
          <cell r="B27">
            <v>18</v>
          </cell>
          <cell r="C27">
            <v>862.9667494466994</v>
          </cell>
          <cell r="D27">
            <v>24998856.056092065</v>
          </cell>
        </row>
        <row r="28">
          <cell r="B28">
            <v>19</v>
          </cell>
          <cell r="C28">
            <v>491.89431008277461</v>
          </cell>
          <cell r="D28">
            <v>24999347.950402148</v>
          </cell>
        </row>
        <row r="29">
          <cell r="B29">
            <v>20</v>
          </cell>
          <cell r="C29">
            <v>280.38081687362865</v>
          </cell>
          <cell r="D29">
            <v>24999628.331219021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1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2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"/>
  <sheetViews>
    <sheetView workbookViewId="0">
      <selection activeCell="E91" sqref="E91"/>
    </sheetView>
  </sheetViews>
  <sheetFormatPr defaultRowHeight="14.5" x14ac:dyDescent="0.35"/>
  <sheetData>
    <row r="1" spans="1:3" x14ac:dyDescent="0.35">
      <c r="A1" s="2" t="s">
        <v>1</v>
      </c>
      <c r="B1" s="2" t="s">
        <v>2</v>
      </c>
      <c r="C1" s="1" t="s">
        <v>0</v>
      </c>
    </row>
    <row r="2" spans="1:3" x14ac:dyDescent="0.35">
      <c r="A2">
        <v>19794</v>
      </c>
      <c r="B2">
        <v>19.539999959999999</v>
      </c>
      <c r="C2">
        <v>1</v>
      </c>
    </row>
    <row r="3" spans="1:3" x14ac:dyDescent="0.35">
      <c r="A3">
        <v>19801</v>
      </c>
      <c r="B3">
        <v>23.54999995</v>
      </c>
      <c r="C3">
        <v>2</v>
      </c>
    </row>
    <row r="4" spans="1:3" x14ac:dyDescent="0.35">
      <c r="A4">
        <v>19802</v>
      </c>
      <c r="B4">
        <v>32.568999890000001</v>
      </c>
      <c r="C4">
        <v>3</v>
      </c>
    </row>
    <row r="5" spans="1:3" x14ac:dyDescent="0.35">
      <c r="A5">
        <v>19803</v>
      </c>
      <c r="B5">
        <v>41.466999889999997</v>
      </c>
      <c r="C5">
        <v>4</v>
      </c>
    </row>
    <row r="6" spans="1:3" x14ac:dyDescent="0.35">
      <c r="A6">
        <v>19804</v>
      </c>
      <c r="B6">
        <v>67.620999810000001</v>
      </c>
      <c r="C6">
        <v>5</v>
      </c>
    </row>
    <row r="7" spans="1:3" x14ac:dyDescent="0.35">
      <c r="A7">
        <v>19811</v>
      </c>
      <c r="B7">
        <v>78.764999869999997</v>
      </c>
      <c r="C7">
        <v>6</v>
      </c>
    </row>
    <row r="8" spans="1:3" x14ac:dyDescent="0.35">
      <c r="A8">
        <v>19812</v>
      </c>
      <c r="B8">
        <v>90.718999859999997</v>
      </c>
      <c r="C8">
        <v>7</v>
      </c>
    </row>
    <row r="9" spans="1:3" x14ac:dyDescent="0.35">
      <c r="A9">
        <v>19813</v>
      </c>
      <c r="B9">
        <v>97.677999970000002</v>
      </c>
      <c r="C9">
        <v>8</v>
      </c>
    </row>
    <row r="10" spans="1:3" x14ac:dyDescent="0.35">
      <c r="A10">
        <v>19814</v>
      </c>
      <c r="B10">
        <v>133.553</v>
      </c>
      <c r="C10">
        <v>9</v>
      </c>
    </row>
    <row r="11" spans="1:3" x14ac:dyDescent="0.35">
      <c r="A11">
        <v>19821</v>
      </c>
      <c r="B11">
        <v>131.0189996</v>
      </c>
      <c r="C11">
        <v>10</v>
      </c>
    </row>
    <row r="12" spans="1:3" x14ac:dyDescent="0.35">
      <c r="A12">
        <v>19822</v>
      </c>
      <c r="B12">
        <v>142.6809998</v>
      </c>
      <c r="C12">
        <v>11</v>
      </c>
    </row>
    <row r="13" spans="1:3" x14ac:dyDescent="0.35">
      <c r="A13">
        <v>19823</v>
      </c>
      <c r="B13">
        <v>175.80799959999999</v>
      </c>
      <c r="C13">
        <v>12</v>
      </c>
    </row>
    <row r="14" spans="1:3" x14ac:dyDescent="0.35">
      <c r="A14">
        <v>19824</v>
      </c>
      <c r="B14">
        <v>214.2929997</v>
      </c>
      <c r="C14">
        <v>13</v>
      </c>
    </row>
    <row r="15" spans="1:3" x14ac:dyDescent="0.35">
      <c r="A15">
        <v>19831</v>
      </c>
      <c r="B15">
        <v>227.98199990000001</v>
      </c>
      <c r="C15">
        <v>14</v>
      </c>
    </row>
    <row r="16" spans="1:3" x14ac:dyDescent="0.35">
      <c r="A16">
        <v>19832</v>
      </c>
      <c r="B16">
        <v>267.28399940000003</v>
      </c>
      <c r="C16">
        <v>15</v>
      </c>
    </row>
    <row r="17" spans="1:3" x14ac:dyDescent="0.35">
      <c r="A17">
        <v>19833</v>
      </c>
      <c r="B17">
        <v>273.2099991</v>
      </c>
      <c r="C17">
        <v>16</v>
      </c>
    </row>
    <row r="18" spans="1:3" x14ac:dyDescent="0.35">
      <c r="A18">
        <v>19834</v>
      </c>
      <c r="B18">
        <v>316.2279997</v>
      </c>
      <c r="C18">
        <v>17</v>
      </c>
    </row>
    <row r="19" spans="1:3" x14ac:dyDescent="0.35">
      <c r="A19">
        <v>19841</v>
      </c>
      <c r="B19">
        <v>300.10199929999999</v>
      </c>
      <c r="C19">
        <v>18</v>
      </c>
    </row>
    <row r="20" spans="1:3" x14ac:dyDescent="0.35">
      <c r="A20">
        <v>19842</v>
      </c>
      <c r="B20">
        <v>422.14299970000002</v>
      </c>
      <c r="C20">
        <v>19</v>
      </c>
    </row>
    <row r="21" spans="1:3" x14ac:dyDescent="0.35">
      <c r="A21">
        <v>19843</v>
      </c>
      <c r="B21">
        <v>477.39899919999999</v>
      </c>
      <c r="C21">
        <v>20</v>
      </c>
    </row>
    <row r="22" spans="1:3" x14ac:dyDescent="0.35">
      <c r="A22">
        <v>19844</v>
      </c>
      <c r="B22">
        <v>698.29599949999999</v>
      </c>
      <c r="C22">
        <v>21</v>
      </c>
    </row>
    <row r="23" spans="1:3" x14ac:dyDescent="0.35">
      <c r="A23">
        <v>19851</v>
      </c>
      <c r="B23">
        <v>435.34399989999997</v>
      </c>
      <c r="C23">
        <v>22</v>
      </c>
    </row>
    <row r="24" spans="1:3" x14ac:dyDescent="0.35">
      <c r="A24">
        <v>19852</v>
      </c>
      <c r="B24">
        <v>374.92899990000001</v>
      </c>
      <c r="C24">
        <v>23</v>
      </c>
    </row>
    <row r="25" spans="1:3" x14ac:dyDescent="0.35">
      <c r="A25">
        <v>19853</v>
      </c>
      <c r="B25">
        <v>409.70899960000003</v>
      </c>
      <c r="C25">
        <v>24</v>
      </c>
    </row>
    <row r="26" spans="1:3" x14ac:dyDescent="0.35">
      <c r="A26">
        <v>19854</v>
      </c>
      <c r="B26">
        <v>533.88999939999997</v>
      </c>
      <c r="C26">
        <v>25</v>
      </c>
    </row>
    <row r="27" spans="1:3" x14ac:dyDescent="0.35">
      <c r="A27">
        <v>19861</v>
      </c>
      <c r="B27">
        <v>408.9429998</v>
      </c>
      <c r="C27">
        <v>26</v>
      </c>
    </row>
    <row r="28" spans="1:3" x14ac:dyDescent="0.35">
      <c r="A28">
        <v>19862</v>
      </c>
      <c r="B28">
        <v>448.27899930000001</v>
      </c>
      <c r="C28">
        <v>27</v>
      </c>
    </row>
    <row r="29" spans="1:3" x14ac:dyDescent="0.35">
      <c r="A29">
        <v>19863</v>
      </c>
      <c r="B29">
        <v>510.78599930000001</v>
      </c>
      <c r="C29">
        <v>28</v>
      </c>
    </row>
    <row r="30" spans="1:3" x14ac:dyDescent="0.35">
      <c r="A30">
        <v>19864</v>
      </c>
      <c r="B30">
        <v>662.25299840000002</v>
      </c>
      <c r="C30">
        <v>29</v>
      </c>
    </row>
    <row r="31" spans="1:3" x14ac:dyDescent="0.35">
      <c r="A31">
        <v>19871</v>
      </c>
      <c r="B31">
        <v>575.32699969999999</v>
      </c>
      <c r="C31">
        <v>30</v>
      </c>
    </row>
    <row r="32" spans="1:3" x14ac:dyDescent="0.35">
      <c r="A32">
        <v>19872</v>
      </c>
      <c r="B32">
        <v>637.06399920000001</v>
      </c>
      <c r="C32">
        <v>31</v>
      </c>
    </row>
    <row r="33" spans="1:3" x14ac:dyDescent="0.35">
      <c r="A33">
        <v>19873</v>
      </c>
      <c r="B33">
        <v>786.42399980000005</v>
      </c>
      <c r="C33">
        <v>32</v>
      </c>
    </row>
    <row r="34" spans="1:3" x14ac:dyDescent="0.35">
      <c r="A34">
        <v>19874</v>
      </c>
      <c r="B34">
        <v>1042.441998</v>
      </c>
      <c r="C34">
        <v>33</v>
      </c>
    </row>
    <row r="35" spans="1:3" x14ac:dyDescent="0.35">
      <c r="A35">
        <v>19881</v>
      </c>
      <c r="B35">
        <v>867.16099929999996</v>
      </c>
      <c r="C35">
        <v>34</v>
      </c>
    </row>
    <row r="36" spans="1:3" x14ac:dyDescent="0.35">
      <c r="A36">
        <v>19882</v>
      </c>
      <c r="B36">
        <v>993.05099870000004</v>
      </c>
      <c r="C36">
        <v>35</v>
      </c>
    </row>
    <row r="37" spans="1:3" x14ac:dyDescent="0.35">
      <c r="A37">
        <v>19883</v>
      </c>
      <c r="B37">
        <v>1168.7189980000001</v>
      </c>
      <c r="C37">
        <v>36</v>
      </c>
    </row>
    <row r="38" spans="1:3" x14ac:dyDescent="0.35">
      <c r="A38">
        <v>19884</v>
      </c>
      <c r="B38">
        <v>1405.1369970000001</v>
      </c>
      <c r="C38">
        <v>37</v>
      </c>
    </row>
    <row r="39" spans="1:3" x14ac:dyDescent="0.35">
      <c r="A39">
        <v>19891</v>
      </c>
      <c r="B39">
        <v>1246.9169999999999</v>
      </c>
      <c r="C39">
        <v>38</v>
      </c>
    </row>
    <row r="40" spans="1:3" x14ac:dyDescent="0.35">
      <c r="A40">
        <v>19892</v>
      </c>
      <c r="B40">
        <v>1248.211998</v>
      </c>
      <c r="C40">
        <v>39</v>
      </c>
    </row>
    <row r="41" spans="1:3" x14ac:dyDescent="0.35">
      <c r="A41">
        <v>19893</v>
      </c>
      <c r="B41">
        <v>1383.7469980000001</v>
      </c>
      <c r="C41">
        <v>40</v>
      </c>
    </row>
    <row r="42" spans="1:3" x14ac:dyDescent="0.35">
      <c r="A42">
        <v>19894</v>
      </c>
      <c r="B42">
        <v>1493.3829989999999</v>
      </c>
      <c r="C42">
        <v>41</v>
      </c>
    </row>
    <row r="43" spans="1:3" x14ac:dyDescent="0.35">
      <c r="A43">
        <v>19901</v>
      </c>
      <c r="B43">
        <v>1346.202</v>
      </c>
      <c r="C43">
        <v>42</v>
      </c>
    </row>
    <row r="44" spans="1:3" x14ac:dyDescent="0.35">
      <c r="A44">
        <v>19902</v>
      </c>
      <c r="B44">
        <v>1364.759998</v>
      </c>
      <c r="C44">
        <v>43</v>
      </c>
    </row>
    <row r="45" spans="1:3" x14ac:dyDescent="0.35">
      <c r="A45">
        <v>19903</v>
      </c>
      <c r="B45">
        <v>1354.0899959999999</v>
      </c>
      <c r="C45">
        <v>44</v>
      </c>
    </row>
    <row r="46" spans="1:3" x14ac:dyDescent="0.35">
      <c r="A46">
        <v>19904</v>
      </c>
      <c r="B46">
        <v>1675.505997</v>
      </c>
      <c r="C46">
        <v>45</v>
      </c>
    </row>
    <row r="47" spans="1:3" x14ac:dyDescent="0.35">
      <c r="A47">
        <v>19911</v>
      </c>
      <c r="B47">
        <v>1597.6779979999999</v>
      </c>
      <c r="C47">
        <v>46</v>
      </c>
    </row>
    <row r="48" spans="1:3" x14ac:dyDescent="0.35">
      <c r="A48">
        <v>19912</v>
      </c>
      <c r="B48">
        <v>1528.6039960000001</v>
      </c>
      <c r="C48">
        <v>47</v>
      </c>
    </row>
    <row r="49" spans="1:3" x14ac:dyDescent="0.35">
      <c r="A49">
        <v>19913</v>
      </c>
      <c r="B49">
        <v>1507.060997</v>
      </c>
      <c r="C49">
        <v>48</v>
      </c>
    </row>
    <row r="50" spans="1:3" x14ac:dyDescent="0.35">
      <c r="A50">
        <v>19914</v>
      </c>
      <c r="B50">
        <v>1862.6120000000001</v>
      </c>
      <c r="C50">
        <v>49</v>
      </c>
    </row>
    <row r="51" spans="1:3" x14ac:dyDescent="0.35">
      <c r="A51">
        <v>19921</v>
      </c>
      <c r="B51">
        <v>1716.0249980000001</v>
      </c>
      <c r="C51">
        <v>50</v>
      </c>
    </row>
    <row r="52" spans="1:3" x14ac:dyDescent="0.35">
      <c r="A52">
        <v>19922</v>
      </c>
      <c r="B52">
        <v>1740.1709980000001</v>
      </c>
      <c r="C52">
        <v>51</v>
      </c>
    </row>
    <row r="53" spans="1:3" x14ac:dyDescent="0.35">
      <c r="A53">
        <v>19923</v>
      </c>
      <c r="B53">
        <v>1767.733997</v>
      </c>
      <c r="C53">
        <v>52</v>
      </c>
    </row>
    <row r="54" spans="1:3" x14ac:dyDescent="0.35">
      <c r="A54">
        <v>19924</v>
      </c>
      <c r="B54">
        <v>2000.2919999999999</v>
      </c>
      <c r="C54">
        <v>53</v>
      </c>
    </row>
    <row r="55" spans="1:3" x14ac:dyDescent="0.35">
      <c r="A55">
        <v>19931</v>
      </c>
      <c r="B55">
        <v>1973.8939969999999</v>
      </c>
      <c r="C55">
        <v>54</v>
      </c>
    </row>
    <row r="56" spans="1:3" x14ac:dyDescent="0.35">
      <c r="A56">
        <v>19932</v>
      </c>
      <c r="B56">
        <v>1861.9789960000001</v>
      </c>
      <c r="C56">
        <v>55</v>
      </c>
    </row>
    <row r="57" spans="1:3" x14ac:dyDescent="0.35">
      <c r="A57">
        <v>19933</v>
      </c>
      <c r="B57">
        <v>2140.788994</v>
      </c>
      <c r="C57">
        <v>56</v>
      </c>
    </row>
    <row r="58" spans="1:3" x14ac:dyDescent="0.35">
      <c r="A58">
        <v>19934</v>
      </c>
      <c r="B58">
        <v>2468.8539959999998</v>
      </c>
      <c r="C58">
        <v>57</v>
      </c>
    </row>
    <row r="59" spans="1:3" x14ac:dyDescent="0.35">
      <c r="A59">
        <v>19941</v>
      </c>
      <c r="B59">
        <v>2076.6999970000002</v>
      </c>
      <c r="C59">
        <v>58</v>
      </c>
    </row>
    <row r="60" spans="1:3" x14ac:dyDescent="0.35">
      <c r="A60">
        <v>19942</v>
      </c>
      <c r="B60">
        <v>2149.9079969999998</v>
      </c>
      <c r="C60">
        <v>59</v>
      </c>
    </row>
    <row r="61" spans="1:3" x14ac:dyDescent="0.35">
      <c r="A61">
        <v>19943</v>
      </c>
      <c r="B61">
        <v>2493.2859960000001</v>
      </c>
      <c r="C61">
        <v>60</v>
      </c>
    </row>
    <row r="62" spans="1:3" x14ac:dyDescent="0.35">
      <c r="A62">
        <v>19944</v>
      </c>
      <c r="B62">
        <v>2832</v>
      </c>
      <c r="C62">
        <v>61</v>
      </c>
    </row>
    <row r="63" spans="1:3" x14ac:dyDescent="0.35">
      <c r="A63">
        <v>19951</v>
      </c>
      <c r="B63">
        <v>2652</v>
      </c>
      <c r="C63">
        <v>62</v>
      </c>
    </row>
    <row r="64" spans="1:3" x14ac:dyDescent="0.35">
      <c r="A64">
        <v>19952</v>
      </c>
      <c r="B64">
        <v>2575</v>
      </c>
      <c r="C64">
        <v>63</v>
      </c>
    </row>
    <row r="65" spans="1:3" x14ac:dyDescent="0.35">
      <c r="A65">
        <v>19953</v>
      </c>
      <c r="B65">
        <v>3003</v>
      </c>
      <c r="C65">
        <v>64</v>
      </c>
    </row>
    <row r="66" spans="1:3" x14ac:dyDescent="0.35">
      <c r="A66">
        <v>19954</v>
      </c>
      <c r="B66">
        <v>3148</v>
      </c>
      <c r="C66">
        <v>65</v>
      </c>
    </row>
    <row r="67" spans="1:3" x14ac:dyDescent="0.35">
      <c r="A67">
        <v>19961</v>
      </c>
      <c r="B67">
        <v>2185</v>
      </c>
      <c r="C67">
        <v>66</v>
      </c>
    </row>
    <row r="68" spans="1:3" x14ac:dyDescent="0.35">
      <c r="A68">
        <v>19962</v>
      </c>
      <c r="B68">
        <v>2179</v>
      </c>
      <c r="C68">
        <v>67</v>
      </c>
    </row>
    <row r="69" spans="1:3" x14ac:dyDescent="0.35">
      <c r="A69">
        <v>19963</v>
      </c>
      <c r="B69">
        <v>2321</v>
      </c>
      <c r="C69">
        <v>68</v>
      </c>
    </row>
    <row r="70" spans="1:3" x14ac:dyDescent="0.35">
      <c r="A70">
        <v>19964</v>
      </c>
      <c r="B70">
        <v>2129</v>
      </c>
      <c r="C70">
        <v>69</v>
      </c>
    </row>
    <row r="71" spans="1:3" x14ac:dyDescent="0.35">
      <c r="A71">
        <v>19971</v>
      </c>
      <c r="B71">
        <v>1601</v>
      </c>
      <c r="C71">
        <v>70</v>
      </c>
    </row>
    <row r="72" spans="1:3" x14ac:dyDescent="0.35">
      <c r="A72">
        <v>19972</v>
      </c>
      <c r="B72">
        <v>1737</v>
      </c>
      <c r="C72">
        <v>71</v>
      </c>
    </row>
    <row r="73" spans="1:3" x14ac:dyDescent="0.35">
      <c r="A73">
        <v>19973</v>
      </c>
      <c r="B73">
        <v>1614</v>
      </c>
      <c r="C73">
        <v>72</v>
      </c>
    </row>
    <row r="74" spans="1:3" x14ac:dyDescent="0.35">
      <c r="A74">
        <v>19974</v>
      </c>
      <c r="B74">
        <v>1578</v>
      </c>
      <c r="C74">
        <v>73</v>
      </c>
    </row>
    <row r="75" spans="1:3" x14ac:dyDescent="0.35">
      <c r="A75">
        <v>19981</v>
      </c>
      <c r="B75">
        <v>1405</v>
      </c>
      <c r="C75">
        <v>74</v>
      </c>
    </row>
    <row r="76" spans="1:3" x14ac:dyDescent="0.35">
      <c r="A76">
        <v>19982</v>
      </c>
      <c r="B76">
        <v>1402</v>
      </c>
      <c r="C76">
        <v>75</v>
      </c>
    </row>
    <row r="77" spans="1:3" x14ac:dyDescent="0.35">
      <c r="A77">
        <v>19983</v>
      </c>
      <c r="B77">
        <v>1556</v>
      </c>
      <c r="C77">
        <v>76</v>
      </c>
    </row>
    <row r="78" spans="1:3" x14ac:dyDescent="0.35">
      <c r="A78">
        <v>19984</v>
      </c>
      <c r="B78">
        <v>1710</v>
      </c>
      <c r="C78">
        <v>77</v>
      </c>
    </row>
    <row r="79" spans="1:3" x14ac:dyDescent="0.35">
      <c r="A79">
        <v>19991</v>
      </c>
      <c r="B79">
        <v>1530</v>
      </c>
      <c r="C79">
        <v>78</v>
      </c>
    </row>
    <row r="80" spans="1:3" x14ac:dyDescent="0.35">
      <c r="A80">
        <v>19992</v>
      </c>
      <c r="B80">
        <v>1558</v>
      </c>
      <c r="C80">
        <v>79</v>
      </c>
    </row>
    <row r="81" spans="1:3" x14ac:dyDescent="0.35">
      <c r="A81">
        <v>19993</v>
      </c>
      <c r="B81">
        <v>1336</v>
      </c>
      <c r="C81">
        <v>80</v>
      </c>
    </row>
    <row r="82" spans="1:3" x14ac:dyDescent="0.35">
      <c r="A82">
        <v>19994</v>
      </c>
      <c r="B82">
        <v>2343</v>
      </c>
      <c r="C82">
        <v>81</v>
      </c>
    </row>
    <row r="83" spans="1:3" x14ac:dyDescent="0.35">
      <c r="A83">
        <v>20001</v>
      </c>
      <c r="B83">
        <v>1945</v>
      </c>
      <c r="C83">
        <v>82</v>
      </c>
    </row>
    <row r="84" spans="1:3" x14ac:dyDescent="0.35">
      <c r="A84">
        <v>20002</v>
      </c>
      <c r="B84">
        <v>1825</v>
      </c>
      <c r="C84">
        <v>83</v>
      </c>
    </row>
    <row r="85" spans="1:3" x14ac:dyDescent="0.35">
      <c r="A85">
        <v>20003</v>
      </c>
      <c r="B85">
        <v>1870</v>
      </c>
      <c r="C85">
        <v>84</v>
      </c>
    </row>
    <row r="86" spans="1:3" x14ac:dyDescent="0.35">
      <c r="A86">
        <v>20004</v>
      </c>
      <c r="B86">
        <v>1007</v>
      </c>
      <c r="C86">
        <v>85</v>
      </c>
    </row>
    <row r="87" spans="1:3" x14ac:dyDescent="0.35">
      <c r="A87">
        <v>20011</v>
      </c>
      <c r="B87">
        <v>1431</v>
      </c>
      <c r="C87">
        <v>86</v>
      </c>
    </row>
    <row r="88" spans="1:3" x14ac:dyDescent="0.35">
      <c r="A88">
        <v>20012</v>
      </c>
      <c r="B88">
        <v>1475</v>
      </c>
      <c r="C88">
        <v>87</v>
      </c>
    </row>
    <row r="89" spans="1:3" x14ac:dyDescent="0.35">
      <c r="A89">
        <v>20013</v>
      </c>
      <c r="B89">
        <v>1450</v>
      </c>
      <c r="C89">
        <v>88</v>
      </c>
    </row>
    <row r="90" spans="1:3" x14ac:dyDescent="0.35">
      <c r="A90">
        <v>20014</v>
      </c>
      <c r="B90">
        <v>1375</v>
      </c>
      <c r="C90">
        <v>89</v>
      </c>
    </row>
    <row r="91" spans="1:3" x14ac:dyDescent="0.35">
      <c r="A91">
        <v>20021</v>
      </c>
      <c r="B91">
        <v>1495</v>
      </c>
      <c r="C91">
        <v>90</v>
      </c>
    </row>
    <row r="92" spans="1:3" x14ac:dyDescent="0.35">
      <c r="A92">
        <v>20022</v>
      </c>
      <c r="B92">
        <v>1429</v>
      </c>
      <c r="C92">
        <v>91</v>
      </c>
    </row>
    <row r="93" spans="1:3" x14ac:dyDescent="0.35">
      <c r="A93">
        <v>20023</v>
      </c>
      <c r="B93">
        <v>1443</v>
      </c>
      <c r="C93">
        <v>92</v>
      </c>
    </row>
    <row r="94" spans="1:3" x14ac:dyDescent="0.35">
      <c r="A94">
        <v>20024</v>
      </c>
      <c r="B94">
        <v>1472</v>
      </c>
      <c r="C94">
        <v>93</v>
      </c>
    </row>
    <row r="95" spans="1:3" x14ac:dyDescent="0.35">
      <c r="A95">
        <v>20031</v>
      </c>
      <c r="B95">
        <v>1475</v>
      </c>
      <c r="C95">
        <v>94</v>
      </c>
    </row>
    <row r="96" spans="1:3" x14ac:dyDescent="0.35">
      <c r="A96">
        <v>20032</v>
      </c>
      <c r="B96">
        <v>1545</v>
      </c>
      <c r="C96">
        <v>95</v>
      </c>
    </row>
    <row r="97" spans="1:3" x14ac:dyDescent="0.35">
      <c r="A97">
        <v>20033</v>
      </c>
      <c r="B97">
        <v>1715</v>
      </c>
      <c r="C97">
        <v>96</v>
      </c>
    </row>
    <row r="98" spans="1:3" x14ac:dyDescent="0.35">
      <c r="A98">
        <v>20034</v>
      </c>
      <c r="B98">
        <v>2006</v>
      </c>
      <c r="C98">
        <v>97</v>
      </c>
    </row>
    <row r="99" spans="1:3" x14ac:dyDescent="0.35">
      <c r="A99">
        <v>20041</v>
      </c>
      <c r="B99">
        <v>1909</v>
      </c>
      <c r="C99">
        <v>98</v>
      </c>
    </row>
    <row r="100" spans="1:3" x14ac:dyDescent="0.35">
      <c r="A100">
        <v>20042</v>
      </c>
      <c r="B100">
        <v>2014</v>
      </c>
      <c r="C100">
        <v>99</v>
      </c>
    </row>
    <row r="101" spans="1:3" x14ac:dyDescent="0.35">
      <c r="A101">
        <v>20043</v>
      </c>
      <c r="B101">
        <v>2350</v>
      </c>
      <c r="C101">
        <v>100</v>
      </c>
    </row>
    <row r="102" spans="1:3" x14ac:dyDescent="0.35">
      <c r="A102">
        <v>20044</v>
      </c>
      <c r="B102">
        <v>3490</v>
      </c>
      <c r="C102">
        <v>101</v>
      </c>
    </row>
    <row r="103" spans="1:3" x14ac:dyDescent="0.35">
      <c r="A103">
        <v>20051</v>
      </c>
      <c r="B103">
        <v>3243</v>
      </c>
      <c r="C103">
        <v>102</v>
      </c>
    </row>
    <row r="104" spans="1:3" x14ac:dyDescent="0.35">
      <c r="A104">
        <v>20052</v>
      </c>
      <c r="B104">
        <v>3520</v>
      </c>
      <c r="C104">
        <v>103</v>
      </c>
    </row>
    <row r="105" spans="1:3" x14ac:dyDescent="0.35">
      <c r="A105">
        <v>20053</v>
      </c>
      <c r="B105">
        <v>3678</v>
      </c>
      <c r="C105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8BF7-67C6-4E4A-9345-953C94418073}">
  <dimension ref="A1:R29"/>
  <sheetViews>
    <sheetView topLeftCell="G1" zoomScale="115" zoomScaleNormal="115" workbookViewId="0">
      <selection activeCell="C7" sqref="C7"/>
    </sheetView>
  </sheetViews>
  <sheetFormatPr defaultRowHeight="14.5" x14ac:dyDescent="0.35"/>
  <cols>
    <col min="2" max="2" width="13.08984375" customWidth="1"/>
    <col min="3" max="3" width="18.453125" customWidth="1"/>
    <col min="4" max="4" width="19.7265625" customWidth="1"/>
    <col min="5" max="5" width="19.1796875" customWidth="1"/>
    <col min="7" max="7" width="15.1796875" customWidth="1"/>
    <col min="8" max="8" width="16.36328125" customWidth="1"/>
  </cols>
  <sheetData>
    <row r="1" spans="1:18" ht="26" x14ac:dyDescent="0.6">
      <c r="A1" s="19" t="s">
        <v>45</v>
      </c>
      <c r="C1" s="20" t="s">
        <v>46</v>
      </c>
      <c r="K1" s="17"/>
      <c r="L1" s="17"/>
      <c r="M1" s="17"/>
      <c r="N1" s="17"/>
      <c r="O1" s="17"/>
      <c r="P1" s="17"/>
      <c r="Q1" s="17"/>
      <c r="R1" s="17"/>
    </row>
    <row r="2" spans="1:18" x14ac:dyDescent="0.35">
      <c r="K2" s="17"/>
      <c r="L2" s="17"/>
      <c r="M2" s="17"/>
      <c r="N2" s="17"/>
      <c r="O2" s="17"/>
      <c r="P2" s="17"/>
      <c r="Q2" s="17"/>
      <c r="R2" s="17"/>
    </row>
    <row r="3" spans="1:18" x14ac:dyDescent="0.35">
      <c r="K3" s="17"/>
      <c r="L3" s="17"/>
      <c r="M3" s="17"/>
      <c r="N3" s="17"/>
      <c r="O3" s="17"/>
      <c r="P3" s="17"/>
      <c r="Q3" s="17"/>
      <c r="R3" s="17"/>
    </row>
    <row r="4" spans="1:18" x14ac:dyDescent="0.35">
      <c r="K4" s="17"/>
      <c r="L4" s="17"/>
      <c r="M4" s="17"/>
      <c r="N4" s="17"/>
      <c r="O4" s="17"/>
      <c r="P4" s="17"/>
      <c r="Q4" s="17"/>
      <c r="R4" s="17"/>
    </row>
    <row r="5" spans="1:18" x14ac:dyDescent="0.35">
      <c r="K5" s="17"/>
      <c r="L5" s="17"/>
      <c r="M5" s="17"/>
      <c r="N5" s="17"/>
      <c r="O5" s="17"/>
      <c r="P5" s="17"/>
      <c r="Q5" s="17"/>
      <c r="R5" s="17"/>
    </row>
    <row r="6" spans="1:18" x14ac:dyDescent="0.35">
      <c r="C6" s="40" t="s">
        <v>3</v>
      </c>
      <c r="D6" s="40" t="s">
        <v>4</v>
      </c>
      <c r="E6" s="40" t="s">
        <v>5</v>
      </c>
      <c r="K6" s="17"/>
      <c r="L6" s="17"/>
      <c r="M6" s="17"/>
      <c r="N6" s="17"/>
      <c r="O6" s="17"/>
      <c r="P6" s="17"/>
      <c r="Q6" s="17"/>
      <c r="R6" s="17"/>
    </row>
    <row r="7" spans="1:18" x14ac:dyDescent="0.35">
      <c r="C7" s="41">
        <v>0.03</v>
      </c>
      <c r="D7" s="41">
        <v>0.4</v>
      </c>
      <c r="E7" s="42">
        <v>25000000</v>
      </c>
      <c r="K7" s="17"/>
      <c r="L7" s="17"/>
      <c r="M7" s="17"/>
      <c r="N7" s="17"/>
      <c r="O7" s="17"/>
      <c r="P7" s="17"/>
      <c r="Q7" s="17"/>
      <c r="R7" s="17"/>
    </row>
    <row r="8" spans="1:18" x14ac:dyDescent="0.35">
      <c r="F8" s="43" t="s">
        <v>6</v>
      </c>
      <c r="K8" s="17"/>
      <c r="L8" s="17"/>
      <c r="M8" s="17"/>
      <c r="N8" s="17"/>
      <c r="O8" s="17"/>
      <c r="P8" s="17"/>
      <c r="Q8" s="17"/>
      <c r="R8" s="17"/>
    </row>
    <row r="9" spans="1:18" x14ac:dyDescent="0.35">
      <c r="B9" s="43" t="s">
        <v>6</v>
      </c>
      <c r="C9" s="43" t="s">
        <v>8</v>
      </c>
      <c r="D9" s="43" t="s">
        <v>9</v>
      </c>
      <c r="E9" s="44" t="s">
        <v>7</v>
      </c>
      <c r="F9" s="3">
        <v>0</v>
      </c>
      <c r="G9" s="43" t="s">
        <v>11</v>
      </c>
      <c r="H9" s="43" t="s">
        <v>12</v>
      </c>
      <c r="K9" s="17"/>
      <c r="L9" s="17"/>
      <c r="M9" s="17"/>
      <c r="N9" s="17"/>
      <c r="O9" s="17"/>
      <c r="P9" s="17"/>
      <c r="Q9" s="17"/>
      <c r="R9" s="17"/>
    </row>
    <row r="10" spans="1:18" x14ac:dyDescent="0.35">
      <c r="B10" s="3">
        <v>1</v>
      </c>
      <c r="C10" s="4">
        <f>$E$7*$C$7</f>
        <v>750000</v>
      </c>
      <c r="D10" s="5">
        <f>C10</f>
        <v>750000</v>
      </c>
      <c r="E10" s="8">
        <f>D10/$E$7</f>
        <v>0.03</v>
      </c>
      <c r="F10" s="3">
        <v>1</v>
      </c>
      <c r="G10" s="7">
        <f>D10</f>
        <v>750000</v>
      </c>
      <c r="H10" s="5">
        <f>$D$7*(0/$E$7)*($E$7-0)</f>
        <v>0</v>
      </c>
      <c r="K10" s="17"/>
      <c r="L10" s="17" t="s">
        <v>13</v>
      </c>
      <c r="M10" s="17"/>
      <c r="N10" s="17"/>
      <c r="O10" s="17"/>
      <c r="P10" s="17"/>
      <c r="Q10" s="17"/>
      <c r="R10" s="17"/>
    </row>
    <row r="11" spans="1:18" x14ac:dyDescent="0.35">
      <c r="B11" s="3">
        <v>2</v>
      </c>
      <c r="C11" s="7">
        <f>($C$7*$E$7) + (($D$7-$C$7)*D10) - (($D$7/$E$7)*D10^2)</f>
        <v>1018500</v>
      </c>
      <c r="D11" s="7">
        <f>D10+C11</f>
        <v>1768500</v>
      </c>
      <c r="E11" s="8">
        <f t="shared" ref="E11:E29" si="0">D11/$E$7</f>
        <v>7.0739999999999997E-2</v>
      </c>
      <c r="F11" s="3">
        <v>2</v>
      </c>
      <c r="G11" s="7">
        <f>$C$7*($E$7-D10)</f>
        <v>727500</v>
      </c>
      <c r="H11" s="5">
        <f>$D$7*(D10/$E$7)*($E$7-D10)</f>
        <v>291000</v>
      </c>
      <c r="K11" s="17"/>
      <c r="L11" s="17" t="s">
        <v>14</v>
      </c>
      <c r="M11" s="17"/>
      <c r="N11" s="17"/>
      <c r="O11" s="17"/>
      <c r="P11" s="17"/>
      <c r="Q11" s="17"/>
      <c r="R11" s="17"/>
    </row>
    <row r="12" spans="1:18" x14ac:dyDescent="0.35">
      <c r="B12" s="3">
        <v>3</v>
      </c>
      <c r="C12" s="7">
        <f t="shared" ref="C12:C29" si="1">($C$7*$E$7) + (($D$7-$C$7)*D11) - (($D$7/$E$7)*D11^2)</f>
        <v>1354303.524</v>
      </c>
      <c r="D12" s="5">
        <f>D11+C12</f>
        <v>3122803.5240000002</v>
      </c>
      <c r="E12" s="8">
        <f t="shared" si="0"/>
        <v>0.12491214096000001</v>
      </c>
      <c r="F12" s="3">
        <v>3</v>
      </c>
      <c r="G12" s="7">
        <f t="shared" ref="G12:G29" si="2">$C$7*($E$7-D11)</f>
        <v>696945</v>
      </c>
      <c r="H12" s="5">
        <f t="shared" ref="H12:H29" si="3">$D$7*(D11/$E$7)*($E$7-D11)</f>
        <v>657358.52400000009</v>
      </c>
    </row>
    <row r="13" spans="1:18" x14ac:dyDescent="0.35">
      <c r="B13" s="3">
        <v>4</v>
      </c>
      <c r="C13" s="7">
        <f t="shared" si="1"/>
        <v>1749406.874287891</v>
      </c>
      <c r="D13" s="5">
        <f t="shared" ref="D13:D29" si="4">D12+C13</f>
        <v>4872210.3982878914</v>
      </c>
      <c r="E13" s="8">
        <f t="shared" si="0"/>
        <v>0.19488841593151565</v>
      </c>
      <c r="F13" s="3">
        <v>4</v>
      </c>
      <c r="G13" s="7">
        <f t="shared" si="2"/>
        <v>656315.89428000001</v>
      </c>
      <c r="H13" s="5">
        <f t="shared" si="3"/>
        <v>1093090.9800078911</v>
      </c>
    </row>
    <row r="14" spans="1:18" x14ac:dyDescent="0.35">
      <c r="B14" s="3">
        <v>5</v>
      </c>
      <c r="C14" s="7">
        <f t="shared" si="1"/>
        <v>2172902.9007235654</v>
      </c>
      <c r="D14" s="5">
        <f t="shared" si="4"/>
        <v>7045113.2990114568</v>
      </c>
      <c r="E14" s="8">
        <f t="shared" si="0"/>
        <v>0.28180453196045829</v>
      </c>
      <c r="F14" s="3">
        <v>5</v>
      </c>
      <c r="G14" s="7">
        <f t="shared" si="2"/>
        <v>603833.68805136322</v>
      </c>
      <c r="H14" s="5">
        <f t="shared" si="3"/>
        <v>1569069.2126722021</v>
      </c>
    </row>
    <row r="15" spans="1:18" x14ac:dyDescent="0.35">
      <c r="B15" s="3">
        <v>6</v>
      </c>
      <c r="C15" s="7">
        <f t="shared" si="1"/>
        <v>2562553.9782997095</v>
      </c>
      <c r="D15" s="5">
        <f t="shared" si="4"/>
        <v>9607667.2773111667</v>
      </c>
      <c r="E15" s="8">
        <f t="shared" si="0"/>
        <v>0.3843066910924467</v>
      </c>
      <c r="F15" s="3">
        <v>6</v>
      </c>
      <c r="G15" s="7">
        <f t="shared" si="2"/>
        <v>538646.60102965625</v>
      </c>
      <c r="H15" s="5">
        <f t="shared" si="3"/>
        <v>2023907.3772700534</v>
      </c>
    </row>
    <row r="16" spans="1:18" x14ac:dyDescent="0.35">
      <c r="B16" s="3">
        <v>7</v>
      </c>
      <c r="C16" s="7">
        <f t="shared" si="1"/>
        <v>2827920.5644208789</v>
      </c>
      <c r="D16" s="5">
        <f t="shared" si="4"/>
        <v>12435587.841732046</v>
      </c>
      <c r="E16" s="8">
        <f t="shared" si="0"/>
        <v>0.49742351366928184</v>
      </c>
      <c r="F16" s="3">
        <v>7</v>
      </c>
      <c r="G16" s="7">
        <f t="shared" si="2"/>
        <v>461769.98168066499</v>
      </c>
      <c r="H16" s="5">
        <f t="shared" si="3"/>
        <v>2366150.5827402147</v>
      </c>
    </row>
    <row r="17" spans="2:8" x14ac:dyDescent="0.35">
      <c r="B17" s="3">
        <v>8</v>
      </c>
      <c r="C17" s="7">
        <f t="shared" si="1"/>
        <v>2876865.9819299146</v>
      </c>
      <c r="D17" s="5">
        <f t="shared" si="4"/>
        <v>15312453.823661961</v>
      </c>
      <c r="E17" s="8">
        <f t="shared" si="0"/>
        <v>0.61249815294647847</v>
      </c>
      <c r="F17" s="3">
        <v>8</v>
      </c>
      <c r="G17" s="7">
        <f t="shared" si="2"/>
        <v>376932.36474803864</v>
      </c>
      <c r="H17" s="5">
        <f t="shared" si="3"/>
        <v>2499933.6171818762</v>
      </c>
    </row>
    <row r="18" spans="2:8" x14ac:dyDescent="0.35">
      <c r="B18" s="3">
        <v>9</v>
      </c>
      <c r="C18" s="7">
        <f t="shared" si="1"/>
        <v>2664068.0411264482</v>
      </c>
      <c r="D18" s="5">
        <f t="shared" si="4"/>
        <v>17976521.864788409</v>
      </c>
      <c r="E18" s="8">
        <f t="shared" si="0"/>
        <v>0.71906087459153634</v>
      </c>
      <c r="F18" s="3">
        <v>9</v>
      </c>
      <c r="G18" s="7">
        <f t="shared" si="2"/>
        <v>290626.38529014116</v>
      </c>
      <c r="H18" s="5">
        <f t="shared" si="3"/>
        <v>2373441.6558363074</v>
      </c>
    </row>
    <row r="19" spans="2:8" x14ac:dyDescent="0.35">
      <c r="B19" s="3">
        <v>10</v>
      </c>
      <c r="C19" s="7">
        <f t="shared" si="1"/>
        <v>2230827.6762882583</v>
      </c>
      <c r="D19" s="5">
        <f t="shared" si="4"/>
        <v>20207349.541076668</v>
      </c>
      <c r="E19" s="8">
        <f t="shared" si="0"/>
        <v>0.80829398164306665</v>
      </c>
      <c r="F19" s="3">
        <v>10</v>
      </c>
      <c r="G19" s="7">
        <f t="shared" si="2"/>
        <v>210704.34405634771</v>
      </c>
      <c r="H19" s="5">
        <f t="shared" si="3"/>
        <v>2020123.3322319118</v>
      </c>
    </row>
    <row r="20" spans="2:8" x14ac:dyDescent="0.35">
      <c r="B20" s="3">
        <v>11</v>
      </c>
      <c r="C20" s="7">
        <f t="shared" si="1"/>
        <v>1693327.7225943441</v>
      </c>
      <c r="D20" s="5">
        <f t="shared" si="4"/>
        <v>21900677.263671011</v>
      </c>
      <c r="E20" s="8">
        <f t="shared" si="0"/>
        <v>0.87602709054684047</v>
      </c>
      <c r="F20" s="3">
        <v>11</v>
      </c>
      <c r="G20" s="7">
        <f t="shared" si="2"/>
        <v>143779.51376769997</v>
      </c>
      <c r="H20" s="5">
        <f t="shared" si="3"/>
        <v>1549548.2088266446</v>
      </c>
    </row>
    <row r="21" spans="2:8" x14ac:dyDescent="0.35">
      <c r="B21" s="3">
        <v>12</v>
      </c>
      <c r="C21" s="7">
        <f t="shared" si="1"/>
        <v>1179015.9538386511</v>
      </c>
      <c r="D21" s="5">
        <f t="shared" si="4"/>
        <v>23079693.217509661</v>
      </c>
      <c r="E21" s="8">
        <f t="shared" si="0"/>
        <v>0.92318772870038646</v>
      </c>
      <c r="F21" s="3">
        <v>12</v>
      </c>
      <c r="G21" s="7">
        <f t="shared" si="2"/>
        <v>92979.682089869675</v>
      </c>
      <c r="H21" s="5">
        <f t="shared" si="3"/>
        <v>1086036.2717487828</v>
      </c>
    </row>
    <row r="22" spans="2:8" x14ac:dyDescent="0.35">
      <c r="B22" s="3">
        <v>13</v>
      </c>
      <c r="C22" s="7">
        <f t="shared" si="1"/>
        <v>766730.66624879092</v>
      </c>
      <c r="D22" s="5">
        <f t="shared" si="4"/>
        <v>23846423.883758452</v>
      </c>
      <c r="E22" s="8">
        <f t="shared" si="0"/>
        <v>0.9538569553503381</v>
      </c>
      <c r="F22" s="3">
        <v>13</v>
      </c>
      <c r="G22" s="7">
        <f t="shared" si="2"/>
        <v>57609.203474710172</v>
      </c>
      <c r="H22" s="5">
        <f t="shared" si="3"/>
        <v>709121.46277408127</v>
      </c>
    </row>
    <row r="23" spans="2:8" x14ac:dyDescent="0.35">
      <c r="B23" s="3">
        <v>14</v>
      </c>
      <c r="C23" s="7">
        <f t="shared" si="1"/>
        <v>474745.92428845726</v>
      </c>
      <c r="D23" s="5">
        <f t="shared" si="4"/>
        <v>24321169.808046907</v>
      </c>
      <c r="E23" s="8">
        <f t="shared" si="0"/>
        <v>0.97284679232187632</v>
      </c>
      <c r="F23" s="3">
        <v>14</v>
      </c>
      <c r="G23" s="7">
        <f t="shared" si="2"/>
        <v>34607.283487246445</v>
      </c>
      <c r="H23" s="5">
        <f t="shared" si="3"/>
        <v>440138.6408012124</v>
      </c>
    </row>
    <row r="24" spans="2:8" x14ac:dyDescent="0.35">
      <c r="B24" s="3">
        <v>15</v>
      </c>
      <c r="C24" s="7">
        <f t="shared" si="1"/>
        <v>284524.0156677179</v>
      </c>
      <c r="D24" s="5">
        <f t="shared" si="4"/>
        <v>24605693.823714625</v>
      </c>
      <c r="E24" s="8">
        <f t="shared" si="0"/>
        <v>0.984227752948585</v>
      </c>
      <c r="F24" s="3">
        <v>15</v>
      </c>
      <c r="G24" s="7">
        <f t="shared" si="2"/>
        <v>20364.905758592784</v>
      </c>
      <c r="H24" s="5">
        <f t="shared" si="3"/>
        <v>264159.10990912397</v>
      </c>
    </row>
    <row r="25" spans="2:8" x14ac:dyDescent="0.35">
      <c r="B25" s="3">
        <v>16</v>
      </c>
      <c r="C25" s="7">
        <f t="shared" si="1"/>
        <v>167064.0180322025</v>
      </c>
      <c r="D25" s="5">
        <f t="shared" si="4"/>
        <v>24772757.841746829</v>
      </c>
      <c r="E25" s="8">
        <f t="shared" si="0"/>
        <v>0.99091031366987314</v>
      </c>
      <c r="F25" s="3">
        <v>16</v>
      </c>
      <c r="G25" s="7">
        <f t="shared" si="2"/>
        <v>11829.185288561246</v>
      </c>
      <c r="H25" s="5">
        <f t="shared" si="3"/>
        <v>155234.83274364128</v>
      </c>
    </row>
    <row r="26" spans="2:8" x14ac:dyDescent="0.35">
      <c r="B26" s="3">
        <v>17</v>
      </c>
      <c r="C26" s="7">
        <f t="shared" si="1"/>
        <v>96887.904073063284</v>
      </c>
      <c r="D26" s="5">
        <f t="shared" si="4"/>
        <v>24869645.745819893</v>
      </c>
      <c r="E26" s="8">
        <f t="shared" si="0"/>
        <v>0.99478582983279573</v>
      </c>
      <c r="F26" s="3">
        <v>17</v>
      </c>
      <c r="G26" s="7">
        <f t="shared" si="2"/>
        <v>6817.2647475951162</v>
      </c>
      <c r="H26" s="5">
        <f t="shared" si="3"/>
        <v>90070.639325467288</v>
      </c>
    </row>
    <row r="27" spans="2:8" x14ac:dyDescent="0.35">
      <c r="B27" s="3">
        <v>18</v>
      </c>
      <c r="C27" s="7">
        <f t="shared" si="1"/>
        <v>55780.453592119738</v>
      </c>
      <c r="D27" s="5">
        <f t="shared" si="4"/>
        <v>24925426.199412011</v>
      </c>
      <c r="E27" s="8">
        <f t="shared" si="0"/>
        <v>0.99701704797648039</v>
      </c>
      <c r="F27" s="3">
        <v>18</v>
      </c>
      <c r="G27" s="7">
        <f t="shared" si="2"/>
        <v>3910.6276254032177</v>
      </c>
      <c r="H27" s="5">
        <f t="shared" si="3"/>
        <v>51869.825966717275</v>
      </c>
    </row>
    <row r="28" spans="2:8" x14ac:dyDescent="0.35">
      <c r="B28" s="3">
        <v>19</v>
      </c>
      <c r="C28" s="7">
        <f t="shared" si="1"/>
        <v>31977.754225088283</v>
      </c>
      <c r="D28" s="5">
        <f t="shared" si="4"/>
        <v>24957403.953637101</v>
      </c>
      <c r="E28" s="8">
        <f t="shared" si="0"/>
        <v>0.998296158145484</v>
      </c>
      <c r="F28" s="3">
        <v>19</v>
      </c>
      <c r="G28" s="7">
        <f t="shared" si="2"/>
        <v>2237.2140176396815</v>
      </c>
      <c r="H28" s="5">
        <f t="shared" si="3"/>
        <v>29740.540207449561</v>
      </c>
    </row>
    <row r="29" spans="2:8" x14ac:dyDescent="0.35">
      <c r="B29" s="3">
        <v>20</v>
      </c>
      <c r="C29" s="7">
        <f t="shared" si="1"/>
        <v>18287.269165394828</v>
      </c>
      <c r="D29" s="5">
        <f t="shared" si="4"/>
        <v>24975691.222802497</v>
      </c>
      <c r="E29" s="8">
        <f t="shared" si="0"/>
        <v>0.99902764891209994</v>
      </c>
      <c r="F29" s="3">
        <v>20</v>
      </c>
      <c r="G29" s="7">
        <f t="shared" si="2"/>
        <v>1277.8813908869772</v>
      </c>
      <c r="H29" s="5">
        <f t="shared" si="3"/>
        <v>17009.387774507693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46" r:id="rId4">
          <objectPr defaultSize="0" autoPict="0" r:id="rId5">
            <anchor moveWithCells="1" sizeWithCells="1">
              <from>
                <xdr:col>11</xdr:col>
                <xdr:colOff>38100</xdr:colOff>
                <xdr:row>0</xdr:row>
                <xdr:rowOff>82550</xdr:rowOff>
              </from>
              <to>
                <xdr:col>15</xdr:col>
                <xdr:colOff>120650</xdr:colOff>
                <xdr:row>3</xdr:row>
                <xdr:rowOff>50800</xdr:rowOff>
              </to>
            </anchor>
          </objectPr>
        </oleObject>
      </mc:Choice>
      <mc:Fallback>
        <oleObject progId="Equation.DSMT4" shapeId="1046" r:id="rId4"/>
      </mc:Fallback>
    </mc:AlternateContent>
    <mc:AlternateContent xmlns:mc="http://schemas.openxmlformats.org/markup-compatibility/2006">
      <mc:Choice Requires="x14">
        <oleObject progId="Equation.DSMT4" shapeId="1047" r:id="rId6">
          <objectPr defaultSize="0" autoPict="0" r:id="rId7">
            <anchor moveWithCells="1">
              <from>
                <xdr:col>11</xdr:col>
                <xdr:colOff>19050</xdr:colOff>
                <xdr:row>3</xdr:row>
                <xdr:rowOff>152400</xdr:rowOff>
              </from>
              <to>
                <xdr:col>16</xdr:col>
                <xdr:colOff>419100</xdr:colOff>
                <xdr:row>8</xdr:row>
                <xdr:rowOff>44450</xdr:rowOff>
              </to>
            </anchor>
          </objectPr>
        </oleObject>
      </mc:Choice>
      <mc:Fallback>
        <oleObject progId="Equation.DSMT4" shapeId="1047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0F05-F066-4B84-AA5B-C81CCBD03EAF}">
  <dimension ref="A1:Q29"/>
  <sheetViews>
    <sheetView workbookViewId="0">
      <selection activeCell="C1" sqref="C1"/>
    </sheetView>
  </sheetViews>
  <sheetFormatPr defaultRowHeight="14.5" x14ac:dyDescent="0.35"/>
  <cols>
    <col min="3" max="3" width="17.7265625" customWidth="1"/>
    <col min="4" max="4" width="18.81640625" customWidth="1"/>
    <col min="5" max="5" width="19.1796875" customWidth="1"/>
    <col min="7" max="7" width="16.453125" customWidth="1"/>
    <col min="8" max="8" width="20.90625" customWidth="1"/>
  </cols>
  <sheetData>
    <row r="1" spans="1:17" ht="26" x14ac:dyDescent="0.6">
      <c r="A1" s="19" t="s">
        <v>47</v>
      </c>
      <c r="C1" s="20" t="s">
        <v>48</v>
      </c>
      <c r="I1" s="17"/>
      <c r="J1" s="17"/>
      <c r="K1" s="17"/>
      <c r="L1" s="17"/>
      <c r="M1" s="17"/>
      <c r="N1" s="17"/>
      <c r="O1" s="17"/>
      <c r="P1" s="17"/>
    </row>
    <row r="2" spans="1:17" x14ac:dyDescent="0.35">
      <c r="I2" s="17"/>
      <c r="J2" s="17"/>
      <c r="K2" s="17"/>
      <c r="L2" s="17"/>
      <c r="M2" s="17"/>
      <c r="N2" s="17"/>
      <c r="O2" s="17"/>
      <c r="P2" s="17"/>
    </row>
    <row r="3" spans="1:17" x14ac:dyDescent="0.35">
      <c r="I3" s="17"/>
      <c r="J3" s="17"/>
      <c r="K3" s="17"/>
      <c r="L3" s="17"/>
      <c r="M3" s="17"/>
      <c r="N3" s="17"/>
      <c r="O3" s="17"/>
      <c r="P3" s="17"/>
    </row>
    <row r="4" spans="1:17" x14ac:dyDescent="0.35">
      <c r="I4" s="17"/>
      <c r="J4" s="17"/>
      <c r="K4" s="17"/>
      <c r="L4" s="17"/>
      <c r="M4" s="17"/>
      <c r="N4" s="17"/>
      <c r="O4" s="17"/>
      <c r="P4" s="17"/>
    </row>
    <row r="5" spans="1:17" x14ac:dyDescent="0.35">
      <c r="I5" s="17"/>
      <c r="J5" s="17"/>
      <c r="K5" s="17"/>
      <c r="L5" s="17"/>
      <c r="M5" s="17"/>
      <c r="N5" s="17"/>
      <c r="O5" s="17"/>
      <c r="P5" s="17"/>
    </row>
    <row r="6" spans="1:17" x14ac:dyDescent="0.35">
      <c r="C6" s="40" t="s">
        <v>3</v>
      </c>
      <c r="D6" s="40" t="s">
        <v>4</v>
      </c>
      <c r="E6" s="40" t="s">
        <v>5</v>
      </c>
      <c r="I6" s="17"/>
      <c r="J6" s="17"/>
      <c r="K6" s="17"/>
      <c r="L6" s="17"/>
      <c r="M6" s="17"/>
      <c r="N6" s="17"/>
      <c r="O6" s="17"/>
      <c r="P6" s="17"/>
    </row>
    <row r="7" spans="1:17" x14ac:dyDescent="0.35">
      <c r="C7" s="41">
        <v>0.4</v>
      </c>
      <c r="D7" s="41">
        <v>0.03</v>
      </c>
      <c r="E7" s="42">
        <v>25000000</v>
      </c>
      <c r="I7" s="17"/>
      <c r="J7" s="17"/>
      <c r="K7" s="17"/>
      <c r="L7" s="17"/>
      <c r="M7" s="17"/>
      <c r="N7" s="17"/>
      <c r="O7" s="17"/>
      <c r="P7" s="17"/>
    </row>
    <row r="8" spans="1:17" x14ac:dyDescent="0.35">
      <c r="F8" s="43" t="s">
        <v>6</v>
      </c>
      <c r="I8" s="17"/>
      <c r="J8" s="17"/>
      <c r="K8" s="17"/>
      <c r="L8" s="17"/>
      <c r="M8" s="17"/>
      <c r="N8" s="17"/>
      <c r="O8" s="17"/>
      <c r="P8" s="17"/>
    </row>
    <row r="9" spans="1:17" x14ac:dyDescent="0.35">
      <c r="B9" s="43" t="s">
        <v>6</v>
      </c>
      <c r="C9" s="43" t="s">
        <v>8</v>
      </c>
      <c r="D9" s="43" t="s">
        <v>9</v>
      </c>
      <c r="E9" s="43" t="s">
        <v>7</v>
      </c>
      <c r="F9" s="3">
        <v>0</v>
      </c>
      <c r="G9" s="43" t="s">
        <v>11</v>
      </c>
      <c r="H9" s="43" t="s">
        <v>12</v>
      </c>
      <c r="I9" s="17"/>
      <c r="J9" s="17"/>
      <c r="K9" s="17"/>
      <c r="L9" s="17"/>
      <c r="M9" s="17"/>
      <c r="N9" s="17"/>
      <c r="O9" s="17"/>
      <c r="P9" s="17"/>
    </row>
    <row r="10" spans="1:17" x14ac:dyDescent="0.35">
      <c r="B10" s="3">
        <v>1</v>
      </c>
      <c r="C10" s="4">
        <f>$E$7*$C$7</f>
        <v>10000000</v>
      </c>
      <c r="D10" s="5">
        <f>C10</f>
        <v>10000000</v>
      </c>
      <c r="E10" s="6">
        <f>D10/$E$7</f>
        <v>0.4</v>
      </c>
      <c r="F10" s="3">
        <v>1</v>
      </c>
      <c r="G10" s="7">
        <f>D10</f>
        <v>10000000</v>
      </c>
      <c r="H10" s="5">
        <f>$D$7*(0/$E$7)*($E$7-0)</f>
        <v>0</v>
      </c>
      <c r="I10" s="17"/>
      <c r="J10" s="17" t="s">
        <v>13</v>
      </c>
      <c r="K10" s="17"/>
      <c r="L10" s="17"/>
      <c r="M10" s="17"/>
      <c r="N10" s="17"/>
      <c r="O10" s="17"/>
      <c r="P10" s="17"/>
      <c r="Q10" s="17"/>
    </row>
    <row r="11" spans="1:17" x14ac:dyDescent="0.35">
      <c r="B11" s="3">
        <v>2</v>
      </c>
      <c r="C11" s="5">
        <f>($C$7*$E$7) + (($D$7-$C$7)*D10) - (($D$7/$E$7)*D10^2)</f>
        <v>6180000</v>
      </c>
      <c r="D11" s="5">
        <f>D10+C11</f>
        <v>16180000</v>
      </c>
      <c r="E11" s="6">
        <f t="shared" ref="E11:E29" si="0">D11/$E$7</f>
        <v>0.6472</v>
      </c>
      <c r="F11" s="3">
        <v>2</v>
      </c>
      <c r="G11" s="7">
        <f>$C$7*($E$7-D10)</f>
        <v>6000000</v>
      </c>
      <c r="H11" s="5">
        <f>$D$7*(D10/$E$7)*($E$7-D10)</f>
        <v>180000</v>
      </c>
      <c r="I11" s="17"/>
      <c r="J11" s="17" t="s">
        <v>14</v>
      </c>
      <c r="K11" s="17"/>
      <c r="L11" s="17"/>
      <c r="M11" s="17"/>
      <c r="N11" s="17"/>
      <c r="O11" s="17"/>
      <c r="P11" s="17"/>
      <c r="Q11" s="17"/>
    </row>
    <row r="12" spans="1:17" x14ac:dyDescent="0.35">
      <c r="B12" s="3">
        <v>3</v>
      </c>
      <c r="C12" s="5">
        <f t="shared" ref="C12:C29" si="1">($C$7*$E$7) + (($D$7-$C$7)*D11) - (($D$7/$E$7)*D11^2)</f>
        <v>3699249.12</v>
      </c>
      <c r="D12" s="5">
        <f t="shared" ref="D12:D29" si="2">D11+C12</f>
        <v>19879249.120000001</v>
      </c>
      <c r="E12" s="6">
        <f t="shared" si="0"/>
        <v>0.79516996480000002</v>
      </c>
      <c r="F12" s="3">
        <v>3</v>
      </c>
      <c r="G12" s="7">
        <f t="shared" ref="G12:G29" si="3">$C$7*($E$7-D11)</f>
        <v>3528000</v>
      </c>
      <c r="H12" s="5">
        <f t="shared" ref="H12:H29" si="4">$D$7*(D11/$E$7)*($E$7-D11)</f>
        <v>171249.12</v>
      </c>
      <c r="I12" s="17"/>
      <c r="J12" s="17"/>
      <c r="K12" s="17"/>
      <c r="L12" s="17"/>
      <c r="M12" s="17"/>
      <c r="N12" s="17"/>
      <c r="O12" s="17"/>
      <c r="P12" s="17"/>
      <c r="Q12" s="17"/>
    </row>
    <row r="13" spans="1:17" x14ac:dyDescent="0.35">
      <c r="B13" s="3">
        <v>4</v>
      </c>
      <c r="C13" s="5">
        <f t="shared" si="1"/>
        <v>2170456.3709099749</v>
      </c>
      <c r="D13" s="5">
        <f t="shared" si="2"/>
        <v>22049705.490909975</v>
      </c>
      <c r="E13" s="6">
        <f t="shared" si="0"/>
        <v>0.88198821963639895</v>
      </c>
      <c r="F13" s="3">
        <v>4</v>
      </c>
      <c r="G13" s="7">
        <f t="shared" si="3"/>
        <v>2048300.3519999997</v>
      </c>
      <c r="H13" s="5">
        <f t="shared" si="4"/>
        <v>122156.01890997506</v>
      </c>
    </row>
    <row r="14" spans="1:17" x14ac:dyDescent="0.35">
      <c r="B14" s="3">
        <v>5</v>
      </c>
      <c r="C14" s="5">
        <f t="shared" si="1"/>
        <v>1258181.5536802707</v>
      </c>
      <c r="D14" s="5">
        <f t="shared" si="2"/>
        <v>23307887.044590246</v>
      </c>
      <c r="E14" s="6">
        <f t="shared" si="0"/>
        <v>0.93231548178360979</v>
      </c>
      <c r="F14" s="3">
        <v>5</v>
      </c>
      <c r="G14" s="7">
        <f t="shared" si="3"/>
        <v>1180117.80363601</v>
      </c>
      <c r="H14" s="5">
        <f t="shared" si="4"/>
        <v>78063.75004426064</v>
      </c>
    </row>
    <row r="15" spans="1:17" x14ac:dyDescent="0.35">
      <c r="B15" s="3">
        <v>6</v>
      </c>
      <c r="C15" s="5">
        <f t="shared" si="1"/>
        <v>724172.67532155651</v>
      </c>
      <c r="D15" s="5">
        <f t="shared" si="2"/>
        <v>24032059.719911803</v>
      </c>
      <c r="E15" s="6">
        <f t="shared" si="0"/>
        <v>0.9612823887964721</v>
      </c>
      <c r="F15" s="3">
        <v>6</v>
      </c>
      <c r="G15" s="7">
        <f t="shared" si="3"/>
        <v>676845.18216390163</v>
      </c>
      <c r="H15" s="5">
        <f t="shared" si="4"/>
        <v>47327.493157653982</v>
      </c>
    </row>
    <row r="16" spans="1:17" x14ac:dyDescent="0.35">
      <c r="B16" s="3">
        <v>7</v>
      </c>
      <c r="C16" s="5">
        <f t="shared" si="1"/>
        <v>415090.03037494456</v>
      </c>
      <c r="D16" s="5">
        <f t="shared" si="2"/>
        <v>24447149.750286747</v>
      </c>
      <c r="E16" s="6">
        <f t="shared" si="0"/>
        <v>0.97788599001146992</v>
      </c>
      <c r="F16" s="3">
        <v>7</v>
      </c>
      <c r="G16" s="7">
        <f t="shared" si="3"/>
        <v>387176.11203527899</v>
      </c>
      <c r="H16" s="5">
        <f t="shared" si="4"/>
        <v>27913.918339665262</v>
      </c>
    </row>
    <row r="17" spans="2:8" x14ac:dyDescent="0.35">
      <c r="B17" s="3">
        <v>8</v>
      </c>
      <c r="C17" s="5">
        <f t="shared" si="1"/>
        <v>237358.83529836859</v>
      </c>
      <c r="D17" s="5">
        <f t="shared" si="2"/>
        <v>24684508.585585114</v>
      </c>
      <c r="E17" s="6">
        <f t="shared" si="0"/>
        <v>0.98738034342340453</v>
      </c>
      <c r="F17" s="3">
        <v>8</v>
      </c>
      <c r="G17" s="7">
        <f t="shared" si="3"/>
        <v>221140.09988530132</v>
      </c>
      <c r="H17" s="5">
        <f t="shared" si="4"/>
        <v>16218.735413067989</v>
      </c>
    </row>
    <row r="18" spans="2:8" x14ac:dyDescent="0.35">
      <c r="B18" s="3">
        <v>9</v>
      </c>
      <c r="C18" s="5">
        <f t="shared" si="1"/>
        <v>135541.86639931728</v>
      </c>
      <c r="D18" s="5">
        <f t="shared" si="2"/>
        <v>24820050.451984432</v>
      </c>
      <c r="E18" s="6">
        <f t="shared" si="0"/>
        <v>0.99280201807937729</v>
      </c>
      <c r="F18" s="3">
        <v>9</v>
      </c>
      <c r="G18" s="7">
        <f t="shared" si="3"/>
        <v>126196.56576595455</v>
      </c>
      <c r="H18" s="5">
        <f t="shared" si="4"/>
        <v>9345.3006333631838</v>
      </c>
    </row>
    <row r="19" spans="2:8" x14ac:dyDescent="0.35">
      <c r="B19" s="3">
        <v>10</v>
      </c>
      <c r="C19" s="5">
        <f t="shared" si="1"/>
        <v>77339.44743889675</v>
      </c>
      <c r="D19" s="5">
        <f t="shared" si="2"/>
        <v>24897389.899423327</v>
      </c>
      <c r="E19" s="6">
        <f t="shared" si="0"/>
        <v>0.99589559597693311</v>
      </c>
      <c r="F19" s="3">
        <v>10</v>
      </c>
      <c r="G19" s="7">
        <f t="shared" si="3"/>
        <v>71979.819206227359</v>
      </c>
      <c r="H19" s="5">
        <f t="shared" si="4"/>
        <v>5359.6282326698438</v>
      </c>
    </row>
    <row r="20" spans="2:8" x14ac:dyDescent="0.35">
      <c r="B20" s="3">
        <v>11</v>
      </c>
      <c r="C20" s="5">
        <f t="shared" si="1"/>
        <v>44109.708648681408</v>
      </c>
      <c r="D20" s="5">
        <f t="shared" si="2"/>
        <v>24941499.608072009</v>
      </c>
      <c r="E20" s="6">
        <f t="shared" si="0"/>
        <v>0.99765998432288039</v>
      </c>
      <c r="F20" s="3">
        <v>11</v>
      </c>
      <c r="G20" s="7">
        <f t="shared" si="3"/>
        <v>41044.040230669081</v>
      </c>
      <c r="H20" s="5">
        <f t="shared" si="4"/>
        <v>3065.668418011755</v>
      </c>
    </row>
    <row r="21" spans="2:8" x14ac:dyDescent="0.35">
      <c r="B21" s="3">
        <v>12</v>
      </c>
      <c r="C21" s="5">
        <f t="shared" si="1"/>
        <v>25151.061774009257</v>
      </c>
      <c r="D21" s="5">
        <f t="shared" si="2"/>
        <v>24966650.669846017</v>
      </c>
      <c r="E21" s="6">
        <f t="shared" si="0"/>
        <v>0.99866602679384064</v>
      </c>
      <c r="F21" s="3">
        <v>12</v>
      </c>
      <c r="G21" s="7">
        <f t="shared" si="3"/>
        <v>23400.156771196427</v>
      </c>
      <c r="H21" s="5">
        <f t="shared" si="4"/>
        <v>1750.9050028128574</v>
      </c>
    </row>
    <row r="22" spans="2:8" x14ac:dyDescent="0.35">
      <c r="B22" s="3">
        <v>13</v>
      </c>
      <c r="C22" s="5">
        <f t="shared" si="1"/>
        <v>14338.877352827578</v>
      </c>
      <c r="D22" s="5">
        <f t="shared" si="2"/>
        <v>24980989.547198843</v>
      </c>
      <c r="E22" s="6">
        <f t="shared" si="0"/>
        <v>0.9992395818879537</v>
      </c>
      <c r="F22" s="3">
        <v>13</v>
      </c>
      <c r="G22" s="7">
        <f t="shared" si="3"/>
        <v>13339.732061593235</v>
      </c>
      <c r="H22" s="5">
        <f t="shared" si="4"/>
        <v>999.14529123342936</v>
      </c>
    </row>
    <row r="23" spans="2:8" x14ac:dyDescent="0.35">
      <c r="B23" s="3">
        <v>14</v>
      </c>
      <c r="C23" s="5">
        <f t="shared" si="1"/>
        <v>8174.0610277180094</v>
      </c>
      <c r="D23" s="5">
        <f t="shared" si="2"/>
        <v>24989163.60822656</v>
      </c>
      <c r="E23" s="6">
        <f t="shared" si="0"/>
        <v>0.99956654432906245</v>
      </c>
      <c r="F23" s="3">
        <v>14</v>
      </c>
      <c r="G23" s="7">
        <f t="shared" si="3"/>
        <v>7604.1811204627156</v>
      </c>
      <c r="H23" s="5">
        <f t="shared" si="4"/>
        <v>569.87990725585769</v>
      </c>
    </row>
    <row r="24" spans="2:8" x14ac:dyDescent="0.35">
      <c r="B24" s="3">
        <v>15</v>
      </c>
      <c r="C24" s="5">
        <f t="shared" si="1"/>
        <v>4659.5075497161597</v>
      </c>
      <c r="D24" s="5">
        <f t="shared" si="2"/>
        <v>24993823.115776278</v>
      </c>
      <c r="E24" s="6">
        <f t="shared" si="0"/>
        <v>0.99975292463105114</v>
      </c>
      <c r="F24" s="3">
        <v>15</v>
      </c>
      <c r="G24" s="7">
        <f t="shared" si="3"/>
        <v>4334.5567093759773</v>
      </c>
      <c r="H24" s="5">
        <f t="shared" si="4"/>
        <v>324.95084033919733</v>
      </c>
    </row>
    <row r="25" spans="2:8" x14ac:dyDescent="0.35">
      <c r="B25" s="3">
        <v>16</v>
      </c>
      <c r="C25" s="5">
        <f t="shared" si="1"/>
        <v>2656.014431521995</v>
      </c>
      <c r="D25" s="5">
        <f t="shared" si="2"/>
        <v>24996479.130207799</v>
      </c>
      <c r="E25" s="6">
        <f t="shared" si="0"/>
        <v>0.99985916520831197</v>
      </c>
      <c r="F25" s="3">
        <v>16</v>
      </c>
      <c r="G25" s="7">
        <f t="shared" si="3"/>
        <v>2470.7536894887689</v>
      </c>
      <c r="H25" s="5">
        <f t="shared" si="4"/>
        <v>185.26074203320172</v>
      </c>
    </row>
    <row r="26" spans="2:8" x14ac:dyDescent="0.35">
      <c r="B26" s="3">
        <v>17</v>
      </c>
      <c r="C26" s="5">
        <f t="shared" si="1"/>
        <v>1513.9591348180547</v>
      </c>
      <c r="D26" s="5">
        <f t="shared" si="2"/>
        <v>24997993.089342616</v>
      </c>
      <c r="E26" s="6">
        <f t="shared" si="0"/>
        <v>0.99991972357370462</v>
      </c>
      <c r="F26" s="3">
        <v>17</v>
      </c>
      <c r="G26" s="7">
        <f t="shared" si="3"/>
        <v>1408.3479168802501</v>
      </c>
      <c r="H26" s="5">
        <f t="shared" si="4"/>
        <v>105.61121793710639</v>
      </c>
    </row>
    <row r="27" spans="2:8" x14ac:dyDescent="0.35">
      <c r="B27" s="3">
        <v>18</v>
      </c>
      <c r="C27" s="5">
        <f t="shared" si="1"/>
        <v>862.9667494466994</v>
      </c>
      <c r="D27" s="5">
        <f t="shared" si="2"/>
        <v>24998856.056092065</v>
      </c>
      <c r="E27" s="6">
        <f t="shared" si="0"/>
        <v>0.99995424224368257</v>
      </c>
      <c r="F27" s="3">
        <v>18</v>
      </c>
      <c r="G27" s="7">
        <f t="shared" si="3"/>
        <v>802.7642629534007</v>
      </c>
      <c r="H27" s="5">
        <f t="shared" si="4"/>
        <v>60.202486493040979</v>
      </c>
    </row>
    <row r="28" spans="2:8" x14ac:dyDescent="0.35">
      <c r="B28" s="3">
        <v>19</v>
      </c>
      <c r="C28" s="5">
        <f t="shared" si="1"/>
        <v>491.89431008277461</v>
      </c>
      <c r="D28" s="5">
        <f t="shared" si="2"/>
        <v>24999347.950402148</v>
      </c>
      <c r="E28" s="6">
        <f t="shared" si="0"/>
        <v>0.99997391801608593</v>
      </c>
      <c r="F28" s="3">
        <v>19</v>
      </c>
      <c r="G28" s="7">
        <f t="shared" si="3"/>
        <v>457.57756317406893</v>
      </c>
      <c r="H28" s="5">
        <f t="shared" si="4"/>
        <v>34.316746908857766</v>
      </c>
    </row>
    <row r="29" spans="2:8" x14ac:dyDescent="0.35">
      <c r="B29" s="3">
        <v>20</v>
      </c>
      <c r="C29" s="5">
        <f t="shared" si="1"/>
        <v>280.38081687362865</v>
      </c>
      <c r="D29" s="5">
        <f t="shared" si="2"/>
        <v>24999628.331219021</v>
      </c>
      <c r="E29" s="6">
        <f t="shared" si="0"/>
        <v>0.99998513324876082</v>
      </c>
      <c r="F29" s="3">
        <v>20</v>
      </c>
      <c r="G29" s="7">
        <f t="shared" si="3"/>
        <v>260.81983914077284</v>
      </c>
      <c r="H29" s="5">
        <f t="shared" si="4"/>
        <v>19.560977733144291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3073" r:id="rId3">
          <objectPr defaultSize="0" autoPict="0" r:id="rId4">
            <anchor moveWithCells="1">
              <from>
                <xdr:col>9</xdr:col>
                <xdr:colOff>38100</xdr:colOff>
                <xdr:row>0</xdr:row>
                <xdr:rowOff>127000</xdr:rowOff>
              </from>
              <to>
                <xdr:col>15</xdr:col>
                <xdr:colOff>266700</xdr:colOff>
                <xdr:row>4</xdr:row>
                <xdr:rowOff>57150</xdr:rowOff>
              </to>
            </anchor>
          </objectPr>
        </oleObject>
      </mc:Choice>
      <mc:Fallback>
        <oleObject progId="Equation.DSMT4" shapeId="3073" r:id="rId3"/>
      </mc:Fallback>
    </mc:AlternateContent>
    <mc:AlternateContent xmlns:mc="http://schemas.openxmlformats.org/markup-compatibility/2006">
      <mc:Choice Requires="x14">
        <oleObject progId="Equation.DSMT4" shapeId="3074" r:id="rId5">
          <objectPr defaultSize="0" autoPict="0" r:id="rId6">
            <anchor moveWithCells="1" sizeWithCells="1">
              <from>
                <xdr:col>9</xdr:col>
                <xdr:colOff>44450</xdr:colOff>
                <xdr:row>5</xdr:row>
                <xdr:rowOff>127000</xdr:rowOff>
              </from>
              <to>
                <xdr:col>13</xdr:col>
                <xdr:colOff>501650</xdr:colOff>
                <xdr:row>8</xdr:row>
                <xdr:rowOff>95250</xdr:rowOff>
              </to>
            </anchor>
          </objectPr>
        </oleObject>
      </mc:Choice>
      <mc:Fallback>
        <oleObject progId="Equation.DSMT4" shapeId="3074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8031-EFCA-4918-81A1-019227A6C647}">
  <dimension ref="A1:AA32"/>
  <sheetViews>
    <sheetView workbookViewId="0">
      <selection activeCell="P8" sqref="P8"/>
    </sheetView>
  </sheetViews>
  <sheetFormatPr defaultRowHeight="14.5" x14ac:dyDescent="0.35"/>
  <cols>
    <col min="3" max="3" width="10.90625" customWidth="1"/>
    <col min="4" max="4" width="11.453125" customWidth="1"/>
    <col min="11" max="12" width="10.6328125" customWidth="1"/>
  </cols>
  <sheetData>
    <row r="1" spans="1:27" ht="26" x14ac:dyDescent="0.6">
      <c r="A1" s="45" t="s">
        <v>49</v>
      </c>
      <c r="B1" s="17"/>
      <c r="C1" s="46" t="s">
        <v>50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27" x14ac:dyDescent="0.3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7" x14ac:dyDescent="0.35">
      <c r="A4" s="16"/>
      <c r="B4" s="15" t="s">
        <v>15</v>
      </c>
      <c r="G4" s="17"/>
      <c r="H4" s="17"/>
      <c r="I4" s="17"/>
      <c r="J4" s="15" t="s">
        <v>16</v>
      </c>
      <c r="P4" s="17"/>
      <c r="Q4" s="17"/>
      <c r="R4" s="17"/>
      <c r="S4" s="17"/>
    </row>
    <row r="5" spans="1:27" ht="15" thickBot="1" x14ac:dyDescent="0.4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27" x14ac:dyDescent="0.35">
      <c r="A6" s="16"/>
      <c r="B6" s="60" t="s">
        <v>10</v>
      </c>
      <c r="C6" s="61"/>
      <c r="D6" s="62"/>
      <c r="E6" s="17"/>
      <c r="F6" s="17"/>
      <c r="G6" s="17"/>
      <c r="H6" s="17"/>
      <c r="I6" s="17"/>
      <c r="J6" s="63" t="s">
        <v>10</v>
      </c>
      <c r="K6" s="64"/>
      <c r="L6" s="65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x14ac:dyDescent="0.35">
      <c r="A7" s="16"/>
      <c r="B7" s="34" t="s">
        <v>6</v>
      </c>
      <c r="C7" s="34" t="s">
        <v>11</v>
      </c>
      <c r="D7" s="34" t="s">
        <v>12</v>
      </c>
      <c r="E7" s="17"/>
      <c r="F7" s="17"/>
      <c r="G7" s="17"/>
      <c r="H7" s="17"/>
      <c r="I7" s="17"/>
      <c r="J7" s="38" t="s">
        <v>6</v>
      </c>
      <c r="K7" s="34" t="s">
        <v>11</v>
      </c>
      <c r="L7" s="39" t="s">
        <v>12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x14ac:dyDescent="0.35">
      <c r="A8" s="16"/>
      <c r="B8" s="10">
        <v>1</v>
      </c>
      <c r="C8" s="10">
        <v>750000</v>
      </c>
      <c r="D8" s="10">
        <v>0</v>
      </c>
      <c r="E8" s="17"/>
      <c r="F8" s="17"/>
      <c r="G8" s="17"/>
      <c r="H8" s="17"/>
      <c r="I8" s="17"/>
      <c r="J8" s="9">
        <v>1</v>
      </c>
      <c r="K8" s="10">
        <v>10000000</v>
      </c>
      <c r="L8" s="11">
        <v>0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35">
      <c r="A9" s="16"/>
      <c r="B9" s="10">
        <v>2</v>
      </c>
      <c r="C9" s="10">
        <v>727500</v>
      </c>
      <c r="D9" s="10">
        <v>291000</v>
      </c>
      <c r="E9" s="17"/>
      <c r="F9" s="17"/>
      <c r="G9" s="17"/>
      <c r="H9" s="17"/>
      <c r="I9" s="17"/>
      <c r="J9" s="9">
        <v>2</v>
      </c>
      <c r="K9" s="10">
        <v>6000000</v>
      </c>
      <c r="L9" s="11">
        <v>180000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x14ac:dyDescent="0.35">
      <c r="A10" s="16"/>
      <c r="B10" s="10">
        <v>3</v>
      </c>
      <c r="C10" s="10">
        <v>696945</v>
      </c>
      <c r="D10" s="10">
        <v>657358.52400000009</v>
      </c>
      <c r="E10" s="17"/>
      <c r="F10" s="17"/>
      <c r="G10" s="17"/>
      <c r="H10" s="17"/>
      <c r="I10" s="17"/>
      <c r="J10" s="9">
        <v>3</v>
      </c>
      <c r="K10" s="10">
        <v>3528000</v>
      </c>
      <c r="L10" s="11">
        <v>171249.12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35">
      <c r="A11" s="16"/>
      <c r="B11" s="10">
        <v>4</v>
      </c>
      <c r="C11" s="10">
        <v>656315.89428000001</v>
      </c>
      <c r="D11" s="10">
        <v>1093090.9800078911</v>
      </c>
      <c r="E11" s="17"/>
      <c r="F11" s="17"/>
      <c r="G11" s="17"/>
      <c r="H11" s="17"/>
      <c r="I11" s="17"/>
      <c r="J11" s="9">
        <v>4</v>
      </c>
      <c r="K11" s="10">
        <v>2048300.3519999997</v>
      </c>
      <c r="L11" s="11">
        <v>122156.01890997506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35">
      <c r="A12" s="16"/>
      <c r="B12" s="10">
        <v>5</v>
      </c>
      <c r="C12" s="10">
        <v>603833.68805136322</v>
      </c>
      <c r="D12" s="10">
        <v>1569069.2126722021</v>
      </c>
      <c r="E12" s="17"/>
      <c r="F12" s="17"/>
      <c r="G12" s="17"/>
      <c r="H12" s="17"/>
      <c r="I12" s="17"/>
      <c r="J12" s="9">
        <v>5</v>
      </c>
      <c r="K12" s="10">
        <v>1180117.80363601</v>
      </c>
      <c r="L12" s="11">
        <v>78063.75004426064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35">
      <c r="A13" s="16"/>
      <c r="B13" s="10">
        <v>6</v>
      </c>
      <c r="C13" s="10">
        <v>538646.60102965625</v>
      </c>
      <c r="D13" s="10">
        <v>2023907.3772700534</v>
      </c>
      <c r="E13" s="17"/>
      <c r="F13" s="17"/>
      <c r="G13" s="17"/>
      <c r="H13" s="17"/>
      <c r="I13" s="17"/>
      <c r="J13" s="9">
        <v>6</v>
      </c>
      <c r="K13" s="10">
        <v>676845.18216390163</v>
      </c>
      <c r="L13" s="11">
        <v>47327.493157653982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35">
      <c r="A14" s="16"/>
      <c r="B14" s="10">
        <v>7</v>
      </c>
      <c r="C14" s="10">
        <v>461769.98168066499</v>
      </c>
      <c r="D14" s="10">
        <v>2366150.5827402147</v>
      </c>
      <c r="E14" s="17"/>
      <c r="F14" s="17"/>
      <c r="G14" s="17"/>
      <c r="H14" s="17"/>
      <c r="I14" s="17"/>
      <c r="J14" s="9">
        <v>7</v>
      </c>
      <c r="K14" s="10">
        <v>387176.11203527899</v>
      </c>
      <c r="L14" s="11">
        <v>27913.918339665262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35">
      <c r="A15" s="16"/>
      <c r="B15" s="10">
        <v>8</v>
      </c>
      <c r="C15" s="10">
        <v>376932.36474803864</v>
      </c>
      <c r="D15" s="10">
        <v>2499933.6171818762</v>
      </c>
      <c r="E15" s="17"/>
      <c r="F15" s="17"/>
      <c r="G15" s="17"/>
      <c r="H15" s="17"/>
      <c r="I15" s="17"/>
      <c r="J15" s="9">
        <v>8</v>
      </c>
      <c r="K15" s="10">
        <v>221140.09988530132</v>
      </c>
      <c r="L15" s="11">
        <v>16218.735413067989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35">
      <c r="A16" s="16"/>
      <c r="B16" s="10">
        <v>9</v>
      </c>
      <c r="C16" s="10">
        <v>290626.38529014116</v>
      </c>
      <c r="D16" s="10">
        <v>2373441.6558363074</v>
      </c>
      <c r="E16" s="17"/>
      <c r="F16" s="17"/>
      <c r="G16" s="17"/>
      <c r="H16" s="17"/>
      <c r="I16" s="17"/>
      <c r="J16" s="9">
        <v>9</v>
      </c>
      <c r="K16" s="10">
        <v>126196.56576595455</v>
      </c>
      <c r="L16" s="11">
        <v>9345.3006333631838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35">
      <c r="A17" s="16"/>
      <c r="B17" s="10">
        <v>10</v>
      </c>
      <c r="C17" s="10">
        <v>210704.34405634771</v>
      </c>
      <c r="D17" s="10">
        <v>2020123.3322319118</v>
      </c>
      <c r="E17" s="17"/>
      <c r="F17" s="17"/>
      <c r="G17" s="17"/>
      <c r="H17" s="17"/>
      <c r="I17" s="17"/>
      <c r="J17" s="9">
        <v>10</v>
      </c>
      <c r="K17" s="10">
        <v>71979.819206227359</v>
      </c>
      <c r="L17" s="11">
        <v>5359.6282326698438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35">
      <c r="A18" s="16"/>
      <c r="B18" s="10">
        <v>11</v>
      </c>
      <c r="C18" s="10">
        <v>143779.51376769997</v>
      </c>
      <c r="D18" s="10">
        <v>1549548.2088266446</v>
      </c>
      <c r="E18" s="17"/>
      <c r="F18" s="17"/>
      <c r="G18" s="17"/>
      <c r="H18" s="17"/>
      <c r="I18" s="17"/>
      <c r="J18" s="9">
        <v>11</v>
      </c>
      <c r="K18" s="10">
        <v>41044.040230669081</v>
      </c>
      <c r="L18" s="11">
        <v>3065.668418011755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35">
      <c r="A19" s="16"/>
      <c r="B19" s="10">
        <v>12</v>
      </c>
      <c r="C19" s="10">
        <v>92979.682089869675</v>
      </c>
      <c r="D19" s="10">
        <v>1086036.2717487828</v>
      </c>
      <c r="E19" s="17"/>
      <c r="F19" s="17"/>
      <c r="G19" s="17"/>
      <c r="H19" s="17"/>
      <c r="I19" s="17"/>
      <c r="J19" s="9">
        <v>12</v>
      </c>
      <c r="K19" s="10">
        <v>23400.156771196427</v>
      </c>
      <c r="L19" s="11">
        <v>1750.9050028128574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35">
      <c r="A20" s="16"/>
      <c r="B20" s="10">
        <v>13</v>
      </c>
      <c r="C20" s="10">
        <v>57609.203474710172</v>
      </c>
      <c r="D20" s="10">
        <v>709121.46277408127</v>
      </c>
      <c r="E20" s="17"/>
      <c r="F20" s="17"/>
      <c r="G20" s="17"/>
      <c r="H20" s="17"/>
      <c r="I20" s="17"/>
      <c r="J20" s="9">
        <v>13</v>
      </c>
      <c r="K20" s="10">
        <v>13339.732061593235</v>
      </c>
      <c r="L20" s="11">
        <v>999.14529123342936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35">
      <c r="A21" s="16"/>
      <c r="B21" s="10">
        <v>14</v>
      </c>
      <c r="C21" s="10">
        <v>34607.283487246445</v>
      </c>
      <c r="D21" s="10">
        <v>440138.6408012124</v>
      </c>
      <c r="E21" s="17"/>
      <c r="F21" s="17"/>
      <c r="G21" s="17"/>
      <c r="H21" s="17"/>
      <c r="I21" s="17"/>
      <c r="J21" s="9">
        <v>14</v>
      </c>
      <c r="K21" s="10">
        <v>7604.1811204627156</v>
      </c>
      <c r="L21" s="11">
        <v>569.87990725585769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35">
      <c r="A22" s="16"/>
      <c r="B22" s="10">
        <v>15</v>
      </c>
      <c r="C22" s="10">
        <v>20364.905758592784</v>
      </c>
      <c r="D22" s="10">
        <v>264159.10990912397</v>
      </c>
      <c r="E22" s="17"/>
      <c r="F22" s="17"/>
      <c r="G22" s="17"/>
      <c r="H22" s="17"/>
      <c r="I22" s="17"/>
      <c r="J22" s="9">
        <v>15</v>
      </c>
      <c r="K22" s="10">
        <v>4334.5567093759773</v>
      </c>
      <c r="L22" s="11">
        <v>324.95084033919733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35">
      <c r="A23" s="16"/>
      <c r="B23" s="10">
        <v>16</v>
      </c>
      <c r="C23" s="10">
        <v>11829.185288561246</v>
      </c>
      <c r="D23" s="10">
        <v>155234.83274364128</v>
      </c>
      <c r="E23" s="17"/>
      <c r="F23" s="17"/>
      <c r="G23" s="17"/>
      <c r="H23" s="17"/>
      <c r="I23" s="17"/>
      <c r="J23" s="9">
        <v>16</v>
      </c>
      <c r="K23" s="10">
        <v>2470.7536894887689</v>
      </c>
      <c r="L23" s="11">
        <v>185.26074203320172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35">
      <c r="A24" s="16"/>
      <c r="B24" s="10">
        <v>17</v>
      </c>
      <c r="C24" s="10">
        <v>6817.2647475951162</v>
      </c>
      <c r="D24" s="10">
        <v>90070.639325467288</v>
      </c>
      <c r="E24" s="17"/>
      <c r="F24" s="17"/>
      <c r="G24" s="17"/>
      <c r="H24" s="17"/>
      <c r="I24" s="17"/>
      <c r="J24" s="9">
        <v>17</v>
      </c>
      <c r="K24" s="10">
        <v>1408.3479168802501</v>
      </c>
      <c r="L24" s="11">
        <v>105.61121793710639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35">
      <c r="A25" s="16"/>
      <c r="B25" s="10">
        <v>18</v>
      </c>
      <c r="C25" s="10">
        <v>3910.6276254032177</v>
      </c>
      <c r="D25" s="10">
        <v>51869.825966717275</v>
      </c>
      <c r="E25" s="17"/>
      <c r="F25" s="17"/>
      <c r="G25" s="17"/>
      <c r="H25" s="17"/>
      <c r="I25" s="17"/>
      <c r="J25" s="9">
        <v>18</v>
      </c>
      <c r="K25" s="10">
        <v>802.7642629534007</v>
      </c>
      <c r="L25" s="11">
        <v>60.202486493040979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35">
      <c r="A26" s="16"/>
      <c r="B26" s="10">
        <v>19</v>
      </c>
      <c r="C26" s="10">
        <v>2237.2140176396815</v>
      </c>
      <c r="D26" s="10">
        <v>29740.540207449561</v>
      </c>
      <c r="E26" s="17"/>
      <c r="F26" s="17"/>
      <c r="G26" s="17"/>
      <c r="H26" s="17"/>
      <c r="I26" s="17"/>
      <c r="J26" s="9">
        <v>19</v>
      </c>
      <c r="K26" s="10">
        <v>457.57756317406893</v>
      </c>
      <c r="L26" s="11">
        <v>34.316746908857766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" thickBot="1" x14ac:dyDescent="0.4">
      <c r="A27" s="16"/>
      <c r="B27" s="10">
        <v>20</v>
      </c>
      <c r="C27" s="10">
        <v>1277.8813908869772</v>
      </c>
      <c r="D27" s="10">
        <v>17009.387774507693</v>
      </c>
      <c r="E27" s="17"/>
      <c r="F27" s="17"/>
      <c r="G27" s="17"/>
      <c r="H27" s="17"/>
      <c r="I27" s="17"/>
      <c r="J27" s="12">
        <v>20</v>
      </c>
      <c r="K27" s="13">
        <v>260.81983914077284</v>
      </c>
      <c r="L27" s="14">
        <v>19.560977733144291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35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35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7" x14ac:dyDescent="0.35">
      <c r="A30" s="16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7" x14ac:dyDescent="0.35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7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</sheetData>
  <mergeCells count="2">
    <mergeCell ref="B6:D6"/>
    <mergeCell ref="J6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0CF4-F43C-42BA-9ED6-E9A40A6A9CBE}">
  <dimension ref="A1:BB108"/>
  <sheetViews>
    <sheetView zoomScaleNormal="100" workbookViewId="0">
      <selection activeCell="I14" sqref="I14"/>
    </sheetView>
  </sheetViews>
  <sheetFormatPr defaultRowHeight="14.5" x14ac:dyDescent="0.35"/>
  <cols>
    <col min="4" max="4" width="24.453125" customWidth="1"/>
    <col min="5" max="5" width="26.26953125" customWidth="1"/>
    <col min="6" max="6" width="17.08984375" customWidth="1"/>
    <col min="10" max="10" width="11.81640625" bestFit="1" customWidth="1"/>
    <col min="22" max="22" width="19.08984375" customWidth="1"/>
    <col min="23" max="23" width="19.1796875" customWidth="1"/>
    <col min="24" max="24" width="11.54296875" customWidth="1"/>
    <col min="25" max="25" width="12.36328125" customWidth="1"/>
    <col min="26" max="26" width="21.1796875" customWidth="1"/>
    <col min="27" max="27" width="19.08984375" customWidth="1"/>
    <col min="53" max="53" width="20.453125" customWidth="1"/>
    <col min="54" max="54" width="19.08984375" customWidth="1"/>
  </cols>
  <sheetData>
    <row r="1" spans="1:54" ht="26" x14ac:dyDescent="0.6">
      <c r="A1" s="19" t="s">
        <v>39</v>
      </c>
      <c r="C1" s="20" t="s">
        <v>38</v>
      </c>
    </row>
    <row r="2" spans="1:54" x14ac:dyDescent="0.35">
      <c r="M2" s="48"/>
      <c r="N2" s="49"/>
      <c r="O2" s="49"/>
      <c r="P2" s="50"/>
    </row>
    <row r="3" spans="1:54" x14ac:dyDescent="0.35">
      <c r="M3" s="66" t="s">
        <v>51</v>
      </c>
      <c r="N3" s="67"/>
      <c r="O3" s="67"/>
      <c r="P3" s="68"/>
    </row>
    <row r="4" spans="1:54" ht="46.5" x14ac:dyDescent="0.35">
      <c r="A4" s="22" t="s">
        <v>1</v>
      </c>
      <c r="B4" s="22" t="s">
        <v>2</v>
      </c>
      <c r="C4" s="23" t="s">
        <v>0</v>
      </c>
      <c r="D4" s="24" t="s">
        <v>30</v>
      </c>
      <c r="E4" s="24" t="s">
        <v>36</v>
      </c>
      <c r="F4" s="25" t="s">
        <v>37</v>
      </c>
      <c r="G4" s="24" t="s">
        <v>24</v>
      </c>
      <c r="H4" s="24" t="s">
        <v>25</v>
      </c>
      <c r="I4" s="21" t="s">
        <v>28</v>
      </c>
      <c r="J4" s="21" t="s">
        <v>26</v>
      </c>
      <c r="M4" s="51"/>
      <c r="N4" s="57" t="s">
        <v>28</v>
      </c>
      <c r="O4" s="16">
        <v>0.81247127980271017</v>
      </c>
      <c r="P4" s="52"/>
      <c r="AY4" s="23" t="s">
        <v>0</v>
      </c>
      <c r="AZ4" s="2" t="s">
        <v>2</v>
      </c>
      <c r="BA4" s="15" t="s">
        <v>29</v>
      </c>
      <c r="BB4" s="15" t="s">
        <v>27</v>
      </c>
    </row>
    <row r="5" spans="1:54" x14ac:dyDescent="0.35">
      <c r="A5" s="10">
        <v>19794</v>
      </c>
      <c r="B5" s="10">
        <v>19.539999959999999</v>
      </c>
      <c r="C5" s="10">
        <v>1</v>
      </c>
      <c r="D5" s="10"/>
      <c r="E5" s="10"/>
      <c r="F5" s="10"/>
      <c r="G5" s="10"/>
      <c r="H5" s="10"/>
      <c r="I5" s="26">
        <v>0.81247127980271017</v>
      </c>
      <c r="J5" s="26">
        <f>SUM(H6:H108)</f>
        <v>6768526.1710055461</v>
      </c>
      <c r="M5" s="51"/>
      <c r="N5" s="57" t="s">
        <v>26</v>
      </c>
      <c r="O5" s="57">
        <v>6768526.1710055461</v>
      </c>
      <c r="P5" s="52"/>
      <c r="AY5" s="10">
        <v>1</v>
      </c>
      <c r="AZ5">
        <v>19.539999959999999</v>
      </c>
    </row>
    <row r="6" spans="1:54" x14ac:dyDescent="0.35">
      <c r="A6" s="10">
        <v>19801</v>
      </c>
      <c r="B6" s="10">
        <v>23.54999995</v>
      </c>
      <c r="C6" s="10">
        <v>2</v>
      </c>
      <c r="D6" s="10">
        <f>AVERAGE(B5:B6)</f>
        <v>21.544999955000002</v>
      </c>
      <c r="E6" s="10"/>
      <c r="F6" s="10"/>
      <c r="G6" s="10"/>
      <c r="H6" s="10"/>
      <c r="M6" s="53"/>
      <c r="N6" s="58"/>
      <c r="O6" s="58"/>
      <c r="P6" s="55"/>
      <c r="AY6" s="10">
        <v>2</v>
      </c>
      <c r="AZ6">
        <v>23.54999995</v>
      </c>
    </row>
    <row r="7" spans="1:54" x14ac:dyDescent="0.35">
      <c r="A7" s="10">
        <v>19802</v>
      </c>
      <c r="B7" s="10">
        <v>32.568999890000001</v>
      </c>
      <c r="C7" s="10">
        <v>3</v>
      </c>
      <c r="D7" s="10">
        <f t="shared" ref="D7:D70" si="0">AVERAGE(B6:B7)</f>
        <v>28.05949992</v>
      </c>
      <c r="E7" s="10">
        <f>D6</f>
        <v>21.544999955000002</v>
      </c>
      <c r="F7" s="10">
        <f>E7</f>
        <v>21.544999955000002</v>
      </c>
      <c r="G7" s="10">
        <f>B7-F7</f>
        <v>11.023999934999999</v>
      </c>
      <c r="H7" s="10">
        <f t="shared" ref="H7:H70" si="1">G7^2</f>
        <v>121.52857456687998</v>
      </c>
      <c r="M7" s="47"/>
      <c r="N7" s="59"/>
      <c r="O7" s="59"/>
      <c r="P7" s="47"/>
      <c r="AY7" s="10">
        <v>3</v>
      </c>
      <c r="AZ7">
        <v>32.568999890000001</v>
      </c>
      <c r="BA7">
        <v>21.544999955000002</v>
      </c>
      <c r="BB7">
        <v>19.133698598730259</v>
      </c>
    </row>
    <row r="8" spans="1:54" x14ac:dyDescent="0.35">
      <c r="A8" s="10">
        <v>19803</v>
      </c>
      <c r="B8" s="10">
        <v>41.466999889999997</v>
      </c>
      <c r="C8" s="10">
        <v>4</v>
      </c>
      <c r="D8" s="10">
        <f t="shared" si="0"/>
        <v>37.017999889999999</v>
      </c>
      <c r="E8" s="10">
        <f t="shared" ref="E8:E71" si="2">D7</f>
        <v>28.05949992</v>
      </c>
      <c r="F8" s="10">
        <f t="shared" ref="F8:F71" si="3">B7*$I$5+(1-$I$5)*F7</f>
        <v>30.501683290734444</v>
      </c>
      <c r="G8" s="10">
        <f t="shared" ref="G8:G70" si="4">B8-F8</f>
        <v>10.965316599265552</v>
      </c>
      <c r="H8" s="10">
        <f t="shared" si="1"/>
        <v>120.23816812212866</v>
      </c>
      <c r="M8" s="47"/>
      <c r="N8" s="47"/>
      <c r="O8" s="47"/>
      <c r="P8" s="47"/>
      <c r="AY8" s="10">
        <v>4</v>
      </c>
      <c r="AZ8">
        <v>41.466999889999997</v>
      </c>
      <c r="BA8">
        <v>28.05949992</v>
      </c>
      <c r="BB8">
        <v>30.049495033383188</v>
      </c>
    </row>
    <row r="9" spans="1:54" x14ac:dyDescent="0.35">
      <c r="A9" s="10">
        <v>19804</v>
      </c>
      <c r="B9" s="10">
        <v>67.620999810000001</v>
      </c>
      <c r="C9" s="10">
        <v>5</v>
      </c>
      <c r="D9" s="10">
        <f t="shared" si="0"/>
        <v>54.543999849999999</v>
      </c>
      <c r="E9" s="10">
        <f t="shared" si="2"/>
        <v>37.017999889999999</v>
      </c>
      <c r="F9" s="10">
        <f t="shared" si="3"/>
        <v>39.410688101581627</v>
      </c>
      <c r="G9" s="10">
        <f t="shared" si="4"/>
        <v>28.210311708418374</v>
      </c>
      <c r="H9" s="10">
        <f t="shared" si="1"/>
        <v>795.82168668612678</v>
      </c>
      <c r="AY9" s="10">
        <v>5</v>
      </c>
      <c r="AZ9">
        <v>67.620999810000001</v>
      </c>
      <c r="BA9">
        <v>37.017999889999999</v>
      </c>
      <c r="BB9">
        <v>39.325889816392305</v>
      </c>
    </row>
    <row r="10" spans="1:54" x14ac:dyDescent="0.35">
      <c r="A10" s="10">
        <v>19811</v>
      </c>
      <c r="B10" s="10">
        <v>78.764999869999997</v>
      </c>
      <c r="C10" s="10">
        <v>6</v>
      </c>
      <c r="D10" s="10">
        <f t="shared" si="0"/>
        <v>73.192999839999999</v>
      </c>
      <c r="E10" s="10">
        <f t="shared" si="2"/>
        <v>54.543999849999999</v>
      </c>
      <c r="F10" s="10">
        <f t="shared" si="3"/>
        <v>62.330756158953683</v>
      </c>
      <c r="G10" s="10">
        <f t="shared" si="4"/>
        <v>16.434243711046314</v>
      </c>
      <c r="H10" s="10">
        <f t="shared" si="1"/>
        <v>270.08436635406531</v>
      </c>
      <c r="AY10" s="10">
        <v>6</v>
      </c>
      <c r="AZ10">
        <v>78.764999869999997</v>
      </c>
      <c r="BA10">
        <v>54.543999849999999</v>
      </c>
      <c r="BB10">
        <v>62.31485404505721</v>
      </c>
    </row>
    <row r="11" spans="1:54" x14ac:dyDescent="0.35">
      <c r="A11" s="10">
        <v>19812</v>
      </c>
      <c r="B11" s="10">
        <v>90.718999859999997</v>
      </c>
      <c r="C11" s="10">
        <v>7</v>
      </c>
      <c r="D11" s="10">
        <f t="shared" si="0"/>
        <v>84.741999864999997</v>
      </c>
      <c r="E11" s="10">
        <f t="shared" si="2"/>
        <v>73.192999839999999</v>
      </c>
      <c r="F11" s="10">
        <f t="shared" si="3"/>
        <v>75.683107179457124</v>
      </c>
      <c r="G11" s="10">
        <f t="shared" si="4"/>
        <v>15.035892680542872</v>
      </c>
      <c r="H11" s="10">
        <f t="shared" si="1"/>
        <v>226.07806870080273</v>
      </c>
      <c r="AY11" s="10">
        <v>7</v>
      </c>
      <c r="AZ11">
        <v>90.718999859999997</v>
      </c>
      <c r="BA11">
        <v>73.192999839999999</v>
      </c>
      <c r="BB11">
        <v>75.680125076389686</v>
      </c>
    </row>
    <row r="12" spans="1:54" x14ac:dyDescent="0.35">
      <c r="A12" s="10">
        <v>19813</v>
      </c>
      <c r="B12" s="10">
        <v>97.677999970000002</v>
      </c>
      <c r="C12" s="10">
        <v>8</v>
      </c>
      <c r="D12" s="10">
        <f t="shared" si="0"/>
        <v>94.198499914999999</v>
      </c>
      <c r="E12" s="10">
        <f t="shared" si="2"/>
        <v>84.741999864999997</v>
      </c>
      <c r="F12" s="10">
        <f t="shared" si="3"/>
        <v>87.899338148593998</v>
      </c>
      <c r="G12" s="10">
        <f t="shared" si="4"/>
        <v>9.7786618214060042</v>
      </c>
      <c r="H12" s="10">
        <f t="shared" si="1"/>
        <v>95.622227017423384</v>
      </c>
      <c r="AY12" s="10">
        <v>8</v>
      </c>
      <c r="AZ12">
        <v>97.677999970000002</v>
      </c>
      <c r="BA12">
        <v>84.741999864999997</v>
      </c>
      <c r="BB12">
        <v>87.898778918622256</v>
      </c>
    </row>
    <row r="13" spans="1:54" x14ac:dyDescent="0.35">
      <c r="A13" s="10">
        <v>19814</v>
      </c>
      <c r="B13" s="10">
        <v>133.553</v>
      </c>
      <c r="C13" s="10">
        <v>9</v>
      </c>
      <c r="D13" s="10">
        <f t="shared" si="0"/>
        <v>115.615499985</v>
      </c>
      <c r="E13" s="10">
        <f t="shared" si="2"/>
        <v>94.198499914999999</v>
      </c>
      <c r="F13" s="10">
        <f t="shared" si="3"/>
        <v>95.844220033389632</v>
      </c>
      <c r="G13" s="10">
        <f t="shared" si="4"/>
        <v>37.708779966610365</v>
      </c>
      <c r="H13" s="10">
        <f t="shared" si="1"/>
        <v>1421.9520865702352</v>
      </c>
      <c r="AY13" s="10">
        <v>9</v>
      </c>
      <c r="AZ13">
        <v>133.553</v>
      </c>
      <c r="BA13">
        <v>94.198499914999999</v>
      </c>
      <c r="BB13">
        <v>95.844115161708729</v>
      </c>
    </row>
    <row r="14" spans="1:54" x14ac:dyDescent="0.35">
      <c r="A14" s="10">
        <v>19821</v>
      </c>
      <c r="B14" s="10">
        <v>131.0189996</v>
      </c>
      <c r="C14" s="10">
        <v>10</v>
      </c>
      <c r="D14" s="10">
        <f t="shared" si="0"/>
        <v>132.28599980000001</v>
      </c>
      <c r="E14" s="10">
        <f t="shared" si="2"/>
        <v>115.615499985</v>
      </c>
      <c r="F14" s="10">
        <f t="shared" si="3"/>
        <v>126.48152075266034</v>
      </c>
      <c r="G14" s="10">
        <f t="shared" si="4"/>
        <v>4.5374788473396563</v>
      </c>
      <c r="H14" s="10">
        <f t="shared" si="1"/>
        <v>20.588714290054817</v>
      </c>
      <c r="AY14" s="10">
        <v>10</v>
      </c>
      <c r="AZ14">
        <v>131.0189996</v>
      </c>
      <c r="BA14">
        <v>115.615499985</v>
      </c>
      <c r="BB14">
        <v>126.48150108620825</v>
      </c>
    </row>
    <row r="15" spans="1:54" x14ac:dyDescent="0.35">
      <c r="A15" s="10">
        <v>19822</v>
      </c>
      <c r="B15" s="10">
        <v>142.6809998</v>
      </c>
      <c r="C15" s="10">
        <v>11</v>
      </c>
      <c r="D15" s="10">
        <f t="shared" si="0"/>
        <v>136.84999970000001</v>
      </c>
      <c r="E15" s="10">
        <f t="shared" si="2"/>
        <v>132.28599980000001</v>
      </c>
      <c r="F15" s="10">
        <f t="shared" si="3"/>
        <v>130.16809199883613</v>
      </c>
      <c r="G15" s="10">
        <f t="shared" si="4"/>
        <v>12.512907801163863</v>
      </c>
      <c r="H15" s="10">
        <f t="shared" si="1"/>
        <v>156.57286164042745</v>
      </c>
      <c r="AY15" s="10">
        <v>11</v>
      </c>
      <c r="AZ15">
        <v>142.6809998</v>
      </c>
      <c r="BA15">
        <v>132.28599980000001</v>
      </c>
      <c r="BB15">
        <v>130.16808831081153</v>
      </c>
    </row>
    <row r="16" spans="1:54" x14ac:dyDescent="0.35">
      <c r="A16" s="10">
        <v>19823</v>
      </c>
      <c r="B16" s="10">
        <v>175.80799959999999</v>
      </c>
      <c r="C16" s="10">
        <v>12</v>
      </c>
      <c r="D16" s="10">
        <f t="shared" si="0"/>
        <v>159.24449970000001</v>
      </c>
      <c r="E16" s="10">
        <f t="shared" si="2"/>
        <v>136.84999970000001</v>
      </c>
      <c r="F16" s="10">
        <f t="shared" si="3"/>
        <v>140.33447021410106</v>
      </c>
      <c r="G16" s="10">
        <f t="shared" si="4"/>
        <v>35.473529385898928</v>
      </c>
      <c r="H16" s="10">
        <f t="shared" si="1"/>
        <v>1258.3712870922348</v>
      </c>
      <c r="AY16" s="10">
        <v>12</v>
      </c>
      <c r="AZ16">
        <v>175.80799959999999</v>
      </c>
      <c r="BA16">
        <v>136.84999970000001</v>
      </c>
      <c r="BB16">
        <v>140.33446952249051</v>
      </c>
    </row>
    <row r="17" spans="1:54" x14ac:dyDescent="0.35">
      <c r="A17" s="10">
        <v>19824</v>
      </c>
      <c r="B17" s="10">
        <v>214.2929997</v>
      </c>
      <c r="C17" s="10">
        <v>13</v>
      </c>
      <c r="D17" s="10">
        <f t="shared" si="0"/>
        <v>195.05049965000001</v>
      </c>
      <c r="E17" s="10">
        <f t="shared" si="2"/>
        <v>159.24449970000001</v>
      </c>
      <c r="F17" s="10">
        <f t="shared" si="3"/>
        <v>169.15569403338142</v>
      </c>
      <c r="G17" s="10">
        <f t="shared" si="4"/>
        <v>45.137305666618573</v>
      </c>
      <c r="H17" s="10">
        <f t="shared" si="1"/>
        <v>2037.3763628417571</v>
      </c>
      <c r="AY17" s="10">
        <v>13</v>
      </c>
      <c r="AZ17">
        <v>214.2929997</v>
      </c>
      <c r="BA17">
        <v>159.24449970000001</v>
      </c>
      <c r="BB17">
        <v>169.15569390368458</v>
      </c>
    </row>
    <row r="18" spans="1:54" x14ac:dyDescent="0.35">
      <c r="A18" s="10">
        <v>19831</v>
      </c>
      <c r="B18" s="10">
        <v>227.98199990000001</v>
      </c>
      <c r="C18" s="10">
        <v>14</v>
      </c>
      <c r="D18" s="10">
        <f t="shared" si="0"/>
        <v>221.1374998</v>
      </c>
      <c r="E18" s="10">
        <f t="shared" si="2"/>
        <v>195.05049965000001</v>
      </c>
      <c r="F18" s="10">
        <f t="shared" si="3"/>
        <v>205.82845853518515</v>
      </c>
      <c r="G18" s="10">
        <f t="shared" si="4"/>
        <v>22.153541364814856</v>
      </c>
      <c r="H18" s="10">
        <f t="shared" si="1"/>
        <v>490.77939500256286</v>
      </c>
      <c r="AY18" s="10">
        <v>14</v>
      </c>
      <c r="AZ18">
        <v>227.98199990000001</v>
      </c>
      <c r="BA18">
        <v>195.05049965000001</v>
      </c>
      <c r="BB18">
        <v>205.82845851086327</v>
      </c>
    </row>
    <row r="19" spans="1:54" x14ac:dyDescent="0.35">
      <c r="A19" s="10">
        <v>19832</v>
      </c>
      <c r="B19" s="10">
        <v>267.28399940000003</v>
      </c>
      <c r="C19" s="10">
        <v>15</v>
      </c>
      <c r="D19" s="10">
        <f t="shared" si="0"/>
        <v>247.63299965000002</v>
      </c>
      <c r="E19" s="10">
        <f t="shared" si="2"/>
        <v>221.1374998</v>
      </c>
      <c r="F19" s="10">
        <f t="shared" si="3"/>
        <v>223.82757464001855</v>
      </c>
      <c r="G19" s="10">
        <f t="shared" si="4"/>
        <v>43.456424759981473</v>
      </c>
      <c r="H19" s="10">
        <f t="shared" si="1"/>
        <v>1888.4608529199309</v>
      </c>
      <c r="AY19" s="10">
        <v>15</v>
      </c>
      <c r="AZ19">
        <v>267.28399940000003</v>
      </c>
      <c r="BA19">
        <v>221.1374998</v>
      </c>
      <c r="BB19">
        <v>223.82757463545749</v>
      </c>
    </row>
    <row r="20" spans="1:54" x14ac:dyDescent="0.35">
      <c r="A20" s="10">
        <v>19833</v>
      </c>
      <c r="B20" s="10">
        <v>273.2099991</v>
      </c>
      <c r="C20" s="10">
        <v>16</v>
      </c>
      <c r="D20" s="10">
        <f t="shared" si="0"/>
        <v>270.24699925000004</v>
      </c>
      <c r="E20" s="10">
        <f t="shared" si="2"/>
        <v>247.63299965000002</v>
      </c>
      <c r="F20" s="10">
        <f t="shared" si="3"/>
        <v>259.13467168041086</v>
      </c>
      <c r="G20" s="10">
        <f t="shared" si="4"/>
        <v>14.075327419589144</v>
      </c>
      <c r="H20" s="10">
        <f t="shared" si="1"/>
        <v>198.11484196863799</v>
      </c>
      <c r="AY20" s="10">
        <v>16</v>
      </c>
      <c r="AZ20">
        <v>273.2099991</v>
      </c>
      <c r="BA20">
        <v>247.63299965000002</v>
      </c>
      <c r="BB20">
        <v>259.13467167955554</v>
      </c>
    </row>
    <row r="21" spans="1:54" x14ac:dyDescent="0.35">
      <c r="A21" s="10">
        <v>19834</v>
      </c>
      <c r="B21" s="10">
        <v>316.2279997</v>
      </c>
      <c r="C21" s="10">
        <v>17</v>
      </c>
      <c r="D21" s="10">
        <f t="shared" si="0"/>
        <v>294.71899940000003</v>
      </c>
      <c r="E21" s="10">
        <f t="shared" si="2"/>
        <v>270.24699925000004</v>
      </c>
      <c r="F21" s="10">
        <f t="shared" si="3"/>
        <v>270.5704709626466</v>
      </c>
      <c r="G21" s="10">
        <f t="shared" si="4"/>
        <v>45.657528737353402</v>
      </c>
      <c r="H21" s="10">
        <f t="shared" si="1"/>
        <v>2084.6099304022518</v>
      </c>
      <c r="AY21" s="10">
        <v>17</v>
      </c>
      <c r="AZ21">
        <v>316.2279997</v>
      </c>
      <c r="BA21">
        <v>270.24699925000004</v>
      </c>
      <c r="BB21">
        <v>270.57047096248624</v>
      </c>
    </row>
    <row r="22" spans="1:54" x14ac:dyDescent="0.35">
      <c r="A22" s="10">
        <v>19841</v>
      </c>
      <c r="B22" s="10">
        <v>300.10199929999999</v>
      </c>
      <c r="C22" s="10">
        <v>18</v>
      </c>
      <c r="D22" s="10">
        <f t="shared" si="0"/>
        <v>308.16499950000002</v>
      </c>
      <c r="E22" s="10">
        <f t="shared" si="2"/>
        <v>294.71899940000003</v>
      </c>
      <c r="F22" s="10">
        <f t="shared" si="3"/>
        <v>307.66590176851309</v>
      </c>
      <c r="G22" s="10">
        <f t="shared" si="4"/>
        <v>-7.5639024685131062</v>
      </c>
      <c r="H22" s="10">
        <f t="shared" si="1"/>
        <v>57.21262055317866</v>
      </c>
      <c r="AY22" s="10">
        <v>18</v>
      </c>
      <c r="AZ22">
        <v>300.10199929999999</v>
      </c>
      <c r="BA22">
        <v>294.71899940000003</v>
      </c>
      <c r="BB22">
        <v>307.66590176848308</v>
      </c>
    </row>
    <row r="23" spans="1:54" x14ac:dyDescent="0.35">
      <c r="A23" s="10">
        <v>19842</v>
      </c>
      <c r="B23" s="10">
        <v>422.14299970000002</v>
      </c>
      <c r="C23" s="10">
        <v>19</v>
      </c>
      <c r="D23" s="10">
        <f t="shared" si="0"/>
        <v>361.1224995</v>
      </c>
      <c r="E23" s="10">
        <f t="shared" si="2"/>
        <v>308.16499950000002</v>
      </c>
      <c r="F23" s="10">
        <f t="shared" si="3"/>
        <v>301.52044824961735</v>
      </c>
      <c r="G23" s="10">
        <f t="shared" si="4"/>
        <v>120.62255145038267</v>
      </c>
      <c r="H23" s="10">
        <f t="shared" si="1"/>
        <v>14549.799918400215</v>
      </c>
      <c r="AY23" s="10">
        <v>19</v>
      </c>
      <c r="AZ23">
        <v>422.14299970000002</v>
      </c>
      <c r="BA23">
        <v>308.16499950000002</v>
      </c>
      <c r="BB23">
        <v>301.52044824961172</v>
      </c>
    </row>
    <row r="24" spans="1:54" x14ac:dyDescent="0.35">
      <c r="A24" s="10">
        <v>19843</v>
      </c>
      <c r="B24" s="10">
        <v>477.39899919999999</v>
      </c>
      <c r="C24" s="10">
        <v>20</v>
      </c>
      <c r="D24" s="10">
        <f t="shared" si="0"/>
        <v>449.77099944999998</v>
      </c>
      <c r="E24" s="10">
        <f t="shared" si="2"/>
        <v>361.1224995</v>
      </c>
      <c r="F24" s="10">
        <f t="shared" si="3"/>
        <v>399.52280699957799</v>
      </c>
      <c r="G24" s="10">
        <f t="shared" si="4"/>
        <v>77.876192200421997</v>
      </c>
      <c r="H24" s="10">
        <f t="shared" si="1"/>
        <v>6064.7013116370681</v>
      </c>
      <c r="AY24" s="10">
        <v>20</v>
      </c>
      <c r="AZ24">
        <v>477.39899919999999</v>
      </c>
      <c r="BA24">
        <v>361.1224995</v>
      </c>
      <c r="BB24">
        <v>399.52280699957691</v>
      </c>
    </row>
    <row r="25" spans="1:54" x14ac:dyDescent="0.35">
      <c r="A25" s="10">
        <v>19844</v>
      </c>
      <c r="B25" s="10">
        <v>698.29599949999999</v>
      </c>
      <c r="C25" s="10">
        <v>21</v>
      </c>
      <c r="D25" s="10">
        <f t="shared" si="0"/>
        <v>587.84749935000002</v>
      </c>
      <c r="E25" s="10">
        <f t="shared" si="2"/>
        <v>449.77099944999998</v>
      </c>
      <c r="F25" s="10">
        <f t="shared" si="3"/>
        <v>462.7949765428167</v>
      </c>
      <c r="G25" s="10">
        <f t="shared" si="4"/>
        <v>235.5010229571833</v>
      </c>
      <c r="H25" s="10">
        <f t="shared" si="1"/>
        <v>55460.731813879771</v>
      </c>
      <c r="AY25" s="10">
        <v>21</v>
      </c>
      <c r="AZ25">
        <v>698.29599949999999</v>
      </c>
      <c r="BA25">
        <v>449.77099944999998</v>
      </c>
      <c r="BB25">
        <v>462.79497654281647</v>
      </c>
    </row>
    <row r="26" spans="1:54" x14ac:dyDescent="0.35">
      <c r="A26" s="10">
        <v>19851</v>
      </c>
      <c r="B26" s="10">
        <v>435.34399989999997</v>
      </c>
      <c r="C26" s="10">
        <v>22</v>
      </c>
      <c r="D26" s="10">
        <f t="shared" si="0"/>
        <v>566.81999969999993</v>
      </c>
      <c r="E26" s="10">
        <f t="shared" si="2"/>
        <v>587.84749935000002</v>
      </c>
      <c r="F26" s="10">
        <f t="shared" si="3"/>
        <v>654.13279405968683</v>
      </c>
      <c r="G26" s="10">
        <f t="shared" si="4"/>
        <v>-218.78879415968686</v>
      </c>
      <c r="H26" s="10">
        <f t="shared" si="1"/>
        <v>47868.536449849824</v>
      </c>
      <c r="AY26" s="10">
        <v>22</v>
      </c>
      <c r="AZ26">
        <v>435.34399989999997</v>
      </c>
      <c r="BA26">
        <v>587.84749935000002</v>
      </c>
      <c r="BB26">
        <v>654.13279405968683</v>
      </c>
    </row>
    <row r="27" spans="1:54" x14ac:dyDescent="0.35">
      <c r="A27" s="10">
        <v>19852</v>
      </c>
      <c r="B27" s="10">
        <v>374.92899990000001</v>
      </c>
      <c r="C27" s="10">
        <v>23</v>
      </c>
      <c r="D27" s="10">
        <f t="shared" si="0"/>
        <v>405.13649989999999</v>
      </c>
      <c r="E27" s="10">
        <f t="shared" si="2"/>
        <v>566.81999969999993</v>
      </c>
      <c r="F27" s="10">
        <f t="shared" si="3"/>
        <v>476.37318246227431</v>
      </c>
      <c r="G27" s="10">
        <f t="shared" si="4"/>
        <v>-101.44418256227431</v>
      </c>
      <c r="H27" s="10">
        <f t="shared" si="1"/>
        <v>10290.922175728039</v>
      </c>
      <c r="AY27" s="10">
        <v>23</v>
      </c>
      <c r="AZ27">
        <v>374.92899990000001</v>
      </c>
      <c r="BA27">
        <v>566.81999969999993</v>
      </c>
      <c r="BB27">
        <v>476.37318246227431</v>
      </c>
    </row>
    <row r="28" spans="1:54" x14ac:dyDescent="0.35">
      <c r="A28" s="10">
        <v>19853</v>
      </c>
      <c r="B28" s="10">
        <v>409.70899960000003</v>
      </c>
      <c r="C28" s="10">
        <v>24</v>
      </c>
      <c r="D28" s="10">
        <f t="shared" si="0"/>
        <v>392.31899974999999</v>
      </c>
      <c r="E28" s="10">
        <f t="shared" si="2"/>
        <v>405.13649989999999</v>
      </c>
      <c r="F28" s="10">
        <f t="shared" si="3"/>
        <v>393.95269762736353</v>
      </c>
      <c r="G28" s="10">
        <f t="shared" si="4"/>
        <v>15.756301972636493</v>
      </c>
      <c r="H28" s="10">
        <f t="shared" si="1"/>
        <v>248.26105185290862</v>
      </c>
      <c r="AY28" s="10">
        <v>24</v>
      </c>
      <c r="AZ28">
        <v>409.70899960000003</v>
      </c>
      <c r="BA28">
        <v>405.13649989999999</v>
      </c>
      <c r="BB28">
        <v>393.95269762736353</v>
      </c>
    </row>
    <row r="29" spans="1:54" x14ac:dyDescent="0.35">
      <c r="A29" s="10">
        <v>19854</v>
      </c>
      <c r="B29" s="10">
        <v>533.88999939999997</v>
      </c>
      <c r="C29" s="10">
        <v>25</v>
      </c>
      <c r="D29" s="10">
        <f t="shared" si="0"/>
        <v>471.79949950000002</v>
      </c>
      <c r="E29" s="10">
        <f t="shared" si="2"/>
        <v>392.31899974999999</v>
      </c>
      <c r="F29" s="10">
        <f t="shared" si="3"/>
        <v>406.75424045602949</v>
      </c>
      <c r="G29" s="10">
        <f t="shared" si="4"/>
        <v>127.13575894397047</v>
      </c>
      <c r="H29" s="10">
        <f t="shared" si="1"/>
        <v>16163.501202259367</v>
      </c>
      <c r="AY29" s="10">
        <v>25</v>
      </c>
      <c r="AZ29">
        <v>533.88999939999997</v>
      </c>
      <c r="BA29">
        <v>392.31899974999999</v>
      </c>
      <c r="BB29">
        <v>406.75424045602949</v>
      </c>
    </row>
    <row r="30" spans="1:54" x14ac:dyDescent="0.35">
      <c r="A30" s="10">
        <v>19861</v>
      </c>
      <c r="B30" s="10">
        <v>408.9429998</v>
      </c>
      <c r="C30" s="10">
        <v>26</v>
      </c>
      <c r="D30" s="10">
        <f t="shared" si="0"/>
        <v>471.41649959999995</v>
      </c>
      <c r="E30" s="10">
        <f t="shared" si="2"/>
        <v>471.79949950000002</v>
      </c>
      <c r="F30" s="10">
        <f t="shared" si="3"/>
        <v>510.04839323392605</v>
      </c>
      <c r="G30" s="10">
        <f t="shared" si="4"/>
        <v>-101.10539343392605</v>
      </c>
      <c r="H30" s="10">
        <f t="shared" si="1"/>
        <v>10222.300581428977</v>
      </c>
      <c r="AY30" s="10">
        <v>26</v>
      </c>
      <c r="AZ30">
        <v>408.9429998</v>
      </c>
      <c r="BA30">
        <v>471.79949950000002</v>
      </c>
      <c r="BB30">
        <v>510.04839323392605</v>
      </c>
    </row>
    <row r="31" spans="1:54" x14ac:dyDescent="0.35">
      <c r="A31" s="10">
        <v>19862</v>
      </c>
      <c r="B31" s="10">
        <v>448.27899930000001</v>
      </c>
      <c r="C31" s="10">
        <v>27</v>
      </c>
      <c r="D31" s="10">
        <f t="shared" si="0"/>
        <v>428.61099954999997</v>
      </c>
      <c r="E31" s="10">
        <f t="shared" si="2"/>
        <v>471.41649959999995</v>
      </c>
      <c r="F31" s="10">
        <f t="shared" si="3"/>
        <v>427.90316483570763</v>
      </c>
      <c r="G31" s="10">
        <f t="shared" si="4"/>
        <v>20.375834464292382</v>
      </c>
      <c r="H31" s="10">
        <f t="shared" si="1"/>
        <v>415.17463011624523</v>
      </c>
      <c r="AY31" s="10">
        <v>27</v>
      </c>
      <c r="AZ31">
        <v>448.27899930000001</v>
      </c>
      <c r="BA31">
        <v>471.41649959999995</v>
      </c>
      <c r="BB31">
        <v>427.90316483570763</v>
      </c>
    </row>
    <row r="32" spans="1:54" x14ac:dyDescent="0.35">
      <c r="A32" s="10">
        <v>19863</v>
      </c>
      <c r="B32" s="10">
        <v>510.78599930000001</v>
      </c>
      <c r="C32" s="10">
        <v>28</v>
      </c>
      <c r="D32" s="10">
        <f t="shared" si="0"/>
        <v>479.53249930000004</v>
      </c>
      <c r="E32" s="10">
        <f t="shared" si="2"/>
        <v>428.61099954999997</v>
      </c>
      <c r="F32" s="10">
        <f t="shared" si="3"/>
        <v>444.45794513995946</v>
      </c>
      <c r="G32" s="10">
        <f t="shared" si="4"/>
        <v>66.328054160040551</v>
      </c>
      <c r="H32" s="10">
        <f t="shared" si="1"/>
        <v>4399.4107686572725</v>
      </c>
      <c r="AY32" s="10">
        <v>28</v>
      </c>
      <c r="AZ32">
        <v>510.78599930000001</v>
      </c>
      <c r="BA32">
        <v>428.61099954999997</v>
      </c>
      <c r="BB32">
        <v>444.45794513995946</v>
      </c>
    </row>
    <row r="33" spans="1:54" x14ac:dyDescent="0.35">
      <c r="A33" s="10">
        <v>19864</v>
      </c>
      <c r="B33" s="10">
        <v>662.25299840000002</v>
      </c>
      <c r="C33" s="10">
        <v>29</v>
      </c>
      <c r="D33" s="10">
        <f t="shared" si="0"/>
        <v>586.51949884999999</v>
      </c>
      <c r="E33" s="10">
        <f t="shared" si="2"/>
        <v>479.53249930000004</v>
      </c>
      <c r="F33" s="10">
        <f t="shared" si="3"/>
        <v>498.34758419019113</v>
      </c>
      <c r="G33" s="10">
        <f t="shared" si="4"/>
        <v>163.9054142098089</v>
      </c>
      <c r="H33" s="10">
        <f t="shared" si="1"/>
        <v>26864.984807289024</v>
      </c>
      <c r="AY33" s="10">
        <v>29</v>
      </c>
      <c r="AZ33">
        <v>662.25299840000002</v>
      </c>
      <c r="BA33">
        <v>479.53249930000004</v>
      </c>
      <c r="BB33">
        <v>498.34758419019113</v>
      </c>
    </row>
    <row r="34" spans="1:54" x14ac:dyDescent="0.35">
      <c r="A34" s="10">
        <v>19871</v>
      </c>
      <c r="B34" s="10">
        <v>575.32699969999999</v>
      </c>
      <c r="C34" s="10">
        <v>30</v>
      </c>
      <c r="D34" s="10">
        <f t="shared" si="0"/>
        <v>618.78999905000001</v>
      </c>
      <c r="E34" s="10">
        <f t="shared" si="2"/>
        <v>586.51949884999999</v>
      </c>
      <c r="F34" s="10">
        <f t="shared" si="3"/>
        <v>631.51602583982788</v>
      </c>
      <c r="G34" s="10">
        <f t="shared" si="4"/>
        <v>-56.189026139827888</v>
      </c>
      <c r="H34" s="10">
        <f t="shared" si="1"/>
        <v>3157.2066585422617</v>
      </c>
      <c r="AY34" s="10">
        <v>30</v>
      </c>
      <c r="AZ34">
        <v>575.32699969999999</v>
      </c>
      <c r="BA34">
        <v>586.51949884999999</v>
      </c>
      <c r="BB34">
        <v>631.51602583982788</v>
      </c>
    </row>
    <row r="35" spans="1:54" x14ac:dyDescent="0.35">
      <c r="A35" s="10">
        <v>19872</v>
      </c>
      <c r="B35" s="10">
        <v>637.06399920000001</v>
      </c>
      <c r="C35" s="10">
        <v>31</v>
      </c>
      <c r="D35" s="10">
        <f t="shared" si="0"/>
        <v>606.19549944999994</v>
      </c>
      <c r="E35" s="10">
        <f t="shared" si="2"/>
        <v>618.78999905000001</v>
      </c>
      <c r="F35" s="10">
        <f t="shared" si="3"/>
        <v>585.86405586113392</v>
      </c>
      <c r="G35" s="10">
        <f t="shared" si="4"/>
        <v>51.199943338866092</v>
      </c>
      <c r="H35" s="10">
        <f t="shared" si="1"/>
        <v>2621.4341979030983</v>
      </c>
      <c r="AY35" s="10">
        <v>31</v>
      </c>
      <c r="AZ35">
        <v>637.06399920000001</v>
      </c>
      <c r="BA35">
        <v>618.78999905000001</v>
      </c>
      <c r="BB35">
        <v>585.86405586113392</v>
      </c>
    </row>
    <row r="36" spans="1:54" x14ac:dyDescent="0.35">
      <c r="A36" s="10">
        <v>19873</v>
      </c>
      <c r="B36" s="10">
        <v>786.42399980000005</v>
      </c>
      <c r="C36" s="10">
        <v>32</v>
      </c>
      <c r="D36" s="10">
        <f t="shared" si="0"/>
        <v>711.74399949999997</v>
      </c>
      <c r="E36" s="10">
        <f t="shared" si="2"/>
        <v>606.19549944999994</v>
      </c>
      <c r="F36" s="10">
        <f t="shared" si="3"/>
        <v>627.46253935148866</v>
      </c>
      <c r="G36" s="10">
        <f t="shared" si="4"/>
        <v>158.96146044851139</v>
      </c>
      <c r="H36" s="10">
        <f t="shared" si="1"/>
        <v>25268.745907923651</v>
      </c>
      <c r="AY36" s="10">
        <v>32</v>
      </c>
      <c r="AZ36">
        <v>786.42399980000005</v>
      </c>
      <c r="BA36">
        <v>606.19549944999994</v>
      </c>
      <c r="BB36">
        <v>627.46253935148866</v>
      </c>
    </row>
    <row r="37" spans="1:54" x14ac:dyDescent="0.35">
      <c r="A37" s="10">
        <v>19874</v>
      </c>
      <c r="B37" s="10">
        <v>1042.441998</v>
      </c>
      <c r="C37" s="10">
        <v>33</v>
      </c>
      <c r="D37" s="10">
        <f t="shared" si="0"/>
        <v>914.43299890000003</v>
      </c>
      <c r="E37" s="10">
        <f t="shared" si="2"/>
        <v>711.74399949999997</v>
      </c>
      <c r="F37" s="10">
        <f t="shared" si="3"/>
        <v>756.61416056139865</v>
      </c>
      <c r="G37" s="10">
        <f t="shared" si="4"/>
        <v>285.82783743860136</v>
      </c>
      <c r="H37" s="10">
        <f t="shared" si="1"/>
        <v>81697.552654827523</v>
      </c>
      <c r="AY37" s="10">
        <v>33</v>
      </c>
      <c r="AZ37">
        <v>1042.441998</v>
      </c>
      <c r="BA37">
        <v>711.74399949999997</v>
      </c>
      <c r="BB37">
        <v>756.61416056139865</v>
      </c>
    </row>
    <row r="38" spans="1:54" x14ac:dyDescent="0.35">
      <c r="A38" s="10">
        <v>19881</v>
      </c>
      <c r="B38" s="10">
        <v>867.16099929999996</v>
      </c>
      <c r="C38" s="10">
        <v>34</v>
      </c>
      <c r="D38" s="10">
        <f t="shared" si="0"/>
        <v>954.80149864999998</v>
      </c>
      <c r="E38" s="10">
        <f t="shared" si="2"/>
        <v>914.43299890000003</v>
      </c>
      <c r="F38" s="10">
        <f t="shared" si="3"/>
        <v>988.84106944838004</v>
      </c>
      <c r="G38" s="10">
        <f t="shared" si="4"/>
        <v>-121.68007014838008</v>
      </c>
      <c r="H38" s="10">
        <f t="shared" si="1"/>
        <v>14806.039471314698</v>
      </c>
      <c r="AY38" s="10">
        <v>34</v>
      </c>
      <c r="AZ38">
        <v>867.16099929999996</v>
      </c>
      <c r="BA38">
        <v>914.43299890000003</v>
      </c>
      <c r="BB38">
        <v>988.84106944838004</v>
      </c>
    </row>
    <row r="39" spans="1:54" x14ac:dyDescent="0.35">
      <c r="A39" s="10">
        <v>19882</v>
      </c>
      <c r="B39" s="10">
        <v>993.05099870000004</v>
      </c>
      <c r="C39" s="10">
        <v>35</v>
      </c>
      <c r="D39" s="10">
        <f t="shared" si="0"/>
        <v>930.105999</v>
      </c>
      <c r="E39" s="10">
        <f t="shared" si="2"/>
        <v>954.80149864999998</v>
      </c>
      <c r="F39" s="10">
        <f t="shared" si="3"/>
        <v>889.97950712844215</v>
      </c>
      <c r="G39" s="10">
        <f t="shared" si="4"/>
        <v>103.07149157155789</v>
      </c>
      <c r="H39" s="10">
        <f t="shared" si="1"/>
        <v>10623.732374785728</v>
      </c>
      <c r="AY39" s="10">
        <v>35</v>
      </c>
      <c r="AZ39">
        <v>993.05099870000004</v>
      </c>
      <c r="BA39">
        <v>954.80149864999998</v>
      </c>
      <c r="BB39">
        <v>889.97950712844215</v>
      </c>
    </row>
    <row r="40" spans="1:54" x14ac:dyDescent="0.35">
      <c r="A40" s="10">
        <v>19883</v>
      </c>
      <c r="B40" s="10">
        <v>1168.7189980000001</v>
      </c>
      <c r="C40" s="10">
        <v>36</v>
      </c>
      <c r="D40" s="10">
        <f t="shared" si="0"/>
        <v>1080.8849983499999</v>
      </c>
      <c r="E40" s="10">
        <f t="shared" si="2"/>
        <v>930.105999</v>
      </c>
      <c r="F40" s="10">
        <f t="shared" si="3"/>
        <v>973.72213379676009</v>
      </c>
      <c r="G40" s="10">
        <f t="shared" si="4"/>
        <v>194.99686420323997</v>
      </c>
      <c r="H40" s="10">
        <f t="shared" si="1"/>
        <v>38023.777049096811</v>
      </c>
      <c r="AY40" s="10">
        <v>36</v>
      </c>
      <c r="AZ40">
        <v>1168.7189980000001</v>
      </c>
      <c r="BA40">
        <v>930.105999</v>
      </c>
      <c r="BB40">
        <v>973.72213379676009</v>
      </c>
    </row>
    <row r="41" spans="1:54" x14ac:dyDescent="0.35">
      <c r="A41" s="10">
        <v>19884</v>
      </c>
      <c r="B41" s="10">
        <v>1405.1369970000001</v>
      </c>
      <c r="C41" s="10">
        <v>37</v>
      </c>
      <c r="D41" s="10">
        <f t="shared" si="0"/>
        <v>1286.9279974999999</v>
      </c>
      <c r="E41" s="10">
        <f t="shared" si="2"/>
        <v>1080.8849983499999</v>
      </c>
      <c r="F41" s="10">
        <f t="shared" si="3"/>
        <v>1132.1514856134818</v>
      </c>
      <c r="G41" s="10">
        <f t="shared" si="4"/>
        <v>272.98551138651828</v>
      </c>
      <c r="H41" s="10">
        <f t="shared" si="1"/>
        <v>74521.089426958904</v>
      </c>
      <c r="AY41" s="10">
        <v>37</v>
      </c>
      <c r="AZ41">
        <v>1405.1369970000001</v>
      </c>
      <c r="BA41">
        <v>1080.8849983499999</v>
      </c>
      <c r="BB41">
        <v>1132.1514856134818</v>
      </c>
    </row>
    <row r="42" spans="1:54" x14ac:dyDescent="0.35">
      <c r="A42" s="10">
        <v>19891</v>
      </c>
      <c r="B42" s="10">
        <v>1246.9169999999999</v>
      </c>
      <c r="C42" s="10">
        <v>38</v>
      </c>
      <c r="D42" s="10">
        <f t="shared" si="0"/>
        <v>1326.0269985</v>
      </c>
      <c r="E42" s="10">
        <f t="shared" si="2"/>
        <v>1286.9279974999999</v>
      </c>
      <c r="F42" s="10">
        <f t="shared" si="3"/>
        <v>1353.9443734172837</v>
      </c>
      <c r="G42" s="10">
        <f t="shared" si="4"/>
        <v>-107.0273734172838</v>
      </c>
      <c r="H42" s="10">
        <f t="shared" si="1"/>
        <v>11454.858660602706</v>
      </c>
      <c r="AY42" s="10">
        <v>38</v>
      </c>
      <c r="AZ42">
        <v>1246.9169999999999</v>
      </c>
      <c r="BA42">
        <v>1286.9279974999999</v>
      </c>
      <c r="BB42">
        <v>1353.9443734172837</v>
      </c>
    </row>
    <row r="43" spans="1:54" x14ac:dyDescent="0.35">
      <c r="A43" s="10">
        <v>19892</v>
      </c>
      <c r="B43" s="10">
        <v>1248.211998</v>
      </c>
      <c r="C43" s="10">
        <v>39</v>
      </c>
      <c r="D43" s="10">
        <f t="shared" si="0"/>
        <v>1247.5644990000001</v>
      </c>
      <c r="E43" s="10">
        <f t="shared" si="2"/>
        <v>1326.0269985</v>
      </c>
      <c r="F43" s="10">
        <f t="shared" si="3"/>
        <v>1266.9877063630206</v>
      </c>
      <c r="G43" s="10">
        <f t="shared" si="4"/>
        <v>-18.775708363020613</v>
      </c>
      <c r="H43" s="10">
        <f t="shared" si="1"/>
        <v>352.52722453320217</v>
      </c>
      <c r="AY43" s="10">
        <v>39</v>
      </c>
      <c r="AZ43">
        <v>1248.211998</v>
      </c>
      <c r="BA43">
        <v>1326.0269985</v>
      </c>
      <c r="BB43">
        <v>1266.9877063630206</v>
      </c>
    </row>
    <row r="44" spans="1:54" x14ac:dyDescent="0.35">
      <c r="A44" s="10">
        <v>19893</v>
      </c>
      <c r="B44" s="10">
        <v>1383.7469980000001</v>
      </c>
      <c r="C44" s="10">
        <v>40</v>
      </c>
      <c r="D44" s="10">
        <f t="shared" si="0"/>
        <v>1315.9794980000001</v>
      </c>
      <c r="E44" s="10">
        <f t="shared" si="2"/>
        <v>1247.5644990000001</v>
      </c>
      <c r="F44" s="10">
        <f t="shared" si="3"/>
        <v>1251.7329825601148</v>
      </c>
      <c r="G44" s="10">
        <f t="shared" si="4"/>
        <v>132.01401543988527</v>
      </c>
      <c r="H44" s="10">
        <f t="shared" si="1"/>
        <v>17427.700272562266</v>
      </c>
      <c r="AY44" s="10">
        <v>40</v>
      </c>
      <c r="AZ44">
        <v>1383.7469980000001</v>
      </c>
      <c r="BA44">
        <v>1247.5644990000001</v>
      </c>
      <c r="BB44">
        <v>1251.7329825601148</v>
      </c>
    </row>
    <row r="45" spans="1:54" x14ac:dyDescent="0.35">
      <c r="A45" s="10">
        <v>19894</v>
      </c>
      <c r="B45" s="10">
        <v>1493.3829989999999</v>
      </c>
      <c r="C45" s="10">
        <v>41</v>
      </c>
      <c r="D45" s="10">
        <f t="shared" si="0"/>
        <v>1438.5649985</v>
      </c>
      <c r="E45" s="10">
        <f t="shared" si="2"/>
        <v>1315.9794980000001</v>
      </c>
      <c r="F45" s="10">
        <f t="shared" si="3"/>
        <v>1358.9905786364532</v>
      </c>
      <c r="G45" s="10">
        <f t="shared" si="4"/>
        <v>134.39242036354676</v>
      </c>
      <c r="H45" s="10">
        <f t="shared" si="1"/>
        <v>18061.322651172257</v>
      </c>
      <c r="AY45" s="10">
        <v>41</v>
      </c>
      <c r="AZ45">
        <v>1493.3829989999999</v>
      </c>
      <c r="BA45">
        <v>1315.9794980000001</v>
      </c>
      <c r="BB45">
        <v>1358.9905786364532</v>
      </c>
    </row>
    <row r="46" spans="1:54" x14ac:dyDescent="0.35">
      <c r="A46" s="10">
        <v>19901</v>
      </c>
      <c r="B46" s="10">
        <v>1346.202</v>
      </c>
      <c r="C46" s="10">
        <v>42</v>
      </c>
      <c r="D46" s="10">
        <f t="shared" si="0"/>
        <v>1419.7924994999998</v>
      </c>
      <c r="E46" s="10">
        <f t="shared" si="2"/>
        <v>1438.5649985</v>
      </c>
      <c r="F46" s="10">
        <f t="shared" si="3"/>
        <v>1468.1805604050078</v>
      </c>
      <c r="G46" s="10">
        <f t="shared" si="4"/>
        <v>-121.97856040500778</v>
      </c>
      <c r="H46" s="10">
        <f t="shared" si="1"/>
        <v>14878.769198478132</v>
      </c>
      <c r="AY46" s="10">
        <v>42</v>
      </c>
      <c r="AZ46">
        <v>1346.202</v>
      </c>
      <c r="BA46">
        <v>1438.5649985</v>
      </c>
      <c r="BB46">
        <v>1468.1805604050078</v>
      </c>
    </row>
    <row r="47" spans="1:54" x14ac:dyDescent="0.35">
      <c r="A47" s="10">
        <v>19902</v>
      </c>
      <c r="B47" s="10">
        <v>1364.759998</v>
      </c>
      <c r="C47" s="10">
        <v>43</v>
      </c>
      <c r="D47" s="10">
        <f t="shared" si="0"/>
        <v>1355.4809989999999</v>
      </c>
      <c r="E47" s="10">
        <f t="shared" si="2"/>
        <v>1419.7924994999998</v>
      </c>
      <c r="F47" s="10">
        <f t="shared" si="3"/>
        <v>1369.076483324259</v>
      </c>
      <c r="G47" s="10">
        <f t="shared" si="4"/>
        <v>-4.3164853242590198</v>
      </c>
      <c r="H47" s="10">
        <f t="shared" si="1"/>
        <v>18.632045554543495</v>
      </c>
      <c r="AY47" s="10">
        <v>43</v>
      </c>
      <c r="AZ47">
        <v>1364.759998</v>
      </c>
      <c r="BA47">
        <v>1419.7924994999998</v>
      </c>
      <c r="BB47">
        <v>1369.076483324259</v>
      </c>
    </row>
    <row r="48" spans="1:54" x14ac:dyDescent="0.35">
      <c r="A48" s="10">
        <v>19903</v>
      </c>
      <c r="B48" s="10">
        <v>1354.0899959999999</v>
      </c>
      <c r="C48" s="10">
        <v>44</v>
      </c>
      <c r="D48" s="10">
        <f t="shared" si="0"/>
        <v>1359.4249970000001</v>
      </c>
      <c r="E48" s="10">
        <f t="shared" si="2"/>
        <v>1355.4809989999999</v>
      </c>
      <c r="F48" s="10">
        <f t="shared" si="3"/>
        <v>1365.5694629686086</v>
      </c>
      <c r="G48" s="10">
        <f t="shared" si="4"/>
        <v>-11.479466968608676</v>
      </c>
      <c r="H48" s="10">
        <f t="shared" si="1"/>
        <v>131.77816188337766</v>
      </c>
      <c r="AY48" s="10">
        <v>44</v>
      </c>
      <c r="AZ48">
        <v>1354.0899959999999</v>
      </c>
      <c r="BA48">
        <v>1355.4809989999999</v>
      </c>
      <c r="BB48">
        <v>1365.5694629686086</v>
      </c>
    </row>
    <row r="49" spans="1:54" x14ac:dyDescent="0.35">
      <c r="A49" s="10">
        <v>19904</v>
      </c>
      <c r="B49" s="10">
        <v>1675.505997</v>
      </c>
      <c r="C49" s="10">
        <v>45</v>
      </c>
      <c r="D49" s="10">
        <f t="shared" si="0"/>
        <v>1514.7979965</v>
      </c>
      <c r="E49" s="10">
        <f t="shared" si="2"/>
        <v>1359.4249970000001</v>
      </c>
      <c r="F49" s="10">
        <f t="shared" si="3"/>
        <v>1356.2427257491702</v>
      </c>
      <c r="G49" s="10">
        <f t="shared" si="4"/>
        <v>319.2632712508298</v>
      </c>
      <c r="H49" s="10">
        <f t="shared" si="1"/>
        <v>101929.03636978092</v>
      </c>
      <c r="AY49" s="10">
        <v>45</v>
      </c>
      <c r="AZ49">
        <v>1675.505997</v>
      </c>
      <c r="BA49">
        <v>1359.4249970000001</v>
      </c>
      <c r="BB49">
        <v>1356.2427257491702</v>
      </c>
    </row>
    <row r="50" spans="1:54" x14ac:dyDescent="0.35">
      <c r="A50" s="10">
        <v>19911</v>
      </c>
      <c r="B50" s="10">
        <v>1597.6779979999999</v>
      </c>
      <c r="C50" s="10">
        <v>46</v>
      </c>
      <c r="D50" s="10">
        <f t="shared" si="0"/>
        <v>1636.5919974999999</v>
      </c>
      <c r="E50" s="10">
        <f t="shared" si="2"/>
        <v>1514.7979965</v>
      </c>
      <c r="F50" s="10">
        <f t="shared" si="3"/>
        <v>1615.6349643363317</v>
      </c>
      <c r="G50" s="10">
        <f t="shared" si="4"/>
        <v>-17.956966336331789</v>
      </c>
      <c r="H50" s="10">
        <f t="shared" si="1"/>
        <v>322.45264000415312</v>
      </c>
      <c r="AY50" s="10">
        <v>46</v>
      </c>
      <c r="AZ50">
        <v>1597.6779979999999</v>
      </c>
      <c r="BA50">
        <v>1514.7979965</v>
      </c>
      <c r="BB50">
        <v>1615.6349643363317</v>
      </c>
    </row>
    <row r="51" spans="1:54" x14ac:dyDescent="0.35">
      <c r="A51" s="10">
        <v>19912</v>
      </c>
      <c r="B51" s="10">
        <v>1528.6039960000001</v>
      </c>
      <c r="C51" s="10">
        <v>47</v>
      </c>
      <c r="D51" s="10">
        <f t="shared" si="0"/>
        <v>1563.140997</v>
      </c>
      <c r="E51" s="10">
        <f t="shared" si="2"/>
        <v>1636.5919974999999</v>
      </c>
      <c r="F51" s="10">
        <f t="shared" si="3"/>
        <v>1601.045444915678</v>
      </c>
      <c r="G51" s="10">
        <f t="shared" si="4"/>
        <v>-72.441448915677938</v>
      </c>
      <c r="H51" s="10">
        <f t="shared" si="1"/>
        <v>5247.7635210027765</v>
      </c>
      <c r="AY51" s="10">
        <v>47</v>
      </c>
      <c r="AZ51">
        <v>1528.6039960000001</v>
      </c>
      <c r="BA51">
        <v>1636.5919974999999</v>
      </c>
      <c r="BB51">
        <v>1601.045444915678</v>
      </c>
    </row>
    <row r="52" spans="1:54" x14ac:dyDescent="0.35">
      <c r="A52" s="10">
        <v>19913</v>
      </c>
      <c r="B52" s="10">
        <v>1507.060997</v>
      </c>
      <c r="C52" s="10">
        <v>48</v>
      </c>
      <c r="D52" s="10">
        <f t="shared" si="0"/>
        <v>1517.8324965000002</v>
      </c>
      <c r="E52" s="10">
        <f t="shared" si="2"/>
        <v>1563.140997</v>
      </c>
      <c r="F52" s="10">
        <f t="shared" si="3"/>
        <v>1542.1888482043946</v>
      </c>
      <c r="G52" s="10">
        <f t="shared" si="4"/>
        <v>-35.127851204394574</v>
      </c>
      <c r="H52" s="10">
        <f t="shared" si="1"/>
        <v>1233.9659302380853</v>
      </c>
      <c r="AY52" s="10">
        <v>48</v>
      </c>
      <c r="AZ52">
        <v>1507.060997</v>
      </c>
      <c r="BA52">
        <v>1563.140997</v>
      </c>
      <c r="BB52">
        <v>1542.1888482043946</v>
      </c>
    </row>
    <row r="53" spans="1:54" x14ac:dyDescent="0.35">
      <c r="A53" s="10">
        <v>19914</v>
      </c>
      <c r="B53" s="10">
        <v>1862.6120000000001</v>
      </c>
      <c r="C53" s="10">
        <v>49</v>
      </c>
      <c r="D53" s="10">
        <f t="shared" si="0"/>
        <v>1684.8364985000001</v>
      </c>
      <c r="E53" s="10">
        <f t="shared" si="2"/>
        <v>1517.8324965000002</v>
      </c>
      <c r="F53" s="10">
        <f t="shared" si="3"/>
        <v>1513.648477979641</v>
      </c>
      <c r="G53" s="10">
        <f t="shared" si="4"/>
        <v>348.96352202035905</v>
      </c>
      <c r="H53" s="10">
        <f t="shared" si="1"/>
        <v>121775.53970085361</v>
      </c>
      <c r="AY53" s="10">
        <v>49</v>
      </c>
      <c r="AZ53">
        <v>1862.6120000000001</v>
      </c>
      <c r="BA53">
        <v>1517.8324965000002</v>
      </c>
      <c r="BB53">
        <v>1513.648477979641</v>
      </c>
    </row>
    <row r="54" spans="1:54" x14ac:dyDescent="0.35">
      <c r="A54" s="10">
        <v>19921</v>
      </c>
      <c r="B54" s="10">
        <v>1716.0249980000001</v>
      </c>
      <c r="C54" s="10">
        <v>50</v>
      </c>
      <c r="D54" s="10">
        <f t="shared" si="0"/>
        <v>1789.318499</v>
      </c>
      <c r="E54" s="10">
        <f t="shared" si="2"/>
        <v>1684.8364985000001</v>
      </c>
      <c r="F54" s="10">
        <f t="shared" si="3"/>
        <v>1797.1713173199832</v>
      </c>
      <c r="G54" s="10">
        <f t="shared" si="4"/>
        <v>-81.146319319983149</v>
      </c>
      <c r="H54" s="10">
        <f t="shared" si="1"/>
        <v>6584.7251391806703</v>
      </c>
      <c r="AY54" s="10">
        <v>50</v>
      </c>
      <c r="AZ54">
        <v>1716.0249980000001</v>
      </c>
      <c r="BA54">
        <v>1684.8364985000001</v>
      </c>
      <c r="BB54">
        <v>1797.1713173199832</v>
      </c>
    </row>
    <row r="55" spans="1:54" x14ac:dyDescent="0.35">
      <c r="A55" s="10">
        <v>19922</v>
      </c>
      <c r="B55" s="10">
        <v>1740.1709980000001</v>
      </c>
      <c r="C55" s="10">
        <v>51</v>
      </c>
      <c r="D55" s="10">
        <f t="shared" si="0"/>
        <v>1728.0979980000002</v>
      </c>
      <c r="E55" s="10">
        <f t="shared" si="2"/>
        <v>1789.318499</v>
      </c>
      <c r="F55" s="10">
        <f t="shared" si="3"/>
        <v>1731.242263410797</v>
      </c>
      <c r="G55" s="10">
        <f t="shared" si="4"/>
        <v>8.9287345892030316</v>
      </c>
      <c r="H55" s="10">
        <f t="shared" si="1"/>
        <v>79.722301364430635</v>
      </c>
      <c r="AY55" s="10">
        <v>51</v>
      </c>
      <c r="AZ55">
        <v>1740.1709980000001</v>
      </c>
      <c r="BA55">
        <v>1789.318499</v>
      </c>
      <c r="BB55">
        <v>1731.242263410797</v>
      </c>
    </row>
    <row r="56" spans="1:54" x14ac:dyDescent="0.35">
      <c r="A56" s="10">
        <v>19923</v>
      </c>
      <c r="B56" s="10">
        <v>1767.733997</v>
      </c>
      <c r="C56" s="10">
        <v>52</v>
      </c>
      <c r="D56" s="10">
        <f t="shared" si="0"/>
        <v>1753.9524974999999</v>
      </c>
      <c r="E56" s="10">
        <f t="shared" si="2"/>
        <v>1728.0979980000002</v>
      </c>
      <c r="F56" s="10">
        <f t="shared" si="3"/>
        <v>1738.4966038295056</v>
      </c>
      <c r="G56" s="10">
        <f t="shared" si="4"/>
        <v>29.237393170494443</v>
      </c>
      <c r="H56" s="10">
        <f t="shared" si="1"/>
        <v>854.82515940607504</v>
      </c>
      <c r="AY56" s="10">
        <v>52</v>
      </c>
      <c r="AZ56">
        <v>1767.733997</v>
      </c>
      <c r="BA56">
        <v>1728.0979980000002</v>
      </c>
      <c r="BB56">
        <v>1738.4966038295056</v>
      </c>
    </row>
    <row r="57" spans="1:54" x14ac:dyDescent="0.35">
      <c r="A57" s="10">
        <v>19924</v>
      </c>
      <c r="B57" s="10">
        <v>2000.2919999999999</v>
      </c>
      <c r="C57" s="10">
        <v>53</v>
      </c>
      <c r="D57" s="10">
        <f t="shared" si="0"/>
        <v>1884.0129984999999</v>
      </c>
      <c r="E57" s="10">
        <f t="shared" si="2"/>
        <v>1753.9524974999999</v>
      </c>
      <c r="F57" s="10">
        <f t="shared" si="3"/>
        <v>1762.2511460768321</v>
      </c>
      <c r="G57" s="10">
        <f t="shared" si="4"/>
        <v>238.04085392316779</v>
      </c>
      <c r="H57" s="10">
        <f t="shared" si="1"/>
        <v>56663.448136470906</v>
      </c>
      <c r="AY57" s="10">
        <v>53</v>
      </c>
      <c r="AZ57">
        <v>2000.2919999999999</v>
      </c>
      <c r="BA57">
        <v>1753.9524974999999</v>
      </c>
      <c r="BB57">
        <v>1762.2511460768321</v>
      </c>
    </row>
    <row r="58" spans="1:54" x14ac:dyDescent="0.35">
      <c r="A58" s="10">
        <v>19931</v>
      </c>
      <c r="B58" s="10">
        <v>1973.8939969999999</v>
      </c>
      <c r="C58" s="10">
        <v>54</v>
      </c>
      <c r="D58" s="10">
        <f t="shared" si="0"/>
        <v>1987.0929984999998</v>
      </c>
      <c r="E58" s="10">
        <f t="shared" si="2"/>
        <v>1884.0129984999999</v>
      </c>
      <c r="F58" s="10">
        <f t="shared" si="3"/>
        <v>1955.6525033091184</v>
      </c>
      <c r="G58" s="10">
        <f t="shared" si="4"/>
        <v>18.241493690881498</v>
      </c>
      <c r="H58" s="10">
        <f t="shared" si="1"/>
        <v>332.75209207446949</v>
      </c>
      <c r="AY58" s="10">
        <v>54</v>
      </c>
      <c r="AZ58">
        <v>1973.8939969999999</v>
      </c>
      <c r="BA58">
        <v>1884.0129984999999</v>
      </c>
      <c r="BB58">
        <v>1955.6525033091184</v>
      </c>
    </row>
    <row r="59" spans="1:54" x14ac:dyDescent="0.35">
      <c r="A59" s="10">
        <v>19932</v>
      </c>
      <c r="B59" s="10">
        <v>1861.9789960000001</v>
      </c>
      <c r="C59" s="10">
        <v>55</v>
      </c>
      <c r="D59" s="10">
        <f t="shared" si="0"/>
        <v>1917.9364965</v>
      </c>
      <c r="E59" s="10">
        <f t="shared" si="2"/>
        <v>1987.0929984999998</v>
      </c>
      <c r="F59" s="10">
        <f t="shared" si="3"/>
        <v>1970.4731930336618</v>
      </c>
      <c r="G59" s="10">
        <f t="shared" si="4"/>
        <v>-108.49419703366175</v>
      </c>
      <c r="H59" s="10">
        <f t="shared" si="1"/>
        <v>11770.990789979018</v>
      </c>
      <c r="AY59" s="10">
        <v>55</v>
      </c>
      <c r="AZ59">
        <v>1861.9789960000001</v>
      </c>
      <c r="BA59">
        <v>1987.0929984999998</v>
      </c>
      <c r="BB59">
        <v>1970.4731930336618</v>
      </c>
    </row>
    <row r="60" spans="1:54" x14ac:dyDescent="0.35">
      <c r="A60" s="10">
        <v>19933</v>
      </c>
      <c r="B60" s="10">
        <v>2140.788994</v>
      </c>
      <c r="C60" s="10">
        <v>56</v>
      </c>
      <c r="D60" s="10">
        <f t="shared" si="0"/>
        <v>2001.3839950000001</v>
      </c>
      <c r="E60" s="10">
        <f t="shared" si="2"/>
        <v>1917.9364965</v>
      </c>
      <c r="F60" s="10">
        <f t="shared" si="3"/>
        <v>1882.3247739185554</v>
      </c>
      <c r="G60" s="10">
        <f t="shared" si="4"/>
        <v>258.46422008144464</v>
      </c>
      <c r="H60" s="10">
        <f t="shared" si="1"/>
        <v>66803.75306230945</v>
      </c>
      <c r="AY60" s="10">
        <v>56</v>
      </c>
      <c r="AZ60">
        <v>2140.788994</v>
      </c>
      <c r="BA60">
        <v>1917.9364965</v>
      </c>
      <c r="BB60">
        <v>1882.3247739185554</v>
      </c>
    </row>
    <row r="61" spans="1:54" x14ac:dyDescent="0.35">
      <c r="A61" s="10">
        <v>19934</v>
      </c>
      <c r="B61" s="10">
        <v>2468.8539959999998</v>
      </c>
      <c r="C61" s="10">
        <v>57</v>
      </c>
      <c r="D61" s="10">
        <f t="shared" si="0"/>
        <v>2304.8214950000001</v>
      </c>
      <c r="E61" s="10">
        <f t="shared" si="2"/>
        <v>2001.3839950000001</v>
      </c>
      <c r="F61" s="10">
        <f t="shared" si="3"/>
        <v>2092.319529591336</v>
      </c>
      <c r="G61" s="10">
        <f t="shared" si="4"/>
        <v>376.53446640866377</v>
      </c>
      <c r="H61" s="10">
        <f t="shared" si="1"/>
        <v>141778.20439365716</v>
      </c>
      <c r="AY61" s="10">
        <v>57</v>
      </c>
      <c r="AZ61">
        <v>2468.8539959999998</v>
      </c>
      <c r="BA61">
        <v>2001.3839950000001</v>
      </c>
      <c r="BB61">
        <v>2092.319529591336</v>
      </c>
    </row>
    <row r="62" spans="1:54" x14ac:dyDescent="0.35">
      <c r="A62" s="10">
        <v>19941</v>
      </c>
      <c r="B62" s="10">
        <v>2076.6999970000002</v>
      </c>
      <c r="C62" s="10">
        <v>58</v>
      </c>
      <c r="D62" s="10">
        <f t="shared" si="0"/>
        <v>2272.7769964999998</v>
      </c>
      <c r="E62" s="10">
        <f t="shared" si="2"/>
        <v>2304.8214950000001</v>
      </c>
      <c r="F62" s="10">
        <f t="shared" si="3"/>
        <v>2398.2429694042135</v>
      </c>
      <c r="G62" s="10">
        <f t="shared" si="4"/>
        <v>-321.54297240421329</v>
      </c>
      <c r="H62" s="10">
        <f t="shared" si="1"/>
        <v>103389.88310253667</v>
      </c>
      <c r="AY62" s="10">
        <v>58</v>
      </c>
      <c r="AZ62">
        <v>2076.6999970000002</v>
      </c>
      <c r="BA62">
        <v>2304.8214950000001</v>
      </c>
      <c r="BB62">
        <v>2398.2429694042135</v>
      </c>
    </row>
    <row r="63" spans="1:54" x14ac:dyDescent="0.35">
      <c r="A63" s="10">
        <v>19942</v>
      </c>
      <c r="B63" s="10">
        <v>2149.9079969999998</v>
      </c>
      <c r="C63" s="10">
        <v>59</v>
      </c>
      <c r="D63" s="10">
        <f t="shared" si="0"/>
        <v>2113.303997</v>
      </c>
      <c r="E63" s="10">
        <f t="shared" si="2"/>
        <v>2272.7769964999998</v>
      </c>
      <c r="F63" s="10">
        <f t="shared" si="3"/>
        <v>2136.9985391033947</v>
      </c>
      <c r="G63" s="10">
        <f t="shared" si="4"/>
        <v>12.90945789660509</v>
      </c>
      <c r="H63" s="10">
        <f t="shared" si="1"/>
        <v>166.65410318421954</v>
      </c>
      <c r="AY63" s="10">
        <v>59</v>
      </c>
      <c r="AZ63">
        <v>2149.9079969999998</v>
      </c>
      <c r="BA63">
        <v>2272.7769964999998</v>
      </c>
      <c r="BB63">
        <v>2136.9985391033947</v>
      </c>
    </row>
    <row r="64" spans="1:54" x14ac:dyDescent="0.35">
      <c r="A64" s="10">
        <v>19943</v>
      </c>
      <c r="B64" s="10">
        <v>2493.2859960000001</v>
      </c>
      <c r="C64" s="10">
        <v>60</v>
      </c>
      <c r="D64" s="10">
        <f t="shared" si="0"/>
        <v>2321.5969964999999</v>
      </c>
      <c r="E64" s="10">
        <f t="shared" si="2"/>
        <v>2113.303997</v>
      </c>
      <c r="F64" s="10">
        <f t="shared" si="3"/>
        <v>2147.4871028822085</v>
      </c>
      <c r="G64" s="10">
        <f t="shared" si="4"/>
        <v>345.79889311779152</v>
      </c>
      <c r="H64" s="10">
        <f t="shared" si="1"/>
        <v>119576.87448148981</v>
      </c>
      <c r="AY64" s="10">
        <v>60</v>
      </c>
      <c r="AZ64">
        <v>2493.2859960000001</v>
      </c>
      <c r="BA64">
        <v>2113.303997</v>
      </c>
      <c r="BB64">
        <v>2147.4871028822085</v>
      </c>
    </row>
    <row r="65" spans="1:54" x14ac:dyDescent="0.35">
      <c r="A65" s="10">
        <v>19944</v>
      </c>
      <c r="B65" s="10">
        <v>2832</v>
      </c>
      <c r="C65" s="10">
        <v>61</v>
      </c>
      <c r="D65" s="10">
        <f t="shared" si="0"/>
        <v>2662.6429980000003</v>
      </c>
      <c r="E65" s="10">
        <f t="shared" si="2"/>
        <v>2321.5969964999999</v>
      </c>
      <c r="F65" s="10">
        <f t="shared" si="3"/>
        <v>2428.4387721279813</v>
      </c>
      <c r="G65" s="10">
        <f t="shared" si="4"/>
        <v>403.56122787201866</v>
      </c>
      <c r="H65" s="10">
        <f t="shared" si="1"/>
        <v>162861.66464157138</v>
      </c>
      <c r="AY65" s="10">
        <v>61</v>
      </c>
      <c r="AZ65">
        <v>2832</v>
      </c>
      <c r="BA65">
        <v>2321.5969964999999</v>
      </c>
      <c r="BB65">
        <v>2428.4387721279813</v>
      </c>
    </row>
    <row r="66" spans="1:54" x14ac:dyDescent="0.35">
      <c r="A66" s="10">
        <v>19951</v>
      </c>
      <c r="B66" s="10">
        <v>2652</v>
      </c>
      <c r="C66" s="10">
        <v>62</v>
      </c>
      <c r="D66" s="10">
        <f t="shared" si="0"/>
        <v>2742</v>
      </c>
      <c r="E66" s="10">
        <f t="shared" si="2"/>
        <v>2662.6429980000003</v>
      </c>
      <c r="F66" s="10">
        <f t="shared" si="3"/>
        <v>2756.3206794159137</v>
      </c>
      <c r="G66" s="10">
        <f t="shared" si="4"/>
        <v>-104.32067941591367</v>
      </c>
      <c r="H66" s="10">
        <f t="shared" si="1"/>
        <v>10882.804153797835</v>
      </c>
      <c r="AY66" s="10">
        <v>62</v>
      </c>
      <c r="AZ66">
        <v>2652</v>
      </c>
      <c r="BA66">
        <v>2662.6429980000003</v>
      </c>
      <c r="BB66">
        <v>2756.3206794159137</v>
      </c>
    </row>
    <row r="67" spans="1:54" x14ac:dyDescent="0.35">
      <c r="A67" s="10">
        <v>19952</v>
      </c>
      <c r="B67" s="10">
        <v>2575</v>
      </c>
      <c r="C67" s="10">
        <v>63</v>
      </c>
      <c r="D67" s="10">
        <f t="shared" si="0"/>
        <v>2613.5</v>
      </c>
      <c r="E67" s="10">
        <f t="shared" si="2"/>
        <v>2742</v>
      </c>
      <c r="F67" s="10">
        <f t="shared" si="3"/>
        <v>2671.5631235009782</v>
      </c>
      <c r="G67" s="10">
        <f t="shared" si="4"/>
        <v>-96.563123500978236</v>
      </c>
      <c r="H67" s="10">
        <f t="shared" si="1"/>
        <v>9324.4368202651749</v>
      </c>
      <c r="AY67" s="10">
        <v>63</v>
      </c>
      <c r="AZ67">
        <v>2575</v>
      </c>
      <c r="BA67">
        <v>2742</v>
      </c>
      <c r="BB67">
        <v>2671.5631235009782</v>
      </c>
    </row>
    <row r="68" spans="1:54" x14ac:dyDescent="0.35">
      <c r="A68" s="10">
        <v>19953</v>
      </c>
      <c r="B68" s="10">
        <v>3003</v>
      </c>
      <c r="C68" s="10">
        <v>64</v>
      </c>
      <c r="D68" s="10">
        <f t="shared" si="0"/>
        <v>2789</v>
      </c>
      <c r="E68" s="10">
        <f t="shared" si="2"/>
        <v>2613.5</v>
      </c>
      <c r="F68" s="10">
        <f t="shared" si="3"/>
        <v>2593.1083589683913</v>
      </c>
      <c r="G68" s="10">
        <f t="shared" si="4"/>
        <v>409.89164103160874</v>
      </c>
      <c r="H68" s="10">
        <f t="shared" si="1"/>
        <v>168011.1573875852</v>
      </c>
      <c r="AY68" s="10">
        <v>64</v>
      </c>
      <c r="AZ68">
        <v>3003</v>
      </c>
      <c r="BA68">
        <v>2613.5</v>
      </c>
      <c r="BB68">
        <v>2593.1083589683913</v>
      </c>
    </row>
    <row r="69" spans="1:54" x14ac:dyDescent="0.35">
      <c r="A69" s="10">
        <v>19954</v>
      </c>
      <c r="B69" s="10">
        <v>3148</v>
      </c>
      <c r="C69" s="10">
        <v>65</v>
      </c>
      <c r="D69" s="10">
        <f t="shared" si="0"/>
        <v>3075.5</v>
      </c>
      <c r="E69" s="10">
        <f t="shared" si="2"/>
        <v>2789</v>
      </c>
      <c r="F69" s="10">
        <f t="shared" si="3"/>
        <v>2926.1335451377759</v>
      </c>
      <c r="G69" s="10">
        <f t="shared" si="4"/>
        <v>221.86645486222415</v>
      </c>
      <c r="H69" s="10">
        <f t="shared" si="1"/>
        <v>49224.723793131343</v>
      </c>
      <c r="AY69" s="10">
        <v>65</v>
      </c>
      <c r="AZ69">
        <v>3148</v>
      </c>
      <c r="BA69">
        <v>2789</v>
      </c>
      <c r="BB69">
        <v>2926.1335451377759</v>
      </c>
    </row>
    <row r="70" spans="1:54" x14ac:dyDescent="0.35">
      <c r="A70" s="10">
        <v>19961</v>
      </c>
      <c r="B70" s="10">
        <v>2185</v>
      </c>
      <c r="C70" s="10">
        <v>66</v>
      </c>
      <c r="D70" s="10">
        <f t="shared" si="0"/>
        <v>2666.5</v>
      </c>
      <c r="E70" s="10">
        <f t="shared" si="2"/>
        <v>3075.5</v>
      </c>
      <c r="F70" s="10">
        <f t="shared" si="3"/>
        <v>3106.3936676649773</v>
      </c>
      <c r="G70" s="10">
        <f t="shared" si="4"/>
        <v>-921.39366766497733</v>
      </c>
      <c r="H70" s="10">
        <f t="shared" si="1"/>
        <v>848966.29081311869</v>
      </c>
      <c r="AY70" s="10">
        <v>66</v>
      </c>
      <c r="AZ70">
        <v>2185</v>
      </c>
      <c r="BA70">
        <v>3075.5</v>
      </c>
      <c r="BB70">
        <v>3106.3936676649773</v>
      </c>
    </row>
    <row r="71" spans="1:54" x14ac:dyDescent="0.35">
      <c r="A71" s="10">
        <v>19962</v>
      </c>
      <c r="B71" s="10">
        <v>2179</v>
      </c>
      <c r="C71" s="10">
        <v>67</v>
      </c>
      <c r="D71" s="10">
        <f t="shared" ref="D71:D108" si="5">AVERAGE(B70:B71)</f>
        <v>2182</v>
      </c>
      <c r="E71" s="10">
        <f t="shared" si="2"/>
        <v>2666.5</v>
      </c>
      <c r="F71" s="10">
        <f t="shared" si="3"/>
        <v>2357.7877752951003</v>
      </c>
      <c r="G71" s="10">
        <f t="shared" ref="G71:G108" si="6">B71-F71</f>
        <v>-178.78777529510035</v>
      </c>
      <c r="H71" s="10">
        <f t="shared" ref="H71:H108" si="7">G71^2</f>
        <v>31965.068594971293</v>
      </c>
      <c r="AY71" s="10">
        <v>67</v>
      </c>
      <c r="AZ71">
        <v>2179</v>
      </c>
      <c r="BA71">
        <v>2666.5</v>
      </c>
      <c r="BB71">
        <v>2357.7877752951003</v>
      </c>
    </row>
    <row r="72" spans="1:54" x14ac:dyDescent="0.35">
      <c r="A72" s="10">
        <v>19963</v>
      </c>
      <c r="B72" s="10">
        <v>2321</v>
      </c>
      <c r="C72" s="10">
        <v>68</v>
      </c>
      <c r="D72" s="10">
        <f t="shared" si="5"/>
        <v>2250</v>
      </c>
      <c r="E72" s="10">
        <f t="shared" ref="E72:E108" si="8">D71</f>
        <v>2182</v>
      </c>
      <c r="F72" s="10">
        <f t="shared" ref="F72:F108" si="9">B71*$I$5+(1-$I$5)*F71</f>
        <v>2212.5278426880109</v>
      </c>
      <c r="G72" s="10">
        <f t="shared" si="6"/>
        <v>108.47215731198912</v>
      </c>
      <c r="H72" s="10">
        <f t="shared" si="7"/>
        <v>11766.208911916916</v>
      </c>
      <c r="AY72" s="10">
        <v>68</v>
      </c>
      <c r="AZ72">
        <v>2321</v>
      </c>
      <c r="BA72">
        <v>2182</v>
      </c>
      <c r="BB72">
        <v>2212.5278426880109</v>
      </c>
    </row>
    <row r="73" spans="1:54" x14ac:dyDescent="0.35">
      <c r="A73" s="10">
        <v>19964</v>
      </c>
      <c r="B73" s="10">
        <v>2129</v>
      </c>
      <c r="C73" s="10">
        <v>69</v>
      </c>
      <c r="D73" s="10">
        <f t="shared" si="5"/>
        <v>2225</v>
      </c>
      <c r="E73" s="10">
        <f t="shared" si="8"/>
        <v>2250</v>
      </c>
      <c r="F73" s="10">
        <f t="shared" si="9"/>
        <v>2300.6583551622439</v>
      </c>
      <c r="G73" s="10">
        <f t="shared" si="6"/>
        <v>-171.65835516224388</v>
      </c>
      <c r="H73" s="10">
        <f t="shared" si="7"/>
        <v>29466.59089700706</v>
      </c>
      <c r="AY73" s="10">
        <v>69</v>
      </c>
      <c r="AZ73">
        <v>2129</v>
      </c>
      <c r="BA73">
        <v>2250</v>
      </c>
      <c r="BB73">
        <v>2300.6583551622439</v>
      </c>
    </row>
    <row r="74" spans="1:54" x14ac:dyDescent="0.35">
      <c r="A74" s="10">
        <v>19971</v>
      </c>
      <c r="B74" s="10">
        <v>1601</v>
      </c>
      <c r="C74" s="10">
        <v>70</v>
      </c>
      <c r="D74" s="10">
        <f t="shared" si="5"/>
        <v>1865</v>
      </c>
      <c r="E74" s="10">
        <f t="shared" si="8"/>
        <v>2225</v>
      </c>
      <c r="F74" s="10">
        <f t="shared" si="9"/>
        <v>2161.1908716547473</v>
      </c>
      <c r="G74" s="10">
        <f t="shared" si="6"/>
        <v>-560.1908716547473</v>
      </c>
      <c r="H74" s="10">
        <f t="shared" si="7"/>
        <v>313813.81268530554</v>
      </c>
      <c r="AY74" s="10">
        <v>70</v>
      </c>
      <c r="AZ74">
        <v>1601</v>
      </c>
      <c r="BA74">
        <v>2225</v>
      </c>
      <c r="BB74">
        <v>2161.1908716547473</v>
      </c>
    </row>
    <row r="75" spans="1:54" x14ac:dyDescent="0.35">
      <c r="A75" s="10">
        <v>19972</v>
      </c>
      <c r="B75" s="10">
        <v>1737</v>
      </c>
      <c r="C75" s="10">
        <v>71</v>
      </c>
      <c r="D75" s="10">
        <f t="shared" si="5"/>
        <v>1669</v>
      </c>
      <c r="E75" s="10">
        <f t="shared" si="8"/>
        <v>1865</v>
      </c>
      <c r="F75" s="10">
        <f t="shared" si="9"/>
        <v>1706.0518772276189</v>
      </c>
      <c r="G75" s="10">
        <f t="shared" si="6"/>
        <v>30.948122772381112</v>
      </c>
      <c r="H75" s="10">
        <f t="shared" si="7"/>
        <v>957.78630313437429</v>
      </c>
      <c r="AY75" s="10">
        <v>71</v>
      </c>
      <c r="AZ75">
        <v>1737</v>
      </c>
      <c r="BA75">
        <v>1865</v>
      </c>
      <c r="BB75">
        <v>1706.0518772276189</v>
      </c>
    </row>
    <row r="76" spans="1:54" x14ac:dyDescent="0.35">
      <c r="A76" s="10">
        <v>19973</v>
      </c>
      <c r="B76" s="10">
        <v>1614</v>
      </c>
      <c r="C76" s="10">
        <v>72</v>
      </c>
      <c r="D76" s="10">
        <f t="shared" si="5"/>
        <v>1675.5</v>
      </c>
      <c r="E76" s="10">
        <f t="shared" si="8"/>
        <v>1669</v>
      </c>
      <c r="F76" s="10">
        <f t="shared" si="9"/>
        <v>1731.1963381439868</v>
      </c>
      <c r="G76" s="10">
        <f t="shared" si="6"/>
        <v>-117.19633814398685</v>
      </c>
      <c r="H76" s="10">
        <f t="shared" si="7"/>
        <v>13734.981674359708</v>
      </c>
      <c r="AY76" s="10">
        <v>72</v>
      </c>
      <c r="AZ76">
        <v>1614</v>
      </c>
      <c r="BA76">
        <v>1669</v>
      </c>
      <c r="BB76">
        <v>1731.1963381439868</v>
      </c>
    </row>
    <row r="77" spans="1:54" x14ac:dyDescent="0.35">
      <c r="A77" s="10">
        <v>19974</v>
      </c>
      <c r="B77" s="10">
        <v>1578</v>
      </c>
      <c r="C77" s="10">
        <v>73</v>
      </c>
      <c r="D77" s="10">
        <f t="shared" si="5"/>
        <v>1596</v>
      </c>
      <c r="E77" s="10">
        <f t="shared" si="8"/>
        <v>1675.5</v>
      </c>
      <c r="F77" s="10">
        <f t="shared" si="9"/>
        <v>1635.9776793039507</v>
      </c>
      <c r="G77" s="10">
        <f t="shared" si="6"/>
        <v>-57.977679303950708</v>
      </c>
      <c r="H77" s="10">
        <f t="shared" si="7"/>
        <v>3361.4112974717541</v>
      </c>
      <c r="AY77" s="10">
        <v>73</v>
      </c>
      <c r="AZ77">
        <v>1578</v>
      </c>
      <c r="BA77">
        <v>1675.5</v>
      </c>
      <c r="BB77">
        <v>1635.9776793039507</v>
      </c>
    </row>
    <row r="78" spans="1:54" x14ac:dyDescent="0.35">
      <c r="A78" s="10">
        <v>19981</v>
      </c>
      <c r="B78" s="10">
        <v>1405</v>
      </c>
      <c r="C78" s="10">
        <v>74</v>
      </c>
      <c r="D78" s="10">
        <f t="shared" si="5"/>
        <v>1491.5</v>
      </c>
      <c r="E78" s="10">
        <f t="shared" si="8"/>
        <v>1596</v>
      </c>
      <c r="F78" s="10">
        <f t="shared" si="9"/>
        <v>1588.8724799998788</v>
      </c>
      <c r="G78" s="10">
        <f t="shared" si="6"/>
        <v>-183.87247999987881</v>
      </c>
      <c r="H78" s="10">
        <f t="shared" si="7"/>
        <v>33809.088901305833</v>
      </c>
      <c r="AY78" s="10">
        <v>74</v>
      </c>
      <c r="AZ78">
        <v>1405</v>
      </c>
      <c r="BA78">
        <v>1596</v>
      </c>
      <c r="BB78">
        <v>1588.8724799998788</v>
      </c>
    </row>
    <row r="79" spans="1:54" x14ac:dyDescent="0.35">
      <c r="A79" s="10">
        <v>19982</v>
      </c>
      <c r="B79" s="10">
        <v>1402</v>
      </c>
      <c r="C79" s="10">
        <v>75</v>
      </c>
      <c r="D79" s="10">
        <f t="shared" si="5"/>
        <v>1403.5</v>
      </c>
      <c r="E79" s="10">
        <f t="shared" si="8"/>
        <v>1491.5</v>
      </c>
      <c r="F79" s="10">
        <f t="shared" si="9"/>
        <v>1439.4813708538791</v>
      </c>
      <c r="G79" s="10">
        <f t="shared" si="6"/>
        <v>-37.481370853879071</v>
      </c>
      <c r="H79" s="10">
        <f t="shared" si="7"/>
        <v>1404.8531610860155</v>
      </c>
      <c r="AY79" s="10">
        <v>75</v>
      </c>
      <c r="AZ79">
        <v>1402</v>
      </c>
      <c r="BA79">
        <v>1491.5</v>
      </c>
      <c r="BB79">
        <v>1439.4813708538791</v>
      </c>
    </row>
    <row r="80" spans="1:54" x14ac:dyDescent="0.35">
      <c r="A80" s="10">
        <v>19983</v>
      </c>
      <c r="B80" s="10">
        <v>1556</v>
      </c>
      <c r="C80" s="10">
        <v>76</v>
      </c>
      <c r="D80" s="10">
        <f t="shared" si="5"/>
        <v>1479</v>
      </c>
      <c r="E80" s="10">
        <f t="shared" si="8"/>
        <v>1403.5</v>
      </c>
      <c r="F80" s="10">
        <f t="shared" si="9"/>
        <v>1409.0288335074679</v>
      </c>
      <c r="G80" s="10">
        <f t="shared" si="6"/>
        <v>146.97116649253212</v>
      </c>
      <c r="H80" s="10">
        <f t="shared" si="7"/>
        <v>21600.523780175597</v>
      </c>
      <c r="AY80" s="10">
        <v>76</v>
      </c>
      <c r="AZ80">
        <v>1556</v>
      </c>
      <c r="BA80">
        <v>1403.5</v>
      </c>
      <c r="BB80">
        <v>1409.0288335074679</v>
      </c>
    </row>
    <row r="81" spans="1:54" x14ac:dyDescent="0.35">
      <c r="A81" s="10">
        <v>19984</v>
      </c>
      <c r="B81" s="10">
        <v>1710</v>
      </c>
      <c r="C81" s="10">
        <v>77</v>
      </c>
      <c r="D81" s="10">
        <f t="shared" si="5"/>
        <v>1633</v>
      </c>
      <c r="E81" s="10">
        <f t="shared" si="8"/>
        <v>1479</v>
      </c>
      <c r="F81" s="10">
        <f t="shared" si="9"/>
        <v>1528.4386852417524</v>
      </c>
      <c r="G81" s="10">
        <f t="shared" si="6"/>
        <v>181.56131475824759</v>
      </c>
      <c r="H81" s="10">
        <f t="shared" si="7"/>
        <v>32964.511016743454</v>
      </c>
      <c r="AY81" s="10">
        <v>77</v>
      </c>
      <c r="AZ81">
        <v>1710</v>
      </c>
      <c r="BA81">
        <v>1479</v>
      </c>
      <c r="BB81">
        <v>1528.4386852417524</v>
      </c>
    </row>
    <row r="82" spans="1:54" x14ac:dyDescent="0.35">
      <c r="A82" s="10">
        <v>19991</v>
      </c>
      <c r="B82" s="10">
        <v>1530</v>
      </c>
      <c r="C82" s="10">
        <v>78</v>
      </c>
      <c r="D82" s="10">
        <f t="shared" si="5"/>
        <v>1620</v>
      </c>
      <c r="E82" s="10">
        <f t="shared" si="8"/>
        <v>1633</v>
      </c>
      <c r="F82" s="10">
        <f t="shared" si="9"/>
        <v>1675.9520390060484</v>
      </c>
      <c r="G82" s="10">
        <f t="shared" si="6"/>
        <v>-145.95203900604838</v>
      </c>
      <c r="H82" s="10">
        <f t="shared" si="7"/>
        <v>21301.997690023069</v>
      </c>
      <c r="AY82" s="10">
        <v>78</v>
      </c>
      <c r="AZ82">
        <v>1530</v>
      </c>
      <c r="BA82">
        <v>1633</v>
      </c>
      <c r="BB82">
        <v>1675.9520390060484</v>
      </c>
    </row>
    <row r="83" spans="1:54" x14ac:dyDescent="0.35">
      <c r="A83" s="10">
        <v>19992</v>
      </c>
      <c r="B83" s="10">
        <v>1558</v>
      </c>
      <c r="C83" s="10">
        <v>79</v>
      </c>
      <c r="D83" s="10">
        <f t="shared" si="5"/>
        <v>1544</v>
      </c>
      <c r="E83" s="10">
        <f t="shared" si="8"/>
        <v>1620</v>
      </c>
      <c r="F83" s="10">
        <f t="shared" si="9"/>
        <v>1557.3701990849891</v>
      </c>
      <c r="G83" s="10">
        <f t="shared" si="6"/>
        <v>0.62980091501094648</v>
      </c>
      <c r="H83" s="10">
        <f t="shared" si="7"/>
        <v>0.39664919254862546</v>
      </c>
      <c r="AY83" s="10">
        <v>79</v>
      </c>
      <c r="AZ83">
        <v>1558</v>
      </c>
      <c r="BA83">
        <v>1620</v>
      </c>
      <c r="BB83">
        <v>1557.3701990849891</v>
      </c>
    </row>
    <row r="84" spans="1:54" x14ac:dyDescent="0.35">
      <c r="A84" s="10">
        <v>19993</v>
      </c>
      <c r="B84" s="10">
        <v>1336</v>
      </c>
      <c r="C84" s="10">
        <v>80</v>
      </c>
      <c r="D84" s="10">
        <f t="shared" si="5"/>
        <v>1447</v>
      </c>
      <c r="E84" s="10">
        <f t="shared" si="8"/>
        <v>1544</v>
      </c>
      <c r="F84" s="10">
        <f t="shared" si="9"/>
        <v>1557.8818942404287</v>
      </c>
      <c r="G84" s="10">
        <f t="shared" si="6"/>
        <v>-221.88189424042866</v>
      </c>
      <c r="H84" s="10">
        <f t="shared" si="7"/>
        <v>49231.574991720772</v>
      </c>
      <c r="AY84" s="10">
        <v>80</v>
      </c>
      <c r="AZ84">
        <v>1336</v>
      </c>
      <c r="BA84">
        <v>1544</v>
      </c>
      <c r="BB84">
        <v>1557.8818942404287</v>
      </c>
    </row>
    <row r="85" spans="1:54" x14ac:dyDescent="0.35">
      <c r="A85" s="10">
        <v>19994</v>
      </c>
      <c r="B85" s="10">
        <v>2343</v>
      </c>
      <c r="C85" s="10">
        <v>81</v>
      </c>
      <c r="D85" s="10">
        <f t="shared" si="5"/>
        <v>1839.5</v>
      </c>
      <c r="E85" s="10">
        <f t="shared" si="8"/>
        <v>1447</v>
      </c>
      <c r="F85" s="10">
        <f t="shared" si="9"/>
        <v>1377.6092276618581</v>
      </c>
      <c r="G85" s="10">
        <f t="shared" si="6"/>
        <v>965.39077233814191</v>
      </c>
      <c r="H85" s="10">
        <f t="shared" si="7"/>
        <v>931979.34331563418</v>
      </c>
      <c r="AY85" s="10">
        <v>81</v>
      </c>
      <c r="AZ85">
        <v>2343</v>
      </c>
      <c r="BA85">
        <v>1447</v>
      </c>
      <c r="BB85">
        <v>1377.6092276618581</v>
      </c>
    </row>
    <row r="86" spans="1:54" x14ac:dyDescent="0.35">
      <c r="A86" s="10">
        <v>20001</v>
      </c>
      <c r="B86" s="10">
        <v>1945</v>
      </c>
      <c r="C86" s="10">
        <v>82</v>
      </c>
      <c r="D86" s="10">
        <f t="shared" si="5"/>
        <v>2144</v>
      </c>
      <c r="E86" s="10">
        <f t="shared" si="8"/>
        <v>1839.5</v>
      </c>
      <c r="F86" s="10">
        <f t="shared" si="9"/>
        <v>2161.9615039731552</v>
      </c>
      <c r="G86" s="10">
        <f t="shared" si="6"/>
        <v>-216.96150397315523</v>
      </c>
      <c r="H86" s="10">
        <f t="shared" si="7"/>
        <v>47072.294206293453</v>
      </c>
      <c r="AY86" s="10">
        <v>82</v>
      </c>
      <c r="AZ86">
        <v>1945</v>
      </c>
      <c r="BA86">
        <v>1839.5</v>
      </c>
      <c r="BB86">
        <v>2161.9615039731552</v>
      </c>
    </row>
    <row r="87" spans="1:54" x14ac:dyDescent="0.35">
      <c r="A87" s="10">
        <v>20002</v>
      </c>
      <c r="B87" s="10">
        <v>1825</v>
      </c>
      <c r="C87" s="10">
        <v>83</v>
      </c>
      <c r="D87" s="10">
        <f t="shared" si="5"/>
        <v>1885</v>
      </c>
      <c r="E87" s="10">
        <f t="shared" si="8"/>
        <v>2144</v>
      </c>
      <c r="F87" s="10">
        <f t="shared" si="9"/>
        <v>1985.686513172165</v>
      </c>
      <c r="G87" s="10">
        <f t="shared" si="6"/>
        <v>-160.68651317216495</v>
      </c>
      <c r="H87" s="10">
        <f t="shared" si="7"/>
        <v>25820.155515428341</v>
      </c>
      <c r="AY87" s="10">
        <v>83</v>
      </c>
      <c r="AZ87">
        <v>1825</v>
      </c>
      <c r="BA87">
        <v>2144</v>
      </c>
      <c r="BB87">
        <v>1985.686513172165</v>
      </c>
    </row>
    <row r="88" spans="1:54" x14ac:dyDescent="0.35">
      <c r="A88" s="10">
        <v>20003</v>
      </c>
      <c r="B88" s="10">
        <v>1870</v>
      </c>
      <c r="C88" s="10">
        <v>84</v>
      </c>
      <c r="D88" s="10">
        <f t="shared" si="5"/>
        <v>1847.5</v>
      </c>
      <c r="E88" s="10">
        <f t="shared" si="8"/>
        <v>1885</v>
      </c>
      <c r="F88" s="10">
        <f t="shared" si="9"/>
        <v>1855.1333361681411</v>
      </c>
      <c r="G88" s="10">
        <f t="shared" si="6"/>
        <v>14.866663831858887</v>
      </c>
      <c r="H88" s="10">
        <f t="shared" si="7"/>
        <v>221.01769348950114</v>
      </c>
      <c r="AY88" s="10">
        <v>84</v>
      </c>
      <c r="AZ88">
        <v>1870</v>
      </c>
      <c r="BA88">
        <v>1885</v>
      </c>
      <c r="BB88">
        <v>1855.1333361681411</v>
      </c>
    </row>
    <row r="89" spans="1:54" x14ac:dyDescent="0.35">
      <c r="A89" s="10">
        <v>20004</v>
      </c>
      <c r="B89" s="10">
        <v>1007</v>
      </c>
      <c r="C89" s="10">
        <v>85</v>
      </c>
      <c r="D89" s="10">
        <f t="shared" si="5"/>
        <v>1438.5</v>
      </c>
      <c r="E89" s="10">
        <f t="shared" si="8"/>
        <v>1847.5</v>
      </c>
      <c r="F89" s="10">
        <f t="shared" si="9"/>
        <v>1867.2120735580081</v>
      </c>
      <c r="G89" s="10">
        <f t="shared" si="6"/>
        <v>-860.21207355800811</v>
      </c>
      <c r="H89" s="10">
        <f t="shared" si="7"/>
        <v>739964.81149496802</v>
      </c>
      <c r="AY89" s="10">
        <v>85</v>
      </c>
      <c r="AZ89">
        <v>1007</v>
      </c>
      <c r="BA89">
        <v>1847.5</v>
      </c>
      <c r="BB89">
        <v>1867.2120735580081</v>
      </c>
    </row>
    <row r="90" spans="1:54" x14ac:dyDescent="0.35">
      <c r="A90" s="10">
        <v>20011</v>
      </c>
      <c r="B90" s="10">
        <v>1431</v>
      </c>
      <c r="C90" s="10">
        <v>86</v>
      </c>
      <c r="D90" s="10">
        <f t="shared" si="5"/>
        <v>1219</v>
      </c>
      <c r="E90" s="10">
        <f t="shared" si="8"/>
        <v>1438.5</v>
      </c>
      <c r="F90" s="10">
        <f t="shared" si="9"/>
        <v>1168.3144692525902</v>
      </c>
      <c r="G90" s="10">
        <f t="shared" si="6"/>
        <v>262.68553074740976</v>
      </c>
      <c r="H90" s="10">
        <f t="shared" si="7"/>
        <v>69003.688064048358</v>
      </c>
      <c r="AY90" s="10">
        <v>86</v>
      </c>
      <c r="AZ90">
        <v>1431</v>
      </c>
      <c r="BA90">
        <v>1438.5</v>
      </c>
      <c r="BB90">
        <v>1168.3144692525902</v>
      </c>
    </row>
    <row r="91" spans="1:54" x14ac:dyDescent="0.35">
      <c r="A91" s="10">
        <v>20012</v>
      </c>
      <c r="B91" s="10">
        <v>1475</v>
      </c>
      <c r="C91" s="10">
        <v>87</v>
      </c>
      <c r="D91" s="10">
        <f t="shared" si="5"/>
        <v>1453</v>
      </c>
      <c r="E91" s="10">
        <f t="shared" si="8"/>
        <v>1219</v>
      </c>
      <c r="F91" s="10">
        <f t="shared" si="9"/>
        <v>1381.7389186045925</v>
      </c>
      <c r="G91" s="10">
        <f t="shared" si="6"/>
        <v>93.261081395407473</v>
      </c>
      <c r="H91" s="10">
        <f t="shared" si="7"/>
        <v>8697.6293030408178</v>
      </c>
      <c r="AY91" s="10">
        <v>87</v>
      </c>
      <c r="AZ91">
        <v>1475</v>
      </c>
      <c r="BA91">
        <v>1219</v>
      </c>
      <c r="BB91">
        <v>1381.7389186045925</v>
      </c>
    </row>
    <row r="92" spans="1:54" x14ac:dyDescent="0.35">
      <c r="A92" s="10">
        <v>20013</v>
      </c>
      <c r="B92" s="10">
        <v>1450</v>
      </c>
      <c r="C92" s="10">
        <v>88</v>
      </c>
      <c r="D92" s="10">
        <f t="shared" si="5"/>
        <v>1462.5</v>
      </c>
      <c r="E92" s="10">
        <f t="shared" si="8"/>
        <v>1453</v>
      </c>
      <c r="F92" s="10">
        <f t="shared" si="9"/>
        <v>1457.5108687617039</v>
      </c>
      <c r="G92" s="10">
        <f t="shared" si="6"/>
        <v>-7.5108687617039323</v>
      </c>
      <c r="H92" s="10">
        <f t="shared" si="7"/>
        <v>56.41314955553996</v>
      </c>
      <c r="AY92" s="10">
        <v>88</v>
      </c>
      <c r="AZ92">
        <v>1450</v>
      </c>
      <c r="BA92">
        <v>1453</v>
      </c>
      <c r="BB92">
        <v>1457.5108687617039</v>
      </c>
    </row>
    <row r="93" spans="1:54" x14ac:dyDescent="0.35">
      <c r="A93" s="10">
        <v>20014</v>
      </c>
      <c r="B93" s="10">
        <v>1375</v>
      </c>
      <c r="C93" s="10">
        <v>89</v>
      </c>
      <c r="D93" s="10">
        <f t="shared" si="5"/>
        <v>1412.5</v>
      </c>
      <c r="E93" s="10">
        <f t="shared" si="8"/>
        <v>1462.5</v>
      </c>
      <c r="F93" s="10">
        <f t="shared" si="9"/>
        <v>1451.4085036064521</v>
      </c>
      <c r="G93" s="10">
        <f t="shared" si="6"/>
        <v>-76.408503606452086</v>
      </c>
      <c r="H93" s="10">
        <f t="shared" si="7"/>
        <v>5838.2594233772015</v>
      </c>
      <c r="AY93" s="10">
        <v>89</v>
      </c>
      <c r="AZ93">
        <v>1375</v>
      </c>
      <c r="BA93">
        <v>1462.5</v>
      </c>
      <c r="BB93">
        <v>1451.4085036064521</v>
      </c>
    </row>
    <row r="94" spans="1:54" x14ac:dyDescent="0.35">
      <c r="A94" s="10">
        <v>20021</v>
      </c>
      <c r="B94" s="10">
        <v>1495</v>
      </c>
      <c r="C94" s="10">
        <v>90</v>
      </c>
      <c r="D94" s="10">
        <f t="shared" si="5"/>
        <v>1435</v>
      </c>
      <c r="E94" s="10">
        <f t="shared" si="8"/>
        <v>1412.5</v>
      </c>
      <c r="F94" s="10">
        <f t="shared" si="9"/>
        <v>1389.3287888935079</v>
      </c>
      <c r="G94" s="10">
        <f t="shared" si="6"/>
        <v>105.67121110649214</v>
      </c>
      <c r="H94" s="10">
        <f t="shared" si="7"/>
        <v>11166.404856712827</v>
      </c>
      <c r="AY94" s="10">
        <v>90</v>
      </c>
      <c r="AZ94">
        <v>1495</v>
      </c>
      <c r="BA94">
        <v>1412.5</v>
      </c>
      <c r="BB94">
        <v>1389.3287888935079</v>
      </c>
    </row>
    <row r="95" spans="1:54" x14ac:dyDescent="0.35">
      <c r="A95" s="10">
        <v>20022</v>
      </c>
      <c r="B95" s="10">
        <v>1429</v>
      </c>
      <c r="C95" s="10">
        <v>91</v>
      </c>
      <c r="D95" s="10">
        <f t="shared" si="5"/>
        <v>1462</v>
      </c>
      <c r="E95" s="10">
        <f t="shared" si="8"/>
        <v>1435</v>
      </c>
      <c r="F95" s="10">
        <f t="shared" si="9"/>
        <v>1475.1836130195018</v>
      </c>
      <c r="G95" s="10">
        <f t="shared" si="6"/>
        <v>-46.183613019501763</v>
      </c>
      <c r="H95" s="10">
        <f t="shared" si="7"/>
        <v>2132.9261115350928</v>
      </c>
      <c r="AY95" s="10">
        <v>91</v>
      </c>
      <c r="AZ95">
        <v>1429</v>
      </c>
      <c r="BA95">
        <v>1435</v>
      </c>
      <c r="BB95">
        <v>1475.1836130195018</v>
      </c>
    </row>
    <row r="96" spans="1:54" x14ac:dyDescent="0.35">
      <c r="A96" s="10">
        <v>20023</v>
      </c>
      <c r="B96" s="10">
        <v>1443</v>
      </c>
      <c r="C96" s="10">
        <v>92</v>
      </c>
      <c r="D96" s="10">
        <f t="shared" si="5"/>
        <v>1436</v>
      </c>
      <c r="E96" s="10">
        <f t="shared" si="8"/>
        <v>1462</v>
      </c>
      <c r="F96" s="10">
        <f t="shared" si="9"/>
        <v>1437.6607538436342</v>
      </c>
      <c r="G96" s="10">
        <f t="shared" si="6"/>
        <v>5.3392461563657889</v>
      </c>
      <c r="H96" s="10">
        <f t="shared" si="7"/>
        <v>28.507549518266849</v>
      </c>
      <c r="AY96" s="10">
        <v>92</v>
      </c>
      <c r="AZ96">
        <v>1443</v>
      </c>
      <c r="BA96">
        <v>1462</v>
      </c>
      <c r="BB96">
        <v>1437.6607538436342</v>
      </c>
    </row>
    <row r="97" spans="1:54" x14ac:dyDescent="0.35">
      <c r="A97" s="10">
        <v>20024</v>
      </c>
      <c r="B97" s="10">
        <v>1472</v>
      </c>
      <c r="C97" s="10">
        <v>93</v>
      </c>
      <c r="D97" s="10">
        <f t="shared" si="5"/>
        <v>1457.5</v>
      </c>
      <c r="E97" s="10">
        <f t="shared" si="8"/>
        <v>1436</v>
      </c>
      <c r="F97" s="10">
        <f t="shared" si="9"/>
        <v>1441.9987380014786</v>
      </c>
      <c r="G97" s="10">
        <f t="shared" si="6"/>
        <v>30.001261998521386</v>
      </c>
      <c r="H97" s="10">
        <f t="shared" si="7"/>
        <v>900.07572150392343</v>
      </c>
      <c r="AY97" s="10">
        <v>93</v>
      </c>
      <c r="AZ97">
        <v>1472</v>
      </c>
      <c r="BA97">
        <v>1436</v>
      </c>
      <c r="BB97">
        <v>1441.9987380014786</v>
      </c>
    </row>
    <row r="98" spans="1:54" x14ac:dyDescent="0.35">
      <c r="A98" s="10">
        <v>20031</v>
      </c>
      <c r="B98" s="10">
        <v>1475</v>
      </c>
      <c r="C98" s="10">
        <v>94</v>
      </c>
      <c r="D98" s="10">
        <f t="shared" si="5"/>
        <v>1473.5</v>
      </c>
      <c r="E98" s="10">
        <f t="shared" si="8"/>
        <v>1457.5</v>
      </c>
      <c r="F98" s="10">
        <f t="shared" si="9"/>
        <v>1466.3739017331138</v>
      </c>
      <c r="G98" s="10">
        <f t="shared" si="6"/>
        <v>8.6260982668861743</v>
      </c>
      <c r="H98" s="10">
        <f t="shared" si="7"/>
        <v>74.409571309976656</v>
      </c>
      <c r="AY98" s="10">
        <v>94</v>
      </c>
      <c r="AZ98">
        <v>1475</v>
      </c>
      <c r="BA98">
        <v>1457.5</v>
      </c>
      <c r="BB98">
        <v>1466.3739017331138</v>
      </c>
    </row>
    <row r="99" spans="1:54" x14ac:dyDescent="0.35">
      <c r="A99" s="10">
        <v>20032</v>
      </c>
      <c r="B99" s="10">
        <v>1545</v>
      </c>
      <c r="C99" s="10">
        <v>95</v>
      </c>
      <c r="D99" s="10">
        <f t="shared" si="5"/>
        <v>1510</v>
      </c>
      <c r="E99" s="10">
        <f t="shared" si="8"/>
        <v>1473.5</v>
      </c>
      <c r="F99" s="10">
        <f t="shared" si="9"/>
        <v>1473.3823588317148</v>
      </c>
      <c r="G99" s="10">
        <f t="shared" si="6"/>
        <v>71.617641168285218</v>
      </c>
      <c r="H99" s="10">
        <f t="shared" si="7"/>
        <v>5129.0865265092616</v>
      </c>
      <c r="AY99" s="10">
        <v>95</v>
      </c>
      <c r="AZ99">
        <v>1545</v>
      </c>
      <c r="BA99">
        <v>1473.5</v>
      </c>
      <c r="BB99">
        <v>1473.3823588317148</v>
      </c>
    </row>
    <row r="100" spans="1:54" x14ac:dyDescent="0.35">
      <c r="A100" s="10">
        <v>20033</v>
      </c>
      <c r="B100" s="10">
        <v>1715</v>
      </c>
      <c r="C100" s="10">
        <v>96</v>
      </c>
      <c r="D100" s="10">
        <f t="shared" si="5"/>
        <v>1630</v>
      </c>
      <c r="E100" s="10">
        <f t="shared" si="8"/>
        <v>1510</v>
      </c>
      <c r="F100" s="10">
        <f t="shared" si="9"/>
        <v>1531.5696354081629</v>
      </c>
      <c r="G100" s="10">
        <f t="shared" si="6"/>
        <v>183.43036459183713</v>
      </c>
      <c r="H100" s="10">
        <f t="shared" si="7"/>
        <v>33646.698654294298</v>
      </c>
      <c r="AY100" s="10">
        <v>96</v>
      </c>
      <c r="AZ100">
        <v>1715</v>
      </c>
      <c r="BA100">
        <v>1510</v>
      </c>
      <c r="BB100">
        <v>1531.5696354081629</v>
      </c>
    </row>
    <row r="101" spans="1:54" x14ac:dyDescent="0.35">
      <c r="A101" s="10">
        <v>20034</v>
      </c>
      <c r="B101" s="10">
        <v>2006</v>
      </c>
      <c r="C101" s="10">
        <v>97</v>
      </c>
      <c r="D101" s="10">
        <f t="shared" si="5"/>
        <v>1860.5</v>
      </c>
      <c r="E101" s="10">
        <f t="shared" si="8"/>
        <v>1630</v>
      </c>
      <c r="F101" s="10">
        <f t="shared" si="9"/>
        <v>1680.6015384827706</v>
      </c>
      <c r="G101" s="10">
        <f t="shared" si="6"/>
        <v>325.39846151722941</v>
      </c>
      <c r="H101" s="10">
        <f t="shared" si="7"/>
        <v>105884.15875777983</v>
      </c>
      <c r="AY101" s="10">
        <v>97</v>
      </c>
      <c r="AZ101">
        <v>2006</v>
      </c>
      <c r="BA101">
        <v>1630</v>
      </c>
      <c r="BB101">
        <v>1680.6015384827706</v>
      </c>
    </row>
    <row r="102" spans="1:54" x14ac:dyDescent="0.35">
      <c r="A102" s="10">
        <v>20041</v>
      </c>
      <c r="B102" s="10">
        <v>1909</v>
      </c>
      <c r="C102" s="10">
        <v>98</v>
      </c>
      <c r="D102" s="10">
        <f t="shared" si="5"/>
        <v>1957.5</v>
      </c>
      <c r="E102" s="10">
        <f t="shared" si="8"/>
        <v>1860.5</v>
      </c>
      <c r="F102" s="10">
        <f t="shared" si="9"/>
        <v>1944.978442957507</v>
      </c>
      <c r="G102" s="10">
        <f t="shared" si="6"/>
        <v>-35.978442957507013</v>
      </c>
      <c r="H102" s="10">
        <f t="shared" si="7"/>
        <v>1294.4483576465859</v>
      </c>
      <c r="AY102" s="10">
        <v>98</v>
      </c>
      <c r="AZ102">
        <v>1909</v>
      </c>
      <c r="BA102">
        <v>1860.5</v>
      </c>
      <c r="BB102">
        <v>1944.978442957507</v>
      </c>
    </row>
    <row r="103" spans="1:54" x14ac:dyDescent="0.35">
      <c r="A103" s="10">
        <v>20042</v>
      </c>
      <c r="B103" s="10">
        <v>2014</v>
      </c>
      <c r="C103" s="10">
        <v>99</v>
      </c>
      <c r="D103" s="10">
        <f t="shared" si="5"/>
        <v>1961.5</v>
      </c>
      <c r="E103" s="10">
        <f t="shared" si="8"/>
        <v>1957.5</v>
      </c>
      <c r="F103" s="10">
        <f t="shared" si="9"/>
        <v>1915.7469913625125</v>
      </c>
      <c r="G103" s="10">
        <f t="shared" si="6"/>
        <v>98.253008637487483</v>
      </c>
      <c r="H103" s="10">
        <f t="shared" si="7"/>
        <v>9653.6537063181895</v>
      </c>
      <c r="AY103" s="10">
        <v>99</v>
      </c>
      <c r="AZ103">
        <v>2014</v>
      </c>
      <c r="BA103">
        <v>1957.5</v>
      </c>
      <c r="BB103">
        <v>1915.7469913625125</v>
      </c>
    </row>
    <row r="104" spans="1:54" x14ac:dyDescent="0.35">
      <c r="A104" s="10">
        <v>20043</v>
      </c>
      <c r="B104" s="10">
        <v>2350</v>
      </c>
      <c r="C104" s="10">
        <v>100</v>
      </c>
      <c r="D104" s="10">
        <f t="shared" si="5"/>
        <v>2182</v>
      </c>
      <c r="E104" s="10">
        <f t="shared" si="8"/>
        <v>1961.5</v>
      </c>
      <c r="F104" s="10">
        <f t="shared" si="9"/>
        <v>1995.5747390346787</v>
      </c>
      <c r="G104" s="10">
        <f t="shared" si="6"/>
        <v>354.42526096532129</v>
      </c>
      <c r="H104" s="10">
        <f t="shared" si="7"/>
        <v>125617.26561033609</v>
      </c>
      <c r="AY104" s="10">
        <v>100</v>
      </c>
      <c r="AZ104">
        <v>2350</v>
      </c>
      <c r="BA104">
        <v>1961.5</v>
      </c>
      <c r="BB104">
        <v>1995.5747390346787</v>
      </c>
    </row>
    <row r="105" spans="1:54" x14ac:dyDescent="0.35">
      <c r="A105" s="10">
        <v>20044</v>
      </c>
      <c r="B105" s="10">
        <v>3490</v>
      </c>
      <c r="C105" s="10">
        <v>101</v>
      </c>
      <c r="D105" s="10">
        <f t="shared" si="5"/>
        <v>2920</v>
      </c>
      <c r="E105" s="10">
        <f t="shared" si="8"/>
        <v>2182</v>
      </c>
      <c r="F105" s="10">
        <f t="shared" si="9"/>
        <v>2283.5350844055829</v>
      </c>
      <c r="G105" s="10">
        <f t="shared" si="6"/>
        <v>1206.4649155944171</v>
      </c>
      <c r="H105" s="10">
        <f t="shared" si="7"/>
        <v>1455557.592560244</v>
      </c>
      <c r="AY105" s="10">
        <v>101</v>
      </c>
      <c r="AZ105">
        <v>3490</v>
      </c>
      <c r="BA105">
        <v>2182</v>
      </c>
      <c r="BB105">
        <v>2283.5350844055829</v>
      </c>
    </row>
    <row r="106" spans="1:54" x14ac:dyDescent="0.35">
      <c r="A106" s="10">
        <v>20051</v>
      </c>
      <c r="B106" s="10">
        <v>3243</v>
      </c>
      <c r="C106" s="10">
        <v>102</v>
      </c>
      <c r="D106" s="10">
        <f t="shared" si="5"/>
        <v>3366.5</v>
      </c>
      <c r="E106" s="10">
        <f t="shared" si="8"/>
        <v>2920</v>
      </c>
      <c r="F106" s="10">
        <f t="shared" si="9"/>
        <v>3263.7531784156477</v>
      </c>
      <c r="G106" s="10">
        <f t="shared" si="6"/>
        <v>-20.753178415647653</v>
      </c>
      <c r="H106" s="10">
        <f t="shared" si="7"/>
        <v>430.69441435170364</v>
      </c>
      <c r="AY106" s="10">
        <v>102</v>
      </c>
      <c r="AZ106">
        <v>3243</v>
      </c>
      <c r="BA106">
        <v>2920</v>
      </c>
      <c r="BB106">
        <v>3263.7531784156477</v>
      </c>
    </row>
    <row r="107" spans="1:54" x14ac:dyDescent="0.35">
      <c r="A107" s="10">
        <v>20052</v>
      </c>
      <c r="B107" s="10">
        <v>3520</v>
      </c>
      <c r="C107" s="10">
        <v>103</v>
      </c>
      <c r="D107" s="10">
        <f t="shared" si="5"/>
        <v>3381.5</v>
      </c>
      <c r="E107" s="10">
        <f t="shared" si="8"/>
        <v>3366.5</v>
      </c>
      <c r="F107" s="10">
        <f t="shared" si="9"/>
        <v>3246.8918169883127</v>
      </c>
      <c r="G107" s="10">
        <f t="shared" si="6"/>
        <v>273.10818301168729</v>
      </c>
      <c r="H107" s="10">
        <f t="shared" si="7"/>
        <v>74588.079627945277</v>
      </c>
      <c r="AY107" s="10">
        <v>103</v>
      </c>
      <c r="AZ107">
        <v>3520</v>
      </c>
      <c r="BA107">
        <v>3366.5</v>
      </c>
      <c r="BB107">
        <v>3246.8918169883127</v>
      </c>
    </row>
    <row r="108" spans="1:54" x14ac:dyDescent="0.35">
      <c r="A108" s="10">
        <v>20053</v>
      </c>
      <c r="B108" s="10">
        <v>3678</v>
      </c>
      <c r="C108" s="10">
        <v>104</v>
      </c>
      <c r="D108" s="10">
        <f t="shared" si="5"/>
        <v>3599</v>
      </c>
      <c r="E108" s="10">
        <f t="shared" si="8"/>
        <v>3381.5</v>
      </c>
      <c r="F108" s="10">
        <f t="shared" si="9"/>
        <v>3468.7843719644111</v>
      </c>
      <c r="G108" s="10">
        <f t="shared" si="6"/>
        <v>209.21562803558891</v>
      </c>
      <c r="H108" s="10">
        <f t="shared" si="7"/>
        <v>43771.179014325891</v>
      </c>
      <c r="AY108" s="10">
        <v>104</v>
      </c>
      <c r="AZ108">
        <v>3678</v>
      </c>
      <c r="BA108">
        <v>3381.5</v>
      </c>
      <c r="BB108">
        <v>3468.7843719644111</v>
      </c>
    </row>
  </sheetData>
  <mergeCells count="1">
    <mergeCell ref="M3:P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F6FA-8EFC-4588-BBC3-89C8FEEC6A13}">
  <dimension ref="A1:V14"/>
  <sheetViews>
    <sheetView zoomScale="115" zoomScaleNormal="115" workbookViewId="0">
      <selection activeCell="K7" sqref="K7"/>
    </sheetView>
  </sheetViews>
  <sheetFormatPr defaultRowHeight="14.5" x14ac:dyDescent="0.35"/>
  <cols>
    <col min="12" max="12" width="13.08984375" customWidth="1"/>
  </cols>
  <sheetData>
    <row r="1" spans="1:22" ht="26" x14ac:dyDescent="0.6">
      <c r="A1" s="19" t="s">
        <v>40</v>
      </c>
      <c r="C1" s="20" t="s">
        <v>41</v>
      </c>
    </row>
    <row r="3" spans="1:22" x14ac:dyDescent="0.35">
      <c r="A3" s="33" t="s">
        <v>17</v>
      </c>
      <c r="B3" s="33" t="s">
        <v>0</v>
      </c>
      <c r="C3" s="33" t="s">
        <v>18</v>
      </c>
      <c r="D3" s="33" t="s">
        <v>19</v>
      </c>
      <c r="E3" s="33" t="s">
        <v>20</v>
      </c>
      <c r="F3" s="33" t="s">
        <v>21</v>
      </c>
      <c r="G3" s="33" t="s">
        <v>22</v>
      </c>
      <c r="N3" s="48"/>
      <c r="O3" s="49"/>
      <c r="P3" s="49"/>
      <c r="Q3" s="50"/>
    </row>
    <row r="4" spans="1:22" x14ac:dyDescent="0.35">
      <c r="A4" s="26">
        <v>-4.7270858176325277</v>
      </c>
      <c r="B4" s="26">
        <v>13.603484761197622</v>
      </c>
      <c r="C4" s="26">
        <v>1.4706178269769496</v>
      </c>
      <c r="D4" s="26">
        <v>-1.6463682403097433</v>
      </c>
      <c r="E4" s="26">
        <v>-7.3213520790412954</v>
      </c>
      <c r="F4" s="26">
        <v>7.4971024923740881</v>
      </c>
      <c r="G4" s="26">
        <f>SUM(C4:F4)</f>
        <v>0</v>
      </c>
      <c r="N4" s="66" t="s">
        <v>53</v>
      </c>
      <c r="O4" s="67"/>
      <c r="P4" s="67"/>
      <c r="Q4" s="68"/>
    </row>
    <row r="5" spans="1:22" x14ac:dyDescent="0.35">
      <c r="N5" s="51"/>
      <c r="O5" s="57" t="s">
        <v>17</v>
      </c>
      <c r="P5" s="57">
        <v>-4.7270858176325277</v>
      </c>
      <c r="Q5" s="52"/>
      <c r="R5" s="47"/>
      <c r="S5" s="47"/>
      <c r="T5" s="47"/>
      <c r="U5" s="47"/>
      <c r="V5" s="47"/>
    </row>
    <row r="6" spans="1:22" x14ac:dyDescent="0.35">
      <c r="A6" s="30" t="s">
        <v>1</v>
      </c>
      <c r="B6" s="30" t="s">
        <v>2</v>
      </c>
      <c r="C6" s="31" t="s">
        <v>0</v>
      </c>
      <c r="D6" s="32" t="s">
        <v>18</v>
      </c>
      <c r="E6" s="32" t="s">
        <v>19</v>
      </c>
      <c r="F6" s="32" t="s">
        <v>20</v>
      </c>
      <c r="G6" s="32" t="s">
        <v>21</v>
      </c>
      <c r="I6" s="32" t="s">
        <v>23</v>
      </c>
      <c r="J6" s="32" t="s">
        <v>24</v>
      </c>
      <c r="K6" s="32" t="s">
        <v>25</v>
      </c>
      <c r="L6" s="32" t="s">
        <v>26</v>
      </c>
      <c r="N6" s="51"/>
      <c r="O6" s="57" t="s">
        <v>0</v>
      </c>
      <c r="P6" s="57">
        <v>13.603484761197622</v>
      </c>
      <c r="Q6" s="52"/>
      <c r="R6" s="47"/>
      <c r="S6" s="47"/>
      <c r="T6" s="47"/>
      <c r="U6" s="47"/>
      <c r="V6" s="47"/>
    </row>
    <row r="7" spans="1:22" x14ac:dyDescent="0.35">
      <c r="A7" s="10">
        <v>19794</v>
      </c>
      <c r="B7" s="10">
        <v>19.539999959999999</v>
      </c>
      <c r="C7" s="10">
        <v>1</v>
      </c>
      <c r="D7" s="10">
        <v>0</v>
      </c>
      <c r="E7" s="10">
        <v>0</v>
      </c>
      <c r="F7" s="10">
        <v>0</v>
      </c>
      <c r="G7" s="10">
        <v>1</v>
      </c>
      <c r="I7" s="10">
        <f>$A$4+$B$4*C7+SUMPRODUCT($C$4:$F$4,D7:G7)</f>
        <v>16.373501435939183</v>
      </c>
      <c r="J7" s="10">
        <f>B7-I7</f>
        <v>3.1664985240608168</v>
      </c>
      <c r="K7" s="10">
        <f>J7^2</f>
        <v>10.02671290287933</v>
      </c>
      <c r="L7" s="26">
        <f>SUM(K7:K14)</f>
        <v>28.967698492791627</v>
      </c>
      <c r="N7" s="51"/>
      <c r="O7" s="57" t="s">
        <v>18</v>
      </c>
      <c r="P7" s="57">
        <v>1.4706178269769496</v>
      </c>
      <c r="Q7" s="52"/>
      <c r="R7" s="47"/>
      <c r="S7" s="47"/>
      <c r="T7" s="47"/>
      <c r="U7" s="47"/>
      <c r="V7" s="47"/>
    </row>
    <row r="8" spans="1:22" x14ac:dyDescent="0.35">
      <c r="A8" s="10">
        <v>19801</v>
      </c>
      <c r="B8" s="10">
        <v>23.54999995</v>
      </c>
      <c r="C8" s="10">
        <v>2</v>
      </c>
      <c r="D8" s="10">
        <v>1</v>
      </c>
      <c r="E8" s="10">
        <v>0</v>
      </c>
      <c r="F8" s="10">
        <v>0</v>
      </c>
      <c r="G8" s="10">
        <v>0</v>
      </c>
      <c r="I8" s="10">
        <f t="shared" ref="I8:I14" si="0">$A$4+$B$4*C8+SUMPRODUCT($C$4:$F$4,D8:G8)</f>
        <v>23.950501531739665</v>
      </c>
      <c r="J8" s="10">
        <f t="shared" ref="J8:J14" si="1">B8-I8</f>
        <v>-0.40050158173966466</v>
      </c>
      <c r="K8" s="10">
        <f t="shared" ref="K8:K14" si="2">J8^2</f>
        <v>0.1604015169759733</v>
      </c>
      <c r="N8" s="51"/>
      <c r="O8" s="57" t="s">
        <v>19</v>
      </c>
      <c r="P8" s="57">
        <v>-1.6463682403097433</v>
      </c>
      <c r="Q8" s="52"/>
      <c r="R8" s="47"/>
      <c r="S8" s="47"/>
      <c r="T8" s="47"/>
      <c r="U8" s="47"/>
      <c r="V8" s="47"/>
    </row>
    <row r="9" spans="1:22" x14ac:dyDescent="0.35">
      <c r="A9" s="10">
        <v>19802</v>
      </c>
      <c r="B9" s="10">
        <v>32.568999890000001</v>
      </c>
      <c r="C9" s="10">
        <v>3</v>
      </c>
      <c r="D9" s="10">
        <v>0</v>
      </c>
      <c r="E9" s="10">
        <v>1</v>
      </c>
      <c r="F9" s="10">
        <v>0</v>
      </c>
      <c r="G9" s="10">
        <v>0</v>
      </c>
      <c r="I9" s="10">
        <f t="shared" si="0"/>
        <v>34.4370002256506</v>
      </c>
      <c r="J9" s="10">
        <f t="shared" si="1"/>
        <v>-1.8680003356505992</v>
      </c>
      <c r="K9" s="10">
        <f t="shared" si="2"/>
        <v>3.4894252539907513</v>
      </c>
      <c r="N9" s="51"/>
      <c r="O9" s="57" t="s">
        <v>20</v>
      </c>
      <c r="P9" s="57">
        <v>-7.3213520790412954</v>
      </c>
      <c r="Q9" s="52"/>
      <c r="R9" s="47"/>
      <c r="S9" s="47"/>
      <c r="T9" s="47"/>
      <c r="U9" s="47"/>
      <c r="V9" s="47"/>
    </row>
    <row r="10" spans="1:22" x14ac:dyDescent="0.35">
      <c r="A10" s="10">
        <v>19803</v>
      </c>
      <c r="B10" s="10">
        <v>41.466999889999997</v>
      </c>
      <c r="C10" s="10">
        <v>4</v>
      </c>
      <c r="D10" s="10">
        <v>0</v>
      </c>
      <c r="E10" s="10">
        <v>0</v>
      </c>
      <c r="F10" s="10">
        <v>1</v>
      </c>
      <c r="G10" s="10">
        <v>0</v>
      </c>
      <c r="I10" s="10">
        <f t="shared" si="0"/>
        <v>42.365501148116664</v>
      </c>
      <c r="J10" s="10">
        <f t="shared" si="1"/>
        <v>-0.89850125811666715</v>
      </c>
      <c r="K10" s="10">
        <f t="shared" si="2"/>
        <v>0.80730451083723376</v>
      </c>
      <c r="N10" s="51"/>
      <c r="O10" s="57" t="s">
        <v>21</v>
      </c>
      <c r="P10" s="57">
        <v>7.4971024923740881</v>
      </c>
      <c r="Q10" s="52"/>
      <c r="R10" s="47"/>
      <c r="S10" s="47"/>
      <c r="T10" s="47"/>
      <c r="U10" s="47"/>
      <c r="V10" s="47"/>
    </row>
    <row r="11" spans="1:22" x14ac:dyDescent="0.35">
      <c r="A11" s="10">
        <v>19804</v>
      </c>
      <c r="B11" s="10">
        <v>67.620999810000001</v>
      </c>
      <c r="C11" s="10">
        <v>5</v>
      </c>
      <c r="D11" s="10">
        <v>0</v>
      </c>
      <c r="E11" s="10">
        <v>0</v>
      </c>
      <c r="F11" s="10">
        <v>0</v>
      </c>
      <c r="G11" s="10">
        <v>1</v>
      </c>
      <c r="I11" s="10">
        <f t="shared" si="0"/>
        <v>70.787440480729671</v>
      </c>
      <c r="J11" s="10">
        <f t="shared" si="1"/>
        <v>-3.1664406707296706</v>
      </c>
      <c r="K11" s="10">
        <f t="shared" si="2"/>
        <v>10.026346521250966</v>
      </c>
      <c r="N11" s="51"/>
      <c r="O11" s="57" t="s">
        <v>22</v>
      </c>
      <c r="P11" s="57">
        <v>0</v>
      </c>
      <c r="Q11" s="52"/>
      <c r="R11" s="47"/>
      <c r="S11" s="47"/>
      <c r="T11" s="47"/>
      <c r="U11" s="47"/>
      <c r="V11" s="47"/>
    </row>
    <row r="12" spans="1:22" x14ac:dyDescent="0.35">
      <c r="A12" s="10">
        <v>19811</v>
      </c>
      <c r="B12" s="10">
        <v>78.764999869999997</v>
      </c>
      <c r="C12" s="10">
        <v>6</v>
      </c>
      <c r="D12" s="10">
        <v>1</v>
      </c>
      <c r="E12" s="10">
        <v>0</v>
      </c>
      <c r="F12" s="10">
        <v>0</v>
      </c>
      <c r="G12" s="10">
        <v>0</v>
      </c>
      <c r="I12" s="10">
        <f t="shared" si="0"/>
        <v>78.364440576530157</v>
      </c>
      <c r="J12" s="10">
        <f t="shared" si="1"/>
        <v>0.40055929346983987</v>
      </c>
      <c r="K12" s="10">
        <f t="shared" si="2"/>
        <v>0.16044774758505731</v>
      </c>
      <c r="N12" s="51"/>
      <c r="O12" s="57" t="s">
        <v>26</v>
      </c>
      <c r="P12" s="57">
        <v>28.967698492791627</v>
      </c>
      <c r="Q12" s="52"/>
    </row>
    <row r="13" spans="1:22" x14ac:dyDescent="0.35">
      <c r="A13" s="10">
        <v>19812</v>
      </c>
      <c r="B13" s="10">
        <v>90.718999859999997</v>
      </c>
      <c r="C13" s="10">
        <v>7</v>
      </c>
      <c r="D13" s="10">
        <v>0</v>
      </c>
      <c r="E13" s="10">
        <v>1</v>
      </c>
      <c r="F13" s="10">
        <v>0</v>
      </c>
      <c r="G13" s="10">
        <v>0</v>
      </c>
      <c r="I13" s="10">
        <f t="shared" si="0"/>
        <v>88.850939270441089</v>
      </c>
      <c r="J13" s="10">
        <f t="shared" si="1"/>
        <v>1.8680605895589082</v>
      </c>
      <c r="K13" s="10">
        <f t="shared" si="2"/>
        <v>3.4896503662631755</v>
      </c>
      <c r="N13" s="53"/>
      <c r="O13" s="54"/>
      <c r="P13" s="54"/>
      <c r="Q13" s="55"/>
    </row>
    <row r="14" spans="1:22" x14ac:dyDescent="0.35">
      <c r="A14" s="10">
        <v>19813</v>
      </c>
      <c r="B14" s="10">
        <v>97.677999970000002</v>
      </c>
      <c r="C14" s="10">
        <v>8</v>
      </c>
      <c r="D14" s="10">
        <v>0</v>
      </c>
      <c r="E14" s="10">
        <v>0</v>
      </c>
      <c r="F14" s="10">
        <v>1</v>
      </c>
      <c r="G14" s="10">
        <v>0</v>
      </c>
      <c r="I14" s="10">
        <f t="shared" si="0"/>
        <v>96.77944019290716</v>
      </c>
      <c r="J14" s="10">
        <f t="shared" si="1"/>
        <v>0.89855977709284218</v>
      </c>
      <c r="K14" s="10">
        <f t="shared" si="2"/>
        <v>0.80740967300913824</v>
      </c>
    </row>
  </sheetData>
  <mergeCells count="1">
    <mergeCell ref="N4:Q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37B3-A0A2-45E2-9E46-F878DA030082}">
  <dimension ref="A1:AW110"/>
  <sheetViews>
    <sheetView tabSelected="1" zoomScaleNormal="100" workbookViewId="0">
      <selection activeCell="N10" sqref="N10"/>
    </sheetView>
  </sheetViews>
  <sheetFormatPr defaultRowHeight="14.5" x14ac:dyDescent="0.35"/>
  <cols>
    <col min="11" max="11" width="9.90625" customWidth="1"/>
    <col min="15" max="15" width="11.81640625" bestFit="1" customWidth="1"/>
  </cols>
  <sheetData>
    <row r="1" spans="1:49" ht="26" x14ac:dyDescent="0.6">
      <c r="A1" s="19" t="s">
        <v>40</v>
      </c>
      <c r="C1" s="20" t="s">
        <v>42</v>
      </c>
    </row>
    <row r="3" spans="1:49" x14ac:dyDescent="0.35">
      <c r="A3" s="33" t="s">
        <v>17</v>
      </c>
      <c r="B3" s="33" t="s">
        <v>0</v>
      </c>
      <c r="C3" s="33" t="s">
        <v>18</v>
      </c>
      <c r="D3" s="33" t="s">
        <v>19</v>
      </c>
      <c r="E3" s="33" t="s">
        <v>20</v>
      </c>
      <c r="F3" s="33" t="s">
        <v>21</v>
      </c>
      <c r="G3" s="33" t="s">
        <v>22</v>
      </c>
      <c r="Q3" s="48"/>
      <c r="R3" s="49"/>
      <c r="S3" s="49"/>
      <c r="T3" s="50"/>
    </row>
    <row r="4" spans="1:49" x14ac:dyDescent="0.35">
      <c r="A4" s="26">
        <v>-4.7270858176325277</v>
      </c>
      <c r="B4" s="26">
        <v>13.603484761197622</v>
      </c>
      <c r="C4" s="26">
        <v>1.4706178269769496</v>
      </c>
      <c r="D4" s="26">
        <v>-1.6463682403097433</v>
      </c>
      <c r="E4" s="26">
        <v>-7.3213520790412954</v>
      </c>
      <c r="F4" s="26">
        <v>7.4971024923740881</v>
      </c>
      <c r="G4" s="26">
        <f>SUM(C4:F4)</f>
        <v>0</v>
      </c>
      <c r="K4" s="33" t="s">
        <v>28</v>
      </c>
      <c r="L4" s="33" t="s">
        <v>33</v>
      </c>
      <c r="M4" s="33" t="s">
        <v>34</v>
      </c>
      <c r="Q4" s="66" t="s">
        <v>51</v>
      </c>
      <c r="R4" s="67"/>
      <c r="S4" s="67"/>
      <c r="T4" s="68"/>
      <c r="AU4" t="s">
        <v>0</v>
      </c>
      <c r="AV4" t="s">
        <v>2</v>
      </c>
      <c r="AW4" t="s">
        <v>23</v>
      </c>
    </row>
    <row r="5" spans="1:49" x14ac:dyDescent="0.35">
      <c r="K5" s="26">
        <v>0.68343817504071402</v>
      </c>
      <c r="L5" s="26">
        <v>0.15808852696941955</v>
      </c>
      <c r="M5" s="26">
        <v>0.27743791561138875</v>
      </c>
      <c r="Q5" s="51"/>
      <c r="R5" s="57" t="s">
        <v>28</v>
      </c>
      <c r="S5" s="57">
        <v>0.68343817504071402</v>
      </c>
      <c r="T5" s="52"/>
      <c r="AU5">
        <v>1</v>
      </c>
      <c r="AV5">
        <v>19.539999959999999</v>
      </c>
    </row>
    <row r="6" spans="1:49" x14ac:dyDescent="0.35">
      <c r="A6" s="30" t="s">
        <v>1</v>
      </c>
      <c r="B6" s="30" t="s">
        <v>2</v>
      </c>
      <c r="C6" s="31" t="s">
        <v>0</v>
      </c>
      <c r="D6" s="32" t="s">
        <v>18</v>
      </c>
      <c r="E6" s="32" t="s">
        <v>19</v>
      </c>
      <c r="F6" s="32" t="s">
        <v>20</v>
      </c>
      <c r="G6" s="32" t="s">
        <v>21</v>
      </c>
      <c r="H6" s="30" t="s">
        <v>1</v>
      </c>
      <c r="I6" s="15"/>
      <c r="J6" s="15"/>
      <c r="K6" s="15"/>
      <c r="L6" s="15"/>
      <c r="Q6" s="51"/>
      <c r="R6" s="57" t="s">
        <v>33</v>
      </c>
      <c r="S6" s="57">
        <v>0.15808852696941955</v>
      </c>
      <c r="T6" s="52"/>
      <c r="AU6">
        <v>2</v>
      </c>
      <c r="AV6">
        <v>23.54999995</v>
      </c>
    </row>
    <row r="7" spans="1:49" x14ac:dyDescent="0.35">
      <c r="A7" s="10">
        <v>19794</v>
      </c>
      <c r="B7" s="10">
        <v>19.539999959999999</v>
      </c>
      <c r="C7" s="10">
        <v>1</v>
      </c>
      <c r="D7" s="10">
        <v>0</v>
      </c>
      <c r="E7" s="10">
        <v>0</v>
      </c>
      <c r="F7" s="10">
        <v>0</v>
      </c>
      <c r="G7" s="10">
        <v>1</v>
      </c>
      <c r="H7" s="10">
        <v>19794</v>
      </c>
      <c r="Q7" s="51"/>
      <c r="R7" s="57" t="s">
        <v>34</v>
      </c>
      <c r="S7" s="57">
        <v>0.27743791561138875</v>
      </c>
      <c r="T7" s="52"/>
      <c r="AU7">
        <v>3</v>
      </c>
      <c r="AV7">
        <v>32.568999890000001</v>
      </c>
    </row>
    <row r="8" spans="1:49" x14ac:dyDescent="0.35">
      <c r="A8" s="10">
        <v>19801</v>
      </c>
      <c r="B8" s="10">
        <v>23.54999995</v>
      </c>
      <c r="C8" s="10">
        <v>2</v>
      </c>
      <c r="D8" s="10">
        <v>1</v>
      </c>
      <c r="E8" s="10">
        <v>0</v>
      </c>
      <c r="F8" s="10">
        <v>0</v>
      </c>
      <c r="G8" s="10">
        <v>0</v>
      </c>
      <c r="H8" s="10">
        <v>19801</v>
      </c>
      <c r="Q8" s="51"/>
      <c r="R8" s="57" t="s">
        <v>26</v>
      </c>
      <c r="S8" s="57">
        <v>5740486.5296955435</v>
      </c>
      <c r="T8" s="52"/>
      <c r="AU8">
        <v>4</v>
      </c>
      <c r="AV8">
        <v>41.466999889999997</v>
      </c>
    </row>
    <row r="9" spans="1:49" x14ac:dyDescent="0.35">
      <c r="A9" s="10">
        <v>19802</v>
      </c>
      <c r="B9" s="10">
        <v>32.568999890000001</v>
      </c>
      <c r="C9" s="10">
        <v>3</v>
      </c>
      <c r="D9" s="10">
        <v>0</v>
      </c>
      <c r="E9" s="10">
        <v>1</v>
      </c>
      <c r="F9" s="10">
        <v>0</v>
      </c>
      <c r="G9" s="10">
        <v>0</v>
      </c>
      <c r="H9" s="10">
        <v>19802</v>
      </c>
      <c r="K9" s="34" t="s">
        <v>31</v>
      </c>
      <c r="Q9" s="53"/>
      <c r="R9" s="54"/>
      <c r="S9" s="54"/>
      <c r="T9" s="55"/>
      <c r="AU9">
        <v>5</v>
      </c>
      <c r="AV9">
        <v>67.620999810000001</v>
      </c>
    </row>
    <row r="10" spans="1:49" x14ac:dyDescent="0.35">
      <c r="A10" s="10">
        <v>19803</v>
      </c>
      <c r="B10" s="10">
        <v>41.466999889999997</v>
      </c>
      <c r="C10" s="10">
        <v>4</v>
      </c>
      <c r="D10" s="10">
        <v>0</v>
      </c>
      <c r="E10" s="10">
        <v>0</v>
      </c>
      <c r="F10" s="10">
        <v>1</v>
      </c>
      <c r="G10" s="10">
        <v>0</v>
      </c>
      <c r="H10" s="10">
        <v>19803</v>
      </c>
      <c r="K10" s="10">
        <f>E4</f>
        <v>-7.3213520790412954</v>
      </c>
      <c r="AU10">
        <v>6</v>
      </c>
      <c r="AV10">
        <v>78.764999869999997</v>
      </c>
    </row>
    <row r="11" spans="1:49" x14ac:dyDescent="0.35">
      <c r="A11" s="10">
        <v>19804</v>
      </c>
      <c r="B11" s="10">
        <v>67.620999810000001</v>
      </c>
      <c r="C11" s="10">
        <v>5</v>
      </c>
      <c r="D11" s="10">
        <v>0</v>
      </c>
      <c r="E11" s="10">
        <v>0</v>
      </c>
      <c r="F11" s="10">
        <v>0</v>
      </c>
      <c r="G11" s="10">
        <v>1</v>
      </c>
      <c r="H11" s="10">
        <v>19804</v>
      </c>
      <c r="K11" s="10">
        <f>F4</f>
        <v>7.4971024923740881</v>
      </c>
      <c r="AU11">
        <v>7</v>
      </c>
      <c r="AV11">
        <v>90.718999859999997</v>
      </c>
    </row>
    <row r="12" spans="1:49" x14ac:dyDescent="0.35">
      <c r="A12" s="10">
        <v>19811</v>
      </c>
      <c r="B12" s="10">
        <v>78.764999869999997</v>
      </c>
      <c r="C12" s="10">
        <v>6</v>
      </c>
      <c r="D12" s="10">
        <v>1</v>
      </c>
      <c r="E12" s="10">
        <v>0</v>
      </c>
      <c r="F12" s="10">
        <v>0</v>
      </c>
      <c r="G12" s="10">
        <v>0</v>
      </c>
      <c r="H12" s="10">
        <v>19811</v>
      </c>
      <c r="K12" s="35">
        <f>C4</f>
        <v>1.4706178269769496</v>
      </c>
      <c r="AU12">
        <v>8</v>
      </c>
      <c r="AV12">
        <v>97.677999970000002</v>
      </c>
    </row>
    <row r="13" spans="1:49" x14ac:dyDescent="0.35">
      <c r="A13" s="10">
        <v>19812</v>
      </c>
      <c r="B13" s="10">
        <v>90.718999859999997</v>
      </c>
      <c r="C13" s="10">
        <v>7</v>
      </c>
      <c r="D13" s="10">
        <v>0</v>
      </c>
      <c r="E13" s="10">
        <v>1</v>
      </c>
      <c r="F13" s="10">
        <v>0</v>
      </c>
      <c r="G13" s="10">
        <v>0</v>
      </c>
      <c r="H13" s="10">
        <v>19812</v>
      </c>
      <c r="I13" s="34" t="s">
        <v>32</v>
      </c>
      <c r="J13" s="34" t="s">
        <v>0</v>
      </c>
      <c r="K13" s="10">
        <f>D4</f>
        <v>-1.6463682403097433</v>
      </c>
      <c r="L13" s="34" t="s">
        <v>23</v>
      </c>
      <c r="M13" s="34" t="s">
        <v>24</v>
      </c>
      <c r="N13" s="34" t="s">
        <v>25</v>
      </c>
      <c r="O13" s="34" t="s">
        <v>26</v>
      </c>
      <c r="AU13">
        <v>9</v>
      </c>
      <c r="AV13">
        <v>133.553</v>
      </c>
      <c r="AW13">
        <v>126.099939302613</v>
      </c>
    </row>
    <row r="14" spans="1:49" x14ac:dyDescent="0.35">
      <c r="A14" s="10">
        <v>19813</v>
      </c>
      <c r="B14" s="10">
        <v>97.677999970000002</v>
      </c>
      <c r="C14" s="10">
        <v>8</v>
      </c>
      <c r="D14" s="10">
        <v>0</v>
      </c>
      <c r="E14" s="10">
        <v>0</v>
      </c>
      <c r="F14" s="10">
        <v>1</v>
      </c>
      <c r="G14" s="10">
        <v>0</v>
      </c>
      <c r="H14" s="10">
        <v>19813</v>
      </c>
      <c r="I14" s="10">
        <f>B14-K10</f>
        <v>104.99935204904129</v>
      </c>
      <c r="J14" s="10">
        <f>B4</f>
        <v>13.603484761197622</v>
      </c>
      <c r="K14" s="10">
        <f>E4</f>
        <v>-7.3213520790412954</v>
      </c>
      <c r="L14" s="10"/>
      <c r="M14" s="10"/>
      <c r="N14" s="10"/>
      <c r="AU14">
        <v>10</v>
      </c>
      <c r="AV14">
        <v>131.0189996</v>
      </c>
      <c r="AW14">
        <v>139.57590211011185</v>
      </c>
    </row>
    <row r="15" spans="1:49" x14ac:dyDescent="0.35">
      <c r="A15" s="10">
        <v>19814</v>
      </c>
      <c r="B15" s="10">
        <v>133.553</v>
      </c>
      <c r="C15" s="10">
        <v>9</v>
      </c>
      <c r="D15" s="10">
        <v>0</v>
      </c>
      <c r="E15" s="10">
        <v>0</v>
      </c>
      <c r="F15" s="10">
        <v>0</v>
      </c>
      <c r="G15" s="10">
        <v>1</v>
      </c>
      <c r="H15" s="10">
        <v>19814</v>
      </c>
      <c r="I15" s="10">
        <f>$K$5*(B15-K11)+(1-$K$5)*(I14+J14)</f>
        <v>123.69654301172875</v>
      </c>
      <c r="J15" s="10">
        <f>$L$5*(I15-I14)+(1-$L$5)*J14</f>
        <v>14.408741271406148</v>
      </c>
      <c r="K15" s="10">
        <f>$M$5*(B15-I15)+(1-$M$5)*K11</f>
        <v>8.1516768859041555</v>
      </c>
      <c r="L15" s="10">
        <f>I14+J14+K11</f>
        <v>126.099939302613</v>
      </c>
      <c r="M15" s="10">
        <f>B15-L15</f>
        <v>7.4530606973870022</v>
      </c>
      <c r="N15" s="10">
        <f>M15^2</f>
        <v>55.548113758934825</v>
      </c>
      <c r="O15" s="36">
        <f>SUM(N15:N110)</f>
        <v>5740486.5296955435</v>
      </c>
      <c r="AU15">
        <v>11</v>
      </c>
      <c r="AV15">
        <v>142.6809998</v>
      </c>
      <c r="AW15">
        <v>144.09502377691354</v>
      </c>
    </row>
    <row r="16" spans="1:49" x14ac:dyDescent="0.35">
      <c r="A16" s="10">
        <v>19821</v>
      </c>
      <c r="B16" s="10">
        <v>131.0189996</v>
      </c>
      <c r="C16" s="10">
        <v>10</v>
      </c>
      <c r="D16" s="10">
        <v>1</v>
      </c>
      <c r="E16" s="10">
        <v>0</v>
      </c>
      <c r="F16" s="10">
        <v>0</v>
      </c>
      <c r="G16" s="10">
        <v>0</v>
      </c>
      <c r="H16" s="10">
        <v>19821</v>
      </c>
      <c r="I16" s="10">
        <f t="shared" ref="I16:I79" si="0">$K$5*(B16-K12)+(1-$K$5)*(I15+J15)</f>
        <v>132.25717044762274</v>
      </c>
      <c r="J16" s="10">
        <f t="shared" ref="J16:J79" si="1">$L$5*(I16-I15)+(1-$L$5)*J15</f>
        <v>13.48422156960055</v>
      </c>
      <c r="K16" s="10">
        <f t="shared" ref="K16:K79" si="2">$M$5*(B16-I16)+(1-$M$5)*K12</f>
        <v>0.71909714326427532</v>
      </c>
      <c r="L16" s="10">
        <f t="shared" ref="L16:L79" si="3">I15+J15+K12</f>
        <v>139.57590211011185</v>
      </c>
      <c r="M16" s="10">
        <f t="shared" ref="M16:M79" si="4">B16-L16</f>
        <v>-8.5569025101118541</v>
      </c>
      <c r="N16" s="10">
        <f t="shared" ref="N16:N79" si="5">M16^2</f>
        <v>73.220580567558542</v>
      </c>
      <c r="AU16">
        <v>12</v>
      </c>
      <c r="AV16">
        <v>175.80799959999999</v>
      </c>
      <c r="AW16">
        <v>150.78508711058691</v>
      </c>
    </row>
    <row r="17" spans="1:49" x14ac:dyDescent="0.35">
      <c r="A17" s="10">
        <v>19822</v>
      </c>
      <c r="B17" s="10">
        <v>142.6809998</v>
      </c>
      <c r="C17" s="10">
        <v>11</v>
      </c>
      <c r="D17" s="10">
        <v>0</v>
      </c>
      <c r="E17" s="10">
        <v>1</v>
      </c>
      <c r="F17" s="10">
        <v>0</v>
      </c>
      <c r="G17" s="10">
        <v>0</v>
      </c>
      <c r="H17" s="10">
        <v>19822</v>
      </c>
      <c r="I17" s="10">
        <f t="shared" si="0"/>
        <v>144.77499405097768</v>
      </c>
      <c r="J17" s="10">
        <f t="shared" si="1"/>
        <v>13.331445138650539</v>
      </c>
      <c r="K17" s="10">
        <f t="shared" si="2"/>
        <v>-1.7705566676828988</v>
      </c>
      <c r="L17" s="10">
        <f t="shared" si="3"/>
        <v>144.09502377691354</v>
      </c>
      <c r="M17" s="10">
        <f t="shared" si="4"/>
        <v>-1.4140239769135405</v>
      </c>
      <c r="N17" s="10">
        <f t="shared" si="5"/>
        <v>1.9994638072863851</v>
      </c>
      <c r="AU17">
        <v>13</v>
      </c>
      <c r="AV17">
        <v>214.2929997</v>
      </c>
      <c r="AW17">
        <v>199.39474377024209</v>
      </c>
    </row>
    <row r="18" spans="1:49" x14ac:dyDescent="0.35">
      <c r="A18" s="10">
        <v>19823</v>
      </c>
      <c r="B18" s="10">
        <v>175.80799959999999</v>
      </c>
      <c r="C18" s="10">
        <v>12</v>
      </c>
      <c r="D18" s="10">
        <v>0</v>
      </c>
      <c r="E18" s="10">
        <v>0</v>
      </c>
      <c r="F18" s="10">
        <v>1</v>
      </c>
      <c r="G18" s="10">
        <v>0</v>
      </c>
      <c r="H18" s="10">
        <v>19823</v>
      </c>
      <c r="I18" s="10">
        <f t="shared" si="0"/>
        <v>175.20805283559619</v>
      </c>
      <c r="J18" s="10">
        <f t="shared" si="1"/>
        <v>16.03501404874174</v>
      </c>
      <c r="K18" s="10">
        <f t="shared" si="2"/>
        <v>-5.1236834389809847</v>
      </c>
      <c r="L18" s="10">
        <f t="shared" si="3"/>
        <v>150.78508711058691</v>
      </c>
      <c r="M18" s="10">
        <f t="shared" si="4"/>
        <v>25.022912489413073</v>
      </c>
      <c r="N18" s="10">
        <f t="shared" si="5"/>
        <v>626.14614945282483</v>
      </c>
      <c r="AU18">
        <v>14</v>
      </c>
      <c r="AV18">
        <v>227.98199990000001</v>
      </c>
      <c r="AW18">
        <v>219.78887812647136</v>
      </c>
    </row>
    <row r="19" spans="1:49" x14ac:dyDescent="0.35">
      <c r="A19" s="10">
        <v>19824</v>
      </c>
      <c r="B19" s="10">
        <v>214.2929997</v>
      </c>
      <c r="C19" s="10">
        <v>13</v>
      </c>
      <c r="D19" s="10">
        <v>0</v>
      </c>
      <c r="E19" s="10">
        <v>0</v>
      </c>
      <c r="F19" s="10">
        <v>0</v>
      </c>
      <c r="G19" s="10">
        <v>1</v>
      </c>
      <c r="H19" s="10">
        <v>19824</v>
      </c>
      <c r="I19" s="10">
        <f t="shared" si="0"/>
        <v>201.42510372826118</v>
      </c>
      <c r="J19" s="10">
        <f t="shared" si="1"/>
        <v>17.644677254945922</v>
      </c>
      <c r="K19" s="10">
        <f t="shared" si="2"/>
        <v>9.460134878644773</v>
      </c>
      <c r="L19" s="10">
        <f t="shared" si="3"/>
        <v>199.39474377024209</v>
      </c>
      <c r="M19" s="10">
        <f t="shared" si="4"/>
        <v>14.898255929757909</v>
      </c>
      <c r="N19" s="10">
        <f t="shared" si="5"/>
        <v>221.9580297485667</v>
      </c>
      <c r="AU19">
        <v>15</v>
      </c>
      <c r="AV19">
        <v>267.28399940000003</v>
      </c>
      <c r="AW19">
        <v>241.42860923579127</v>
      </c>
    </row>
    <row r="20" spans="1:49" x14ac:dyDescent="0.35">
      <c r="A20" s="10">
        <v>19831</v>
      </c>
      <c r="B20" s="10">
        <v>227.98199990000001</v>
      </c>
      <c r="C20" s="10">
        <v>14</v>
      </c>
      <c r="D20" s="10">
        <v>1</v>
      </c>
      <c r="E20" s="10">
        <v>0</v>
      </c>
      <c r="F20" s="10">
        <v>0</v>
      </c>
      <c r="G20" s="10">
        <v>0</v>
      </c>
      <c r="H20" s="10">
        <v>19831</v>
      </c>
      <c r="I20" s="10">
        <f t="shared" si="0"/>
        <v>224.66927317599385</v>
      </c>
      <c r="J20" s="10">
        <f t="shared" si="1"/>
        <v>18.529892727480345</v>
      </c>
      <c r="K20" s="10">
        <f t="shared" si="2"/>
        <v>1.4386683280133423</v>
      </c>
      <c r="L20" s="10">
        <f t="shared" si="3"/>
        <v>219.78887812647136</v>
      </c>
      <c r="M20" s="10">
        <f t="shared" si="4"/>
        <v>8.1931217735286452</v>
      </c>
      <c r="N20" s="10">
        <f t="shared" si="5"/>
        <v>67.12724439586917</v>
      </c>
      <c r="AU20">
        <v>16</v>
      </c>
      <c r="AV20">
        <v>273.2099991</v>
      </c>
      <c r="AW20">
        <v>277.06944876761912</v>
      </c>
    </row>
    <row r="21" spans="1:49" x14ac:dyDescent="0.35">
      <c r="A21" s="10">
        <v>19832</v>
      </c>
      <c r="B21" s="10">
        <v>267.28399940000003</v>
      </c>
      <c r="C21" s="10">
        <v>15</v>
      </c>
      <c r="D21" s="10">
        <v>0</v>
      </c>
      <c r="E21" s="10">
        <v>1</v>
      </c>
      <c r="F21" s="10">
        <v>0</v>
      </c>
      <c r="G21" s="10">
        <v>0</v>
      </c>
      <c r="H21" s="10">
        <v>19832</v>
      </c>
      <c r="I21" s="10">
        <f t="shared" si="0"/>
        <v>260.86972657226664</v>
      </c>
      <c r="J21" s="10">
        <f t="shared" si="1"/>
        <v>21.323405634333504</v>
      </c>
      <c r="K21" s="10">
        <f t="shared" si="2"/>
        <v>0.50022536716000965</v>
      </c>
      <c r="L21" s="10">
        <f t="shared" si="3"/>
        <v>241.42860923579127</v>
      </c>
      <c r="M21" s="10">
        <f t="shared" si="4"/>
        <v>25.855390164208757</v>
      </c>
      <c r="N21" s="10">
        <f t="shared" si="5"/>
        <v>668.50120054346291</v>
      </c>
      <c r="AU21">
        <v>17</v>
      </c>
      <c r="AV21">
        <v>316.2279997</v>
      </c>
      <c r="AW21">
        <v>309.92198812738883</v>
      </c>
    </row>
    <row r="22" spans="1:49" x14ac:dyDescent="0.35">
      <c r="A22" s="10">
        <v>19833</v>
      </c>
      <c r="B22" s="10">
        <v>273.2099991</v>
      </c>
      <c r="C22" s="10">
        <v>16</v>
      </c>
      <c r="D22" s="10">
        <v>0</v>
      </c>
      <c r="E22" s="10">
        <v>0</v>
      </c>
      <c r="F22" s="10">
        <v>1</v>
      </c>
      <c r="G22" s="10">
        <v>0</v>
      </c>
      <c r="H22" s="10">
        <v>19833</v>
      </c>
      <c r="I22" s="10">
        <f t="shared" si="0"/>
        <v>279.55543696910104</v>
      </c>
      <c r="J22" s="10">
        <f t="shared" si="1"/>
        <v>20.906416279643018</v>
      </c>
      <c r="K22" s="10">
        <f t="shared" si="2"/>
        <v>-5.4626444414624711</v>
      </c>
      <c r="L22" s="10">
        <f t="shared" si="3"/>
        <v>277.06944876761912</v>
      </c>
      <c r="M22" s="10">
        <f t="shared" si="4"/>
        <v>-3.859449667619117</v>
      </c>
      <c r="N22" s="10">
        <f t="shared" si="5"/>
        <v>14.895351736885313</v>
      </c>
      <c r="AU22">
        <v>18</v>
      </c>
      <c r="AV22">
        <v>300.10199929999999</v>
      </c>
      <c r="AW22">
        <v>327.7980319366369</v>
      </c>
    </row>
    <row r="23" spans="1:49" x14ac:dyDescent="0.35">
      <c r="A23" s="10">
        <v>19834</v>
      </c>
      <c r="B23" s="10">
        <v>316.2279997</v>
      </c>
      <c r="C23" s="10">
        <v>17</v>
      </c>
      <c r="D23" s="10">
        <v>0</v>
      </c>
      <c r="E23" s="10">
        <v>0</v>
      </c>
      <c r="F23" s="10">
        <v>0</v>
      </c>
      <c r="G23" s="10">
        <v>1</v>
      </c>
      <c r="H23" s="10">
        <v>19834</v>
      </c>
      <c r="I23" s="10">
        <f t="shared" si="0"/>
        <v>304.77162228971503</v>
      </c>
      <c r="J23" s="10">
        <f t="shared" si="1"/>
        <v>21.587741318908527</v>
      </c>
      <c r="K23" s="10">
        <f t="shared" si="2"/>
        <v>10.013968245677832</v>
      </c>
      <c r="L23" s="10">
        <f t="shared" si="3"/>
        <v>309.92198812738883</v>
      </c>
      <c r="M23" s="10">
        <f t="shared" si="4"/>
        <v>6.306011572611169</v>
      </c>
      <c r="N23" s="10">
        <f t="shared" si="5"/>
        <v>39.765781953905986</v>
      </c>
      <c r="AU23">
        <v>19</v>
      </c>
      <c r="AV23">
        <v>422.14299970000002</v>
      </c>
      <c r="AW23">
        <v>326.52642150043232</v>
      </c>
    </row>
    <row r="24" spans="1:49" x14ac:dyDescent="0.35">
      <c r="A24" s="10">
        <v>19841</v>
      </c>
      <c r="B24" s="10">
        <v>300.10199929999999</v>
      </c>
      <c r="C24" s="10">
        <v>18</v>
      </c>
      <c r="D24" s="10">
        <v>1</v>
      </c>
      <c r="E24" s="10">
        <v>0</v>
      </c>
      <c r="F24" s="10">
        <v>0</v>
      </c>
      <c r="G24" s="10">
        <v>0</v>
      </c>
      <c r="H24" s="10">
        <v>19841</v>
      </c>
      <c r="I24" s="10">
        <f t="shared" si="0"/>
        <v>307.43083760757236</v>
      </c>
      <c r="J24" s="10">
        <f t="shared" si="1"/>
        <v>18.595358525699986</v>
      </c>
      <c r="K24" s="10">
        <f t="shared" si="2"/>
        <v>-0.99377043807257714</v>
      </c>
      <c r="L24" s="10">
        <f t="shared" si="3"/>
        <v>327.7980319366369</v>
      </c>
      <c r="M24" s="10">
        <f t="shared" si="4"/>
        <v>-27.696032636636915</v>
      </c>
      <c r="N24" s="10">
        <f t="shared" si="5"/>
        <v>767.07022380965714</v>
      </c>
      <c r="AU24">
        <v>20</v>
      </c>
      <c r="AV24">
        <v>477.39899919999999</v>
      </c>
      <c r="AW24">
        <v>414.83770210192176</v>
      </c>
    </row>
    <row r="25" spans="1:49" x14ac:dyDescent="0.35">
      <c r="A25" s="10">
        <v>19842</v>
      </c>
      <c r="B25" s="10">
        <v>422.14299970000002</v>
      </c>
      <c r="C25" s="10">
        <v>19</v>
      </c>
      <c r="D25" s="10">
        <v>0</v>
      </c>
      <c r="E25" s="10">
        <v>1</v>
      </c>
      <c r="F25" s="10">
        <v>0</v>
      </c>
      <c r="G25" s="10">
        <v>0</v>
      </c>
      <c r="H25" s="10">
        <v>19842</v>
      </c>
      <c r="I25" s="10">
        <f t="shared" si="0"/>
        <v>391.37421584162257</v>
      </c>
      <c r="J25" s="10">
        <f t="shared" si="1"/>
        <v>28.926130701761672</v>
      </c>
      <c r="K25" s="10">
        <f t="shared" si="2"/>
        <v>8.8978711435247781</v>
      </c>
      <c r="L25" s="10">
        <f t="shared" si="3"/>
        <v>326.52642150043232</v>
      </c>
      <c r="M25" s="10">
        <f t="shared" si="4"/>
        <v>95.616578199567698</v>
      </c>
      <c r="N25" s="10">
        <f t="shared" si="5"/>
        <v>9142.5300265940441</v>
      </c>
      <c r="AU25">
        <v>21</v>
      </c>
      <c r="AV25">
        <v>698.29599949999999</v>
      </c>
      <c r="AW25">
        <v>508.75658037302497</v>
      </c>
    </row>
    <row r="26" spans="1:49" x14ac:dyDescent="0.35">
      <c r="A26" s="10">
        <v>19843</v>
      </c>
      <c r="B26" s="10">
        <v>477.39899919999999</v>
      </c>
      <c r="C26" s="10">
        <v>20</v>
      </c>
      <c r="D26" s="10">
        <v>0</v>
      </c>
      <c r="E26" s="10">
        <v>0</v>
      </c>
      <c r="F26" s="10">
        <v>1</v>
      </c>
      <c r="G26" s="10">
        <v>0</v>
      </c>
      <c r="H26" s="10">
        <v>19843</v>
      </c>
      <c r="I26" s="10">
        <f t="shared" si="0"/>
        <v>463.0571252602748</v>
      </c>
      <c r="J26" s="10">
        <f t="shared" si="1"/>
        <v>35.685486867072328</v>
      </c>
      <c r="K26" s="10">
        <f t="shared" si="2"/>
        <v>3.1879857901668807E-2</v>
      </c>
      <c r="L26" s="10">
        <f t="shared" si="3"/>
        <v>414.83770210192176</v>
      </c>
      <c r="M26" s="10">
        <f t="shared" si="4"/>
        <v>62.561297098078228</v>
      </c>
      <c r="N26" s="10">
        <f t="shared" si="5"/>
        <v>3913.9158945940112</v>
      </c>
      <c r="AU26">
        <v>22</v>
      </c>
      <c r="AV26">
        <v>435.34399989999997</v>
      </c>
      <c r="AW26">
        <v>683.45134991496661</v>
      </c>
    </row>
    <row r="27" spans="1:49" x14ac:dyDescent="0.35">
      <c r="A27" s="10">
        <v>19844</v>
      </c>
      <c r="B27" s="10">
        <v>698.29599949999999</v>
      </c>
      <c r="C27" s="10">
        <v>21</v>
      </c>
      <c r="D27" s="10">
        <v>0</v>
      </c>
      <c r="E27" s="10">
        <v>0</v>
      </c>
      <c r="F27" s="10">
        <v>0</v>
      </c>
      <c r="G27" s="10">
        <v>1</v>
      </c>
      <c r="H27" s="10">
        <v>19844</v>
      </c>
      <c r="I27" s="10">
        <f t="shared" si="0"/>
        <v>628.28108683376399</v>
      </c>
      <c r="J27" s="10">
        <f t="shared" si="1"/>
        <v>56.164033519275179</v>
      </c>
      <c r="K27" s="10">
        <f t="shared" si="2"/>
        <v>26.660505200432276</v>
      </c>
      <c r="L27" s="10">
        <f t="shared" si="3"/>
        <v>508.75658037302497</v>
      </c>
      <c r="M27" s="10">
        <f t="shared" si="4"/>
        <v>189.53941912697502</v>
      </c>
      <c r="N27" s="10">
        <f t="shared" si="5"/>
        <v>35925.191402991106</v>
      </c>
      <c r="AU27">
        <v>23</v>
      </c>
      <c r="AV27">
        <v>374.92899990000001</v>
      </c>
      <c r="AW27">
        <v>553.13454588794139</v>
      </c>
    </row>
    <row r="28" spans="1:49" x14ac:dyDescent="0.35">
      <c r="A28" s="10">
        <v>19851</v>
      </c>
      <c r="B28" s="10">
        <v>435.34399989999997</v>
      </c>
      <c r="C28" s="10">
        <v>22</v>
      </c>
      <c r="D28" s="10">
        <v>1</v>
      </c>
      <c r="E28" s="10">
        <v>0</v>
      </c>
      <c r="F28" s="10">
        <v>0</v>
      </c>
      <c r="G28" s="10">
        <v>0</v>
      </c>
      <c r="H28" s="10">
        <v>19851</v>
      </c>
      <c r="I28" s="10">
        <f t="shared" si="0"/>
        <v>514.87908584462275</v>
      </c>
      <c r="J28" s="10">
        <f t="shared" si="1"/>
        <v>29.357588899793861</v>
      </c>
      <c r="K28" s="10">
        <f t="shared" si="2"/>
        <v>-22.784109301586309</v>
      </c>
      <c r="L28" s="10">
        <f t="shared" si="3"/>
        <v>683.45134991496661</v>
      </c>
      <c r="M28" s="10">
        <f t="shared" si="4"/>
        <v>-248.10735001496664</v>
      </c>
      <c r="N28" s="10">
        <f t="shared" si="5"/>
        <v>61557.257131449165</v>
      </c>
      <c r="AU28">
        <v>24</v>
      </c>
      <c r="AV28">
        <v>409.70899960000003</v>
      </c>
      <c r="AW28">
        <v>432.57967769655801</v>
      </c>
    </row>
    <row r="29" spans="1:49" x14ac:dyDescent="0.35">
      <c r="A29" s="10">
        <v>19852</v>
      </c>
      <c r="B29" s="10">
        <v>374.92899990000001</v>
      </c>
      <c r="C29" s="10">
        <v>23</v>
      </c>
      <c r="D29" s="10">
        <v>0</v>
      </c>
      <c r="E29" s="10">
        <v>1</v>
      </c>
      <c r="F29" s="10">
        <v>0</v>
      </c>
      <c r="G29" s="10">
        <v>0</v>
      </c>
      <c r="H29" s="10">
        <v>19852</v>
      </c>
      <c r="I29" s="10">
        <f t="shared" si="0"/>
        <v>422.4442016122839</v>
      </c>
      <c r="J29" s="10">
        <f t="shared" si="1"/>
        <v>10.103596226372394</v>
      </c>
      <c r="K29" s="10">
        <f t="shared" si="2"/>
        <v>-6.753254202824194</v>
      </c>
      <c r="L29" s="10">
        <f t="shared" si="3"/>
        <v>553.13454588794139</v>
      </c>
      <c r="M29" s="10">
        <f t="shared" si="4"/>
        <v>-178.20554598794138</v>
      </c>
      <c r="N29" s="10">
        <f t="shared" si="5"/>
        <v>31757.21662086029</v>
      </c>
      <c r="AU29">
        <v>25</v>
      </c>
      <c r="AV29">
        <v>533.88999939999997</v>
      </c>
      <c r="AW29">
        <v>451.21017129615149</v>
      </c>
    </row>
    <row r="30" spans="1:49" x14ac:dyDescent="0.35">
      <c r="A30" s="10">
        <v>19853</v>
      </c>
      <c r="B30" s="10">
        <v>409.70899960000003</v>
      </c>
      <c r="C30" s="10">
        <v>24</v>
      </c>
      <c r="D30" s="10">
        <v>0</v>
      </c>
      <c r="E30" s="10">
        <v>0</v>
      </c>
      <c r="F30" s="10">
        <v>1</v>
      </c>
      <c r="G30" s="10">
        <v>0</v>
      </c>
      <c r="H30" s="10">
        <v>19853</v>
      </c>
      <c r="I30" s="10">
        <f t="shared" si="0"/>
        <v>416.91710333840115</v>
      </c>
      <c r="J30" s="10">
        <f t="shared" si="1"/>
        <v>7.6325627573180501</v>
      </c>
      <c r="K30" s="10">
        <f t="shared" si="2"/>
        <v>-1.9767661001172234</v>
      </c>
      <c r="L30" s="10">
        <f t="shared" si="3"/>
        <v>432.57967769655801</v>
      </c>
      <c r="M30" s="10">
        <f t="shared" si="4"/>
        <v>-22.870678096557981</v>
      </c>
      <c r="N30" s="10">
        <f t="shared" si="5"/>
        <v>523.06791659637702</v>
      </c>
      <c r="AU30">
        <v>26</v>
      </c>
      <c r="AV30">
        <v>408.9429998</v>
      </c>
      <c r="AW30">
        <v>474.83770776857449</v>
      </c>
    </row>
    <row r="31" spans="1:49" x14ac:dyDescent="0.35">
      <c r="A31" s="10">
        <v>19854</v>
      </c>
      <c r="B31" s="10">
        <v>533.88999939999997</v>
      </c>
      <c r="C31" s="10">
        <v>25</v>
      </c>
      <c r="D31" s="10">
        <v>0</v>
      </c>
      <c r="E31" s="10">
        <v>0</v>
      </c>
      <c r="F31" s="10">
        <v>0</v>
      </c>
      <c r="G31" s="10">
        <v>1</v>
      </c>
      <c r="H31" s="10">
        <v>19854</v>
      </c>
      <c r="I31" s="10">
        <f t="shared" si="0"/>
        <v>481.0562169276933</v>
      </c>
      <c r="J31" s="10">
        <f t="shared" si="1"/>
        <v>16.565600142467467</v>
      </c>
      <c r="K31" s="10">
        <f t="shared" si="2"/>
        <v>33.92196469146004</v>
      </c>
      <c r="L31" s="10">
        <f t="shared" si="3"/>
        <v>451.21017129615149</v>
      </c>
      <c r="M31" s="10">
        <f t="shared" si="4"/>
        <v>82.679828103848479</v>
      </c>
      <c r="N31" s="10">
        <f t="shared" si="5"/>
        <v>6835.9539752819328</v>
      </c>
      <c r="AU31">
        <v>27</v>
      </c>
      <c r="AV31">
        <v>448.27899930000001</v>
      </c>
      <c r="AW31">
        <v>455.27969372698254</v>
      </c>
    </row>
    <row r="32" spans="1:49" x14ac:dyDescent="0.35">
      <c r="A32" s="10">
        <v>19861</v>
      </c>
      <c r="B32" s="10">
        <v>408.9429998</v>
      </c>
      <c r="C32" s="10">
        <v>26</v>
      </c>
      <c r="D32" s="10">
        <v>1</v>
      </c>
      <c r="E32" s="10">
        <v>0</v>
      </c>
      <c r="F32" s="10">
        <v>0</v>
      </c>
      <c r="G32" s="10">
        <v>0</v>
      </c>
      <c r="H32" s="10">
        <v>19861</v>
      </c>
      <c r="I32" s="10">
        <f t="shared" si="0"/>
        <v>452.58685811127737</v>
      </c>
      <c r="J32" s="10">
        <f t="shared" si="1"/>
        <v>9.4460898185293267</v>
      </c>
      <c r="K32" s="10">
        <f t="shared" si="2"/>
        <v>-28.571394587011728</v>
      </c>
      <c r="L32" s="10">
        <f t="shared" si="3"/>
        <v>474.83770776857449</v>
      </c>
      <c r="M32" s="10">
        <f t="shared" si="4"/>
        <v>-65.894707968574494</v>
      </c>
      <c r="N32" s="10">
        <f t="shared" si="5"/>
        <v>4342.1125382637147</v>
      </c>
      <c r="AU32">
        <v>28</v>
      </c>
      <c r="AV32">
        <v>510.78599930000001</v>
      </c>
      <c r="AW32">
        <v>463.96134865597179</v>
      </c>
    </row>
    <row r="33" spans="1:49" x14ac:dyDescent="0.35">
      <c r="A33" s="10">
        <v>19862</v>
      </c>
      <c r="B33" s="10">
        <v>448.27899930000001</v>
      </c>
      <c r="C33" s="10">
        <v>27</v>
      </c>
      <c r="D33" s="10">
        <v>0</v>
      </c>
      <c r="E33" s="10">
        <v>1</v>
      </c>
      <c r="F33" s="10">
        <v>0</v>
      </c>
      <c r="G33" s="10">
        <v>0</v>
      </c>
      <c r="H33" s="10">
        <v>19862</v>
      </c>
      <c r="I33" s="10">
        <f t="shared" si="0"/>
        <v>457.24840610661209</v>
      </c>
      <c r="J33" s="10">
        <f t="shared" si="1"/>
        <v>8.6897086494769127</v>
      </c>
      <c r="K33" s="10">
        <f t="shared" si="2"/>
        <v>-7.3680989618958579</v>
      </c>
      <c r="L33" s="10">
        <f t="shared" si="3"/>
        <v>455.27969372698254</v>
      </c>
      <c r="M33" s="10">
        <f t="shared" si="4"/>
        <v>-7.000694426982534</v>
      </c>
      <c r="N33" s="10">
        <f t="shared" si="5"/>
        <v>49.00972245998431</v>
      </c>
      <c r="AU33">
        <v>29</v>
      </c>
      <c r="AV33">
        <v>662.25299840000002</v>
      </c>
      <c r="AW33">
        <v>545.61065199610368</v>
      </c>
    </row>
    <row r="34" spans="1:49" x14ac:dyDescent="0.35">
      <c r="A34" s="10">
        <v>19863</v>
      </c>
      <c r="B34" s="10">
        <v>510.78599930000001</v>
      </c>
      <c r="C34" s="10">
        <v>28</v>
      </c>
      <c r="D34" s="10">
        <v>0</v>
      </c>
      <c r="E34" s="10">
        <v>0</v>
      </c>
      <c r="F34" s="10">
        <v>1</v>
      </c>
      <c r="G34" s="10">
        <v>0</v>
      </c>
      <c r="H34" s="10">
        <v>19863</v>
      </c>
      <c r="I34" s="10">
        <f t="shared" si="0"/>
        <v>497.9398685391626</v>
      </c>
      <c r="J34" s="10">
        <f t="shared" si="1"/>
        <v>13.748818765481067</v>
      </c>
      <c r="K34" s="10">
        <f t="shared" si="2"/>
        <v>2.1356675083086278</v>
      </c>
      <c r="L34" s="10">
        <f t="shared" si="3"/>
        <v>463.96134865597179</v>
      </c>
      <c r="M34" s="10">
        <f t="shared" si="4"/>
        <v>46.824650644028225</v>
      </c>
      <c r="N34" s="10">
        <f t="shared" si="5"/>
        <v>2192.5479079352926</v>
      </c>
      <c r="AU34">
        <v>30</v>
      </c>
      <c r="AV34">
        <v>575.32699969999999</v>
      </c>
      <c r="AW34">
        <v>589.18641853264808</v>
      </c>
    </row>
    <row r="35" spans="1:49" x14ac:dyDescent="0.35">
      <c r="A35" s="10">
        <v>19864</v>
      </c>
      <c r="B35" s="10">
        <v>662.25299840000002</v>
      </c>
      <c r="C35" s="10">
        <v>29</v>
      </c>
      <c r="D35" s="10">
        <v>0</v>
      </c>
      <c r="E35" s="10">
        <v>0</v>
      </c>
      <c r="F35" s="10">
        <v>0</v>
      </c>
      <c r="G35" s="10">
        <v>1</v>
      </c>
      <c r="H35" s="10">
        <v>19864</v>
      </c>
      <c r="I35" s="10">
        <f t="shared" si="0"/>
        <v>591.40651966338942</v>
      </c>
      <c r="J35" s="10">
        <f t="shared" si="1"/>
        <v>26.351293456270312</v>
      </c>
      <c r="K35" s="10">
        <f t="shared" si="2"/>
        <v>44.166224903110063</v>
      </c>
      <c r="L35" s="10">
        <f t="shared" si="3"/>
        <v>545.61065199610368</v>
      </c>
      <c r="M35" s="10">
        <f t="shared" si="4"/>
        <v>116.64234640389634</v>
      </c>
      <c r="N35" s="10">
        <f t="shared" si="5"/>
        <v>13605.436974606549</v>
      </c>
      <c r="AU35">
        <v>31</v>
      </c>
      <c r="AV35">
        <v>637.06399920000001</v>
      </c>
      <c r="AW35">
        <v>625.77152833309071</v>
      </c>
    </row>
    <row r="36" spans="1:49" x14ac:dyDescent="0.35">
      <c r="A36" s="10">
        <v>19871</v>
      </c>
      <c r="B36" s="10">
        <v>575.32699969999999</v>
      </c>
      <c r="C36" s="10">
        <v>30</v>
      </c>
      <c r="D36" s="10">
        <v>1</v>
      </c>
      <c r="E36" s="10">
        <v>0</v>
      </c>
      <c r="F36" s="10">
        <v>0</v>
      </c>
      <c r="G36" s="10">
        <v>0</v>
      </c>
      <c r="H36" s="10">
        <v>19871</v>
      </c>
      <c r="I36" s="10">
        <f t="shared" si="0"/>
        <v>608.28575720554988</v>
      </c>
      <c r="J36" s="10">
        <f t="shared" si="1"/>
        <v>24.853870089436708</v>
      </c>
      <c r="K36" s="10">
        <f t="shared" si="2"/>
        <v>-29.788615410161654</v>
      </c>
      <c r="L36" s="10">
        <f t="shared" si="3"/>
        <v>589.18641853264808</v>
      </c>
      <c r="M36" s="10">
        <f t="shared" si="4"/>
        <v>-13.859418832648089</v>
      </c>
      <c r="N36" s="10">
        <f t="shared" si="5"/>
        <v>192.08349037876053</v>
      </c>
      <c r="AU36">
        <v>32</v>
      </c>
      <c r="AV36">
        <v>786.42399980000005</v>
      </c>
      <c r="AW36">
        <v>669.06695129640252</v>
      </c>
    </row>
    <row r="37" spans="1:49" x14ac:dyDescent="0.35">
      <c r="A37" s="10">
        <v>19872</v>
      </c>
      <c r="B37" s="10">
        <v>637.06399920000001</v>
      </c>
      <c r="C37" s="10">
        <v>31</v>
      </c>
      <c r="D37" s="10">
        <v>0</v>
      </c>
      <c r="E37" s="10">
        <v>1</v>
      </c>
      <c r="F37" s="10">
        <v>0</v>
      </c>
      <c r="G37" s="10">
        <v>0</v>
      </c>
      <c r="H37" s="10">
        <v>19872</v>
      </c>
      <c r="I37" s="10">
        <f t="shared" si="0"/>
        <v>640.85733297596744</v>
      </c>
      <c r="J37" s="10">
        <f t="shared" si="1"/>
        <v>26.07395081212649</v>
      </c>
      <c r="K37" s="10">
        <f t="shared" si="2"/>
        <v>-6.3763235599117154</v>
      </c>
      <c r="L37" s="10">
        <f t="shared" si="3"/>
        <v>625.77152833309071</v>
      </c>
      <c r="M37" s="10">
        <f t="shared" si="4"/>
        <v>11.292470866909298</v>
      </c>
      <c r="N37" s="10">
        <f t="shared" si="5"/>
        <v>127.51989827999523</v>
      </c>
      <c r="AU37">
        <v>33</v>
      </c>
      <c r="AV37">
        <v>1042.441998</v>
      </c>
      <c r="AW37">
        <v>830.0574403353944</v>
      </c>
    </row>
    <row r="38" spans="1:49" x14ac:dyDescent="0.35">
      <c r="A38" s="10">
        <v>19873</v>
      </c>
      <c r="B38" s="10">
        <v>786.42399980000005</v>
      </c>
      <c r="C38" s="10">
        <v>32</v>
      </c>
      <c r="D38" s="10">
        <v>0</v>
      </c>
      <c r="E38" s="10">
        <v>0</v>
      </c>
      <c r="F38" s="10">
        <v>1</v>
      </c>
      <c r="G38" s="10">
        <v>0</v>
      </c>
      <c r="H38" s="10">
        <v>19873</v>
      </c>
      <c r="I38" s="10">
        <f t="shared" si="0"/>
        <v>747.13757084555709</v>
      </c>
      <c r="J38" s="10">
        <f t="shared" si="1"/>
        <v>38.753644586727262</v>
      </c>
      <c r="K38" s="10">
        <f t="shared" si="2"/>
        <v>12.442697327300078</v>
      </c>
      <c r="L38" s="10">
        <f t="shared" si="3"/>
        <v>669.06695129640252</v>
      </c>
      <c r="M38" s="10">
        <f t="shared" si="4"/>
        <v>117.35704850359753</v>
      </c>
      <c r="N38" s="10">
        <f t="shared" si="5"/>
        <v>13772.676833475742</v>
      </c>
      <c r="AU38">
        <v>34</v>
      </c>
      <c r="AV38">
        <v>867.16099929999996</v>
      </c>
      <c r="AW38">
        <v>962.95477983791386</v>
      </c>
    </row>
    <row r="39" spans="1:49" x14ac:dyDescent="0.35">
      <c r="A39" s="10">
        <v>19874</v>
      </c>
      <c r="B39" s="10">
        <v>1042.441998</v>
      </c>
      <c r="C39" s="10">
        <v>33</v>
      </c>
      <c r="D39" s="10">
        <v>0</v>
      </c>
      <c r="E39" s="10">
        <v>0</v>
      </c>
      <c r="F39" s="10">
        <v>0</v>
      </c>
      <c r="G39" s="10">
        <v>1</v>
      </c>
      <c r="H39" s="10">
        <v>19874</v>
      </c>
      <c r="I39" s="10">
        <f t="shared" si="0"/>
        <v>931.04292992941168</v>
      </c>
      <c r="J39" s="10">
        <f t="shared" si="1"/>
        <v>61.700465318663866</v>
      </c>
      <c r="K39" s="10">
        <f t="shared" si="2"/>
        <v>62.819164772122633</v>
      </c>
      <c r="L39" s="10">
        <f t="shared" si="3"/>
        <v>830.0574403353944</v>
      </c>
      <c r="M39" s="10">
        <f t="shared" si="4"/>
        <v>212.38455766460561</v>
      </c>
      <c r="N39" s="10">
        <f t="shared" si="5"/>
        <v>45107.200334390182</v>
      </c>
      <c r="AU39">
        <v>35</v>
      </c>
      <c r="AV39">
        <v>993.05099870000004</v>
      </c>
      <c r="AW39">
        <v>972.24849267730997</v>
      </c>
    </row>
    <row r="40" spans="1:49" x14ac:dyDescent="0.35">
      <c r="A40" s="10">
        <v>19881</v>
      </c>
      <c r="B40" s="10">
        <v>867.16099929999996</v>
      </c>
      <c r="C40" s="10">
        <v>34</v>
      </c>
      <c r="D40" s="10">
        <v>1</v>
      </c>
      <c r="E40" s="10">
        <v>0</v>
      </c>
      <c r="F40" s="10">
        <v>0</v>
      </c>
      <c r="G40" s="10">
        <v>0</v>
      </c>
      <c r="H40" s="10">
        <v>19881</v>
      </c>
      <c r="I40" s="10">
        <f t="shared" si="0"/>
        <v>927.27426869699298</v>
      </c>
      <c r="J40" s="10">
        <f t="shared" si="1"/>
        <v>51.35054754022871</v>
      </c>
      <c r="K40" s="10">
        <f t="shared" si="2"/>
        <v>-38.201824203904735</v>
      </c>
      <c r="L40" s="10">
        <f t="shared" si="3"/>
        <v>962.95477983791386</v>
      </c>
      <c r="M40" s="10">
        <f t="shared" si="4"/>
        <v>-95.793780537913904</v>
      </c>
      <c r="N40" s="10">
        <f t="shared" si="5"/>
        <v>9176.4483897460123</v>
      </c>
      <c r="AU40">
        <v>36</v>
      </c>
      <c r="AV40">
        <v>1168.7189980000001</v>
      </c>
      <c r="AW40">
        <v>1058.8828682920519</v>
      </c>
    </row>
    <row r="41" spans="1:49" x14ac:dyDescent="0.35">
      <c r="A41" s="10">
        <v>19882</v>
      </c>
      <c r="B41" s="10">
        <v>993.05099870000004</v>
      </c>
      <c r="C41" s="10">
        <v>35</v>
      </c>
      <c r="D41" s="10">
        <v>0</v>
      </c>
      <c r="E41" s="10">
        <v>1</v>
      </c>
      <c r="F41" s="10">
        <v>0</v>
      </c>
      <c r="G41" s="10">
        <v>0</v>
      </c>
      <c r="H41" s="10">
        <v>19882</v>
      </c>
      <c r="I41" s="10">
        <f t="shared" si="0"/>
        <v>992.84204298964255</v>
      </c>
      <c r="J41" s="10">
        <f t="shared" si="1"/>
        <v>53.598127975109151</v>
      </c>
      <c r="K41" s="10">
        <f t="shared" si="2"/>
        <v>-4.549317405449341</v>
      </c>
      <c r="L41" s="10">
        <f t="shared" si="3"/>
        <v>972.24849267730997</v>
      </c>
      <c r="M41" s="10">
        <f t="shared" si="4"/>
        <v>20.802506022690068</v>
      </c>
      <c r="N41" s="10">
        <f t="shared" si="5"/>
        <v>432.74425682405655</v>
      </c>
      <c r="AU41">
        <v>37</v>
      </c>
      <c r="AV41">
        <v>1405.1369970000001</v>
      </c>
      <c r="AW41">
        <v>1249.7907733751679</v>
      </c>
    </row>
    <row r="42" spans="1:49" x14ac:dyDescent="0.35">
      <c r="A42" s="10">
        <v>19883</v>
      </c>
      <c r="B42" s="10">
        <v>1168.7189980000001</v>
      </c>
      <c r="C42" s="10">
        <v>36</v>
      </c>
      <c r="D42" s="10">
        <v>0</v>
      </c>
      <c r="E42" s="10">
        <v>0</v>
      </c>
      <c r="F42" s="10">
        <v>1</v>
      </c>
      <c r="G42" s="10">
        <v>0</v>
      </c>
      <c r="H42" s="10">
        <v>19883</v>
      </c>
      <c r="I42" s="10">
        <f t="shared" si="0"/>
        <v>1121.5063750058871</v>
      </c>
      <c r="J42" s="10">
        <f t="shared" si="1"/>
        <v>65.465233597158132</v>
      </c>
      <c r="K42" s="10">
        <f t="shared" si="2"/>
        <v>22.089193030263573</v>
      </c>
      <c r="L42" s="10">
        <f t="shared" si="3"/>
        <v>1058.8828682920519</v>
      </c>
      <c r="M42" s="10">
        <f t="shared" si="4"/>
        <v>109.8361297079482</v>
      </c>
      <c r="N42" s="10">
        <f t="shared" si="5"/>
        <v>12063.975389221221</v>
      </c>
      <c r="AU42">
        <v>38</v>
      </c>
      <c r="AV42">
        <v>1246.9169999999999</v>
      </c>
      <c r="AW42">
        <v>1337.1887436901359</v>
      </c>
    </row>
    <row r="43" spans="1:49" x14ac:dyDescent="0.35">
      <c r="A43" s="10">
        <v>19884</v>
      </c>
      <c r="B43" s="10">
        <v>1405.1369970000001</v>
      </c>
      <c r="C43" s="10">
        <v>37</v>
      </c>
      <c r="D43" s="10">
        <v>0</v>
      </c>
      <c r="E43" s="10">
        <v>0</v>
      </c>
      <c r="F43" s="10">
        <v>0</v>
      </c>
      <c r="G43" s="10">
        <v>1</v>
      </c>
      <c r="H43" s="10">
        <v>19884</v>
      </c>
      <c r="I43" s="10">
        <f t="shared" si="0"/>
        <v>1293.1411481766672</v>
      </c>
      <c r="J43" s="10">
        <f t="shared" si="1"/>
        <v>82.249419717373527</v>
      </c>
      <c r="K43" s="10">
        <f t="shared" si="2"/>
        <v>76.462641491970217</v>
      </c>
      <c r="L43" s="10">
        <f t="shared" si="3"/>
        <v>1249.7907733751679</v>
      </c>
      <c r="M43" s="10">
        <f t="shared" si="4"/>
        <v>155.34622362483219</v>
      </c>
      <c r="N43" s="10">
        <f t="shared" si="5"/>
        <v>24132.44919449637</v>
      </c>
      <c r="AU43">
        <v>39</v>
      </c>
      <c r="AV43">
        <v>1248.211998</v>
      </c>
      <c r="AW43">
        <v>1381.6422181445455</v>
      </c>
    </row>
    <row r="44" spans="1:49" x14ac:dyDescent="0.35">
      <c r="A44" s="10">
        <v>19891</v>
      </c>
      <c r="B44" s="10">
        <v>1246.9169999999999</v>
      </c>
      <c r="C44" s="10">
        <v>38</v>
      </c>
      <c r="D44" s="10">
        <v>1</v>
      </c>
      <c r="E44" s="10">
        <v>0</v>
      </c>
      <c r="F44" s="10">
        <v>0</v>
      </c>
      <c r="G44" s="10">
        <v>0</v>
      </c>
      <c r="H44" s="10">
        <v>19891</v>
      </c>
      <c r="I44" s="10">
        <f t="shared" si="0"/>
        <v>1313.695412128711</v>
      </c>
      <c r="J44" s="10">
        <f t="shared" si="1"/>
        <v>72.49612342128367</v>
      </c>
      <c r="K44" s="10">
        <f t="shared" si="2"/>
        <v>-46.130053193048603</v>
      </c>
      <c r="L44" s="10">
        <f t="shared" si="3"/>
        <v>1337.1887436901359</v>
      </c>
      <c r="M44" s="10">
        <f t="shared" si="4"/>
        <v>-90.271743690135963</v>
      </c>
      <c r="N44" s="10">
        <f t="shared" si="5"/>
        <v>8148.9877088576022</v>
      </c>
      <c r="AU44">
        <v>40</v>
      </c>
      <c r="AV44">
        <v>1383.7469980000001</v>
      </c>
      <c r="AW44">
        <v>1375.169246588865</v>
      </c>
    </row>
    <row r="45" spans="1:49" x14ac:dyDescent="0.35">
      <c r="A45" s="10">
        <v>19892</v>
      </c>
      <c r="B45" s="10">
        <v>1248.211998</v>
      </c>
      <c r="C45" s="10">
        <v>39</v>
      </c>
      <c r="D45" s="10">
        <v>0</v>
      </c>
      <c r="E45" s="10">
        <v>1</v>
      </c>
      <c r="F45" s="10">
        <v>0</v>
      </c>
      <c r="G45" s="10">
        <v>0</v>
      </c>
      <c r="H45" s="10">
        <v>19892</v>
      </c>
      <c r="I45" s="10">
        <f t="shared" si="0"/>
        <v>1295.0002293991261</v>
      </c>
      <c r="J45" s="10">
        <f t="shared" si="1"/>
        <v>58.079824159475478</v>
      </c>
      <c r="K45" s="10">
        <f t="shared" si="2"/>
        <v>-16.267993661543731</v>
      </c>
      <c r="L45" s="10">
        <f t="shared" si="3"/>
        <v>1381.6422181445455</v>
      </c>
      <c r="M45" s="10">
        <f t="shared" si="4"/>
        <v>-133.4302201445455</v>
      </c>
      <c r="N45" s="10">
        <f t="shared" si="5"/>
        <v>17803.623647821874</v>
      </c>
      <c r="AU45">
        <v>41</v>
      </c>
      <c r="AV45">
        <v>1493.3829989999999</v>
      </c>
      <c r="AW45">
        <v>1494.4116542753559</v>
      </c>
    </row>
    <row r="46" spans="1:49" x14ac:dyDescent="0.35">
      <c r="A46" s="10">
        <v>19893</v>
      </c>
      <c r="B46" s="10">
        <v>1383.7469980000001</v>
      </c>
      <c r="C46" s="10">
        <v>40</v>
      </c>
      <c r="D46" s="10">
        <v>0</v>
      </c>
      <c r="E46" s="10">
        <v>0</v>
      </c>
      <c r="F46" s="10">
        <v>1</v>
      </c>
      <c r="G46" s="10">
        <v>0</v>
      </c>
      <c r="H46" s="10">
        <v>19893</v>
      </c>
      <c r="I46" s="10">
        <f t="shared" si="0"/>
        <v>1358.9424163289805</v>
      </c>
      <c r="J46" s="10">
        <f t="shared" si="1"/>
        <v>59.006596454405056</v>
      </c>
      <c r="K46" s="10">
        <f t="shared" si="2"/>
        <v>22.84254479482977</v>
      </c>
      <c r="L46" s="10">
        <f t="shared" si="3"/>
        <v>1375.169246588865</v>
      </c>
      <c r="M46" s="10">
        <f t="shared" si="4"/>
        <v>8.5777514111350683</v>
      </c>
      <c r="N46" s="10">
        <f t="shared" si="5"/>
        <v>73.577819271229657</v>
      </c>
      <c r="AU46">
        <v>42</v>
      </c>
      <c r="AV46">
        <v>1346.202</v>
      </c>
      <c r="AW46">
        <v>1430.0113940032811</v>
      </c>
    </row>
    <row r="47" spans="1:49" x14ac:dyDescent="0.35">
      <c r="A47" s="10">
        <v>19894</v>
      </c>
      <c r="B47" s="10">
        <v>1493.3829989999999</v>
      </c>
      <c r="C47" s="10">
        <v>41</v>
      </c>
      <c r="D47" s="10">
        <v>0</v>
      </c>
      <c r="E47" s="10">
        <v>0</v>
      </c>
      <c r="F47" s="10">
        <v>0</v>
      </c>
      <c r="G47" s="10">
        <v>1</v>
      </c>
      <c r="H47" s="10">
        <v>19894</v>
      </c>
      <c r="I47" s="10">
        <f t="shared" si="0"/>
        <v>1417.2459904992502</v>
      </c>
      <c r="J47" s="10">
        <f t="shared" si="1"/>
        <v>58.895456697079425</v>
      </c>
      <c r="K47" s="10">
        <f t="shared" si="2"/>
        <v>76.372298553631708</v>
      </c>
      <c r="L47" s="10">
        <f t="shared" si="3"/>
        <v>1494.4116542753559</v>
      </c>
      <c r="M47" s="10">
        <f t="shared" si="4"/>
        <v>-1.028655275355959</v>
      </c>
      <c r="N47" s="10">
        <f t="shared" si="5"/>
        <v>1.058131675517644</v>
      </c>
      <c r="AU47">
        <v>43</v>
      </c>
      <c r="AV47">
        <v>1364.759998</v>
      </c>
      <c r="AW47">
        <v>1452.4352910398572</v>
      </c>
    </row>
    <row r="48" spans="1:49" x14ac:dyDescent="0.35">
      <c r="A48" s="10">
        <v>19901</v>
      </c>
      <c r="B48" s="10">
        <v>1346.202</v>
      </c>
      <c r="C48" s="10">
        <v>42</v>
      </c>
      <c r="D48" s="10">
        <v>1</v>
      </c>
      <c r="E48" s="10">
        <v>0</v>
      </c>
      <c r="F48" s="10">
        <v>0</v>
      </c>
      <c r="G48" s="10">
        <v>0</v>
      </c>
      <c r="H48" s="10">
        <v>19901</v>
      </c>
      <c r="I48" s="10">
        <f t="shared" si="0"/>
        <v>1418.862907907459</v>
      </c>
      <c r="J48" s="10">
        <f t="shared" si="1"/>
        <v>49.840376793941843</v>
      </c>
      <c r="K48" s="10">
        <f t="shared" si="2"/>
        <v>-53.49071822440321</v>
      </c>
      <c r="L48" s="10">
        <f t="shared" si="3"/>
        <v>1430.0113940032811</v>
      </c>
      <c r="M48" s="10">
        <f t="shared" si="4"/>
        <v>-83.809394003281113</v>
      </c>
      <c r="N48" s="10">
        <f t="shared" si="5"/>
        <v>7024.0145231972119</v>
      </c>
      <c r="AU48">
        <v>44</v>
      </c>
      <c r="AV48">
        <v>1354.0899959999999</v>
      </c>
      <c r="AW48">
        <v>1471.9927979471183</v>
      </c>
    </row>
    <row r="49" spans="1:49" x14ac:dyDescent="0.35">
      <c r="A49" s="10">
        <v>19902</v>
      </c>
      <c r="B49" s="10">
        <v>1364.759998</v>
      </c>
      <c r="C49" s="10">
        <v>43</v>
      </c>
      <c r="D49" s="10">
        <v>0</v>
      </c>
      <c r="E49" s="10">
        <v>1</v>
      </c>
      <c r="F49" s="10">
        <v>0</v>
      </c>
      <c r="G49" s="10">
        <v>0</v>
      </c>
      <c r="H49" s="10">
        <v>19902</v>
      </c>
      <c r="I49" s="10">
        <f t="shared" si="0"/>
        <v>1408.7826424300811</v>
      </c>
      <c r="J49" s="10">
        <f t="shared" si="1"/>
        <v>40.367610722207367</v>
      </c>
      <c r="K49" s="10">
        <f t="shared" si="2"/>
        <v>-23.96818611928876</v>
      </c>
      <c r="L49" s="10">
        <f t="shared" si="3"/>
        <v>1452.4352910398572</v>
      </c>
      <c r="M49" s="10">
        <f t="shared" si="4"/>
        <v>-87.675293039857252</v>
      </c>
      <c r="N49" s="10">
        <f t="shared" si="5"/>
        <v>7686.9570096248417</v>
      </c>
      <c r="AU49">
        <v>45</v>
      </c>
      <c r="AV49">
        <v>1675.505997</v>
      </c>
      <c r="AW49">
        <v>1472.5722276185197</v>
      </c>
    </row>
    <row r="50" spans="1:49" x14ac:dyDescent="0.35">
      <c r="A50" s="10">
        <v>19903</v>
      </c>
      <c r="B50" s="10">
        <v>1354.0899959999999</v>
      </c>
      <c r="C50" s="10">
        <v>44</v>
      </c>
      <c r="D50" s="10">
        <v>0</v>
      </c>
      <c r="E50" s="10">
        <v>0</v>
      </c>
      <c r="F50" s="10">
        <v>1</v>
      </c>
      <c r="G50" s="10">
        <v>0</v>
      </c>
      <c r="H50" s="10">
        <v>19903</v>
      </c>
      <c r="I50" s="10">
        <f t="shared" si="0"/>
        <v>1368.5709773573631</v>
      </c>
      <c r="J50" s="10">
        <f t="shared" si="1"/>
        <v>27.628951707525012</v>
      </c>
      <c r="K50" s="10">
        <f t="shared" si="2"/>
        <v>12.487583495898214</v>
      </c>
      <c r="L50" s="10">
        <f t="shared" si="3"/>
        <v>1471.9927979471183</v>
      </c>
      <c r="M50" s="10">
        <f t="shared" si="4"/>
        <v>-117.90280194711841</v>
      </c>
      <c r="N50" s="10">
        <f t="shared" si="5"/>
        <v>13901.070706981427</v>
      </c>
      <c r="AU50">
        <v>46</v>
      </c>
      <c r="AV50">
        <v>1597.6779979999999</v>
      </c>
      <c r="AW50">
        <v>1530.9565698213391</v>
      </c>
    </row>
    <row r="51" spans="1:49" x14ac:dyDescent="0.35">
      <c r="A51" s="10">
        <v>19904</v>
      </c>
      <c r="B51" s="10">
        <v>1675.505997</v>
      </c>
      <c r="C51" s="10">
        <v>45</v>
      </c>
      <c r="D51" s="10">
        <v>0</v>
      </c>
      <c r="E51" s="10">
        <v>0</v>
      </c>
      <c r="F51" s="10">
        <v>0</v>
      </c>
      <c r="G51" s="10">
        <v>1</v>
      </c>
      <c r="H51" s="10">
        <v>19904</v>
      </c>
      <c r="I51" s="10">
        <f t="shared" si="0"/>
        <v>1534.8926140651001</v>
      </c>
      <c r="J51" s="10">
        <f t="shared" si="1"/>
        <v>49.554673980642249</v>
      </c>
      <c r="K51" s="10">
        <f t="shared" si="2"/>
        <v>94.195211100986086</v>
      </c>
      <c r="L51" s="10">
        <f t="shared" si="3"/>
        <v>1472.5722276185197</v>
      </c>
      <c r="M51" s="10">
        <f t="shared" si="4"/>
        <v>202.93376938148026</v>
      </c>
      <c r="N51" s="10">
        <f t="shared" si="5"/>
        <v>41182.114755375813</v>
      </c>
      <c r="AU51">
        <v>47</v>
      </c>
      <c r="AV51">
        <v>1528.6039960000001</v>
      </c>
      <c r="AW51">
        <v>1662.8425792803423</v>
      </c>
    </row>
    <row r="52" spans="1:49" x14ac:dyDescent="0.35">
      <c r="A52" s="10">
        <v>19911</v>
      </c>
      <c r="B52" s="10">
        <v>1597.6779979999999</v>
      </c>
      <c r="C52" s="10">
        <v>46</v>
      </c>
      <c r="D52" s="10">
        <v>1</v>
      </c>
      <c r="E52" s="10">
        <v>0</v>
      </c>
      <c r="F52" s="10">
        <v>0</v>
      </c>
      <c r="G52" s="10">
        <v>0</v>
      </c>
      <c r="H52" s="10">
        <v>19911</v>
      </c>
      <c r="I52" s="10">
        <f t="shared" si="0"/>
        <v>1630.0472591562764</v>
      </c>
      <c r="J52" s="10">
        <f t="shared" si="1"/>
        <v>56.763506243354655</v>
      </c>
      <c r="K52" s="10">
        <f t="shared" si="2"/>
        <v>-47.630825200746692</v>
      </c>
      <c r="L52" s="10">
        <f t="shared" si="3"/>
        <v>1530.9565698213391</v>
      </c>
      <c r="M52" s="10">
        <f t="shared" si="4"/>
        <v>66.721428178660744</v>
      </c>
      <c r="N52" s="10">
        <f t="shared" si="5"/>
        <v>4451.748978200184</v>
      </c>
      <c r="AU52">
        <v>48</v>
      </c>
      <c r="AV52">
        <v>1507.060997</v>
      </c>
      <c r="AW52">
        <v>1649.8144449279916</v>
      </c>
    </row>
    <row r="53" spans="1:49" x14ac:dyDescent="0.35">
      <c r="A53" s="10">
        <v>19912</v>
      </c>
      <c r="B53" s="10">
        <v>1528.6039960000001</v>
      </c>
      <c r="C53" s="10">
        <v>47</v>
      </c>
      <c r="D53" s="10">
        <v>0</v>
      </c>
      <c r="E53" s="10">
        <v>1</v>
      </c>
      <c r="F53" s="10">
        <v>0</v>
      </c>
      <c r="G53" s="10">
        <v>0</v>
      </c>
      <c r="H53" s="10">
        <v>19912</v>
      </c>
      <c r="I53" s="10">
        <f t="shared" si="0"/>
        <v>1595.0669930224631</v>
      </c>
      <c r="J53" s="10">
        <f t="shared" si="1"/>
        <v>42.25986840963045</v>
      </c>
      <c r="K53" s="10">
        <f t="shared" si="2"/>
        <v>-35.757857880565538</v>
      </c>
      <c r="L53" s="10">
        <f t="shared" si="3"/>
        <v>1662.8425792803423</v>
      </c>
      <c r="M53" s="10">
        <f t="shared" si="4"/>
        <v>-134.23858328034225</v>
      </c>
      <c r="N53" s="10">
        <f t="shared" si="5"/>
        <v>18019.997241113382</v>
      </c>
      <c r="AU53">
        <v>49</v>
      </c>
      <c r="AV53">
        <v>1862.6120000000001</v>
      </c>
      <c r="AW53">
        <v>1660.7951694021492</v>
      </c>
    </row>
    <row r="54" spans="1:49" x14ac:dyDescent="0.35">
      <c r="A54" s="10">
        <v>19913</v>
      </c>
      <c r="B54" s="10">
        <v>1507.060997</v>
      </c>
      <c r="C54" s="10">
        <v>48</v>
      </c>
      <c r="D54" s="10">
        <v>0</v>
      </c>
      <c r="E54" s="10">
        <v>0</v>
      </c>
      <c r="F54" s="10">
        <v>1</v>
      </c>
      <c r="G54" s="10">
        <v>0</v>
      </c>
      <c r="H54" s="10">
        <v>19913</v>
      </c>
      <c r="I54" s="10">
        <f t="shared" si="0"/>
        <v>1539.7637054994173</v>
      </c>
      <c r="J54" s="10">
        <f t="shared" si="1"/>
        <v>26.836252801745875</v>
      </c>
      <c r="K54" s="10">
        <f t="shared" si="2"/>
        <v>-4.9916921152123095E-2</v>
      </c>
      <c r="L54" s="10">
        <f t="shared" si="3"/>
        <v>1649.8144449279916</v>
      </c>
      <c r="M54" s="10">
        <f t="shared" si="4"/>
        <v>-142.7534479279916</v>
      </c>
      <c r="N54" s="10">
        <f t="shared" si="5"/>
        <v>20378.546895329811</v>
      </c>
      <c r="AU54">
        <v>50</v>
      </c>
      <c r="AV54">
        <v>1716.0249980000001</v>
      </c>
      <c r="AW54">
        <v>1705.5397563343331</v>
      </c>
    </row>
    <row r="55" spans="1:49" x14ac:dyDescent="0.35">
      <c r="A55" s="10">
        <v>19914</v>
      </c>
      <c r="B55" s="10">
        <v>1862.6120000000001</v>
      </c>
      <c r="C55" s="10">
        <v>49</v>
      </c>
      <c r="D55" s="10">
        <v>0</v>
      </c>
      <c r="E55" s="10">
        <v>0</v>
      </c>
      <c r="F55" s="10">
        <v>0</v>
      </c>
      <c r="G55" s="10">
        <v>1</v>
      </c>
      <c r="H55" s="10">
        <v>19914</v>
      </c>
      <c r="I55" s="10">
        <f t="shared" si="0"/>
        <v>1704.5292846974592</v>
      </c>
      <c r="J55" s="10">
        <f t="shared" si="1"/>
        <v>48.641296837620587</v>
      </c>
      <c r="K55" s="10">
        <f t="shared" si="2"/>
        <v>111.9200271002793</v>
      </c>
      <c r="L55" s="10">
        <f t="shared" si="3"/>
        <v>1660.7951694021492</v>
      </c>
      <c r="M55" s="10">
        <f t="shared" si="4"/>
        <v>201.81683059785087</v>
      </c>
      <c r="N55" s="10">
        <f t="shared" si="5"/>
        <v>40730.033112561636</v>
      </c>
      <c r="AU55">
        <v>51</v>
      </c>
      <c r="AV55">
        <v>1740.1709980000001</v>
      </c>
      <c r="AW55">
        <v>1774.3528995862766</v>
      </c>
    </row>
    <row r="56" spans="1:49" x14ac:dyDescent="0.35">
      <c r="A56" s="10">
        <v>19921</v>
      </c>
      <c r="B56" s="10">
        <v>1716.0249980000001</v>
      </c>
      <c r="C56" s="10">
        <v>50</v>
      </c>
      <c r="D56" s="10">
        <v>1</v>
      </c>
      <c r="E56" s="10">
        <v>0</v>
      </c>
      <c r="F56" s="10">
        <v>0</v>
      </c>
      <c r="G56" s="10">
        <v>0</v>
      </c>
      <c r="H56" s="10">
        <v>19921</v>
      </c>
      <c r="I56" s="10">
        <f t="shared" si="0"/>
        <v>1760.3365959639241</v>
      </c>
      <c r="J56" s="10">
        <f t="shared" si="1"/>
        <v>49.774161502918197</v>
      </c>
      <c r="K56" s="10">
        <f t="shared" si="2"/>
        <v>-46.709945714722053</v>
      </c>
      <c r="L56" s="10">
        <f t="shared" si="3"/>
        <v>1705.5397563343331</v>
      </c>
      <c r="M56" s="10">
        <f t="shared" si="4"/>
        <v>10.48524166566699</v>
      </c>
      <c r="N56" s="10">
        <f t="shared" si="5"/>
        <v>109.94029278743908</v>
      </c>
      <c r="AU56">
        <v>52</v>
      </c>
      <c r="AV56">
        <v>1767.733997</v>
      </c>
      <c r="AW56">
        <v>1832.7806453139206</v>
      </c>
    </row>
    <row r="57" spans="1:49" x14ac:dyDescent="0.35">
      <c r="A57" s="10">
        <v>19922</v>
      </c>
      <c r="B57" s="10">
        <v>1740.1709980000001</v>
      </c>
      <c r="C57" s="10">
        <v>51</v>
      </c>
      <c r="D57" s="10">
        <v>0</v>
      </c>
      <c r="E57" s="10">
        <v>1</v>
      </c>
      <c r="F57" s="10">
        <v>0</v>
      </c>
      <c r="G57" s="10">
        <v>0</v>
      </c>
      <c r="H57" s="10">
        <v>19922</v>
      </c>
      <c r="I57" s="10">
        <f t="shared" si="0"/>
        <v>1786.7495410272961</v>
      </c>
      <c r="J57" s="10">
        <f t="shared" si="1"/>
        <v>46.081021207776558</v>
      </c>
      <c r="K57" s="10">
        <f t="shared" si="2"/>
        <v>-38.75992621316157</v>
      </c>
      <c r="L57" s="10">
        <f t="shared" si="3"/>
        <v>1774.3528995862766</v>
      </c>
      <c r="M57" s="10">
        <f t="shared" si="4"/>
        <v>-34.181901586276581</v>
      </c>
      <c r="N57" s="10">
        <f t="shared" si="5"/>
        <v>1168.4023960538975</v>
      </c>
      <c r="AU57">
        <v>53</v>
      </c>
      <c r="AV57">
        <v>2000.2919999999999</v>
      </c>
      <c r="AW57">
        <v>1939.3483651350639</v>
      </c>
    </row>
    <row r="58" spans="1:49" x14ac:dyDescent="0.35">
      <c r="A58" s="10">
        <v>19923</v>
      </c>
      <c r="B58" s="10">
        <v>1767.733997</v>
      </c>
      <c r="C58" s="10">
        <v>52</v>
      </c>
      <c r="D58" s="10">
        <v>0</v>
      </c>
      <c r="E58" s="10">
        <v>0</v>
      </c>
      <c r="F58" s="10">
        <v>1</v>
      </c>
      <c r="G58" s="10">
        <v>0</v>
      </c>
      <c r="H58" s="10">
        <v>19923</v>
      </c>
      <c r="I58" s="10">
        <f t="shared" si="0"/>
        <v>1788.3751996188917</v>
      </c>
      <c r="J58" s="10">
        <f t="shared" si="1"/>
        <v>39.053138415893102</v>
      </c>
      <c r="K58" s="10">
        <f t="shared" si="2"/>
        <v>-5.7627203048915678</v>
      </c>
      <c r="L58" s="10">
        <f t="shared" si="3"/>
        <v>1832.7806453139206</v>
      </c>
      <c r="M58" s="10">
        <f t="shared" si="4"/>
        <v>-65.046648313920514</v>
      </c>
      <c r="N58" s="10">
        <f t="shared" si="5"/>
        <v>4231.066456874858</v>
      </c>
      <c r="AU58">
        <v>54</v>
      </c>
      <c r="AV58">
        <v>1973.8939969999999</v>
      </c>
      <c r="AW58">
        <v>1868.0073152250927</v>
      </c>
    </row>
    <row r="59" spans="1:49" x14ac:dyDescent="0.35">
      <c r="A59" s="10">
        <v>19924</v>
      </c>
      <c r="B59" s="10">
        <v>2000.2919999999999</v>
      </c>
      <c r="C59" s="10">
        <v>53</v>
      </c>
      <c r="D59" s="10">
        <v>0</v>
      </c>
      <c r="E59" s="10">
        <v>0</v>
      </c>
      <c r="F59" s="10">
        <v>0</v>
      </c>
      <c r="G59" s="10">
        <v>1</v>
      </c>
      <c r="H59" s="10">
        <v>19924</v>
      </c>
      <c r="I59" s="10">
        <f t="shared" si="0"/>
        <v>1869.0795446272241</v>
      </c>
      <c r="J59" s="10">
        <f t="shared" si="1"/>
        <v>45.637716312590811</v>
      </c>
      <c r="K59" s="10">
        <f t="shared" si="2"/>
        <v>117.27247818728296</v>
      </c>
      <c r="L59" s="10">
        <f t="shared" si="3"/>
        <v>1939.3483651350639</v>
      </c>
      <c r="M59" s="10">
        <f t="shared" si="4"/>
        <v>60.94363486493603</v>
      </c>
      <c r="N59" s="10">
        <f t="shared" si="5"/>
        <v>3714.1266305506465</v>
      </c>
      <c r="AU59">
        <v>55</v>
      </c>
      <c r="AV59">
        <v>1861.9789960000001</v>
      </c>
      <c r="AW59">
        <v>2005.4024441112792</v>
      </c>
    </row>
    <row r="60" spans="1:49" x14ac:dyDescent="0.35">
      <c r="A60" s="10">
        <v>19931</v>
      </c>
      <c r="B60" s="10">
        <v>1973.8939969999999</v>
      </c>
      <c r="C60" s="10">
        <v>54</v>
      </c>
      <c r="D60" s="10">
        <v>1</v>
      </c>
      <c r="E60" s="10">
        <v>0</v>
      </c>
      <c r="F60" s="10">
        <v>0</v>
      </c>
      <c r="G60" s="10">
        <v>0</v>
      </c>
      <c r="H60" s="10">
        <v>19931</v>
      </c>
      <c r="I60" s="10">
        <f t="shared" si="0"/>
        <v>1987.0842614931744</v>
      </c>
      <c r="J60" s="10">
        <f t="shared" si="1"/>
        <v>57.078108831266583</v>
      </c>
      <c r="K60" s="10">
        <f t="shared" si="2"/>
        <v>-37.410315224657687</v>
      </c>
      <c r="L60" s="10">
        <f t="shared" si="3"/>
        <v>1868.0073152250927</v>
      </c>
      <c r="M60" s="10">
        <f t="shared" si="4"/>
        <v>105.88668177490717</v>
      </c>
      <c r="N60" s="10">
        <f t="shared" si="5"/>
        <v>11211.989377300459</v>
      </c>
      <c r="AU60">
        <v>56</v>
      </c>
      <c r="AV60">
        <v>2140.788994</v>
      </c>
      <c r="AW60">
        <v>1981.9606942858832</v>
      </c>
    </row>
    <row r="61" spans="1:49" x14ac:dyDescent="0.35">
      <c r="A61" s="10">
        <v>19932</v>
      </c>
      <c r="B61" s="10">
        <v>1861.9789960000001</v>
      </c>
      <c r="C61" s="10">
        <v>55</v>
      </c>
      <c r="D61" s="10">
        <v>0</v>
      </c>
      <c r="E61" s="10">
        <v>1</v>
      </c>
      <c r="F61" s="10">
        <v>0</v>
      </c>
      <c r="G61" s="10">
        <v>0</v>
      </c>
      <c r="H61" s="10">
        <v>19932</v>
      </c>
      <c r="I61" s="10">
        <f t="shared" si="0"/>
        <v>1946.1413106892217</v>
      </c>
      <c r="J61" s="10">
        <f t="shared" si="1"/>
        <v>41.582103901553133</v>
      </c>
      <c r="K61" s="10">
        <f t="shared" si="2"/>
        <v>-51.356270235738208</v>
      </c>
      <c r="L61" s="10">
        <f t="shared" si="3"/>
        <v>2005.4024441112792</v>
      </c>
      <c r="M61" s="10">
        <f t="shared" si="4"/>
        <v>-143.42344811127919</v>
      </c>
      <c r="N61" s="10">
        <f t="shared" si="5"/>
        <v>20570.285468128794</v>
      </c>
      <c r="AU61">
        <v>57</v>
      </c>
      <c r="AV61">
        <v>2468.8539959999998</v>
      </c>
      <c r="AW61">
        <v>2272.2877226052979</v>
      </c>
    </row>
    <row r="62" spans="1:49" x14ac:dyDescent="0.35">
      <c r="A62" s="10">
        <v>19933</v>
      </c>
      <c r="B62" s="10">
        <v>2140.788994</v>
      </c>
      <c r="C62" s="10">
        <v>56</v>
      </c>
      <c r="D62" s="10">
        <v>0</v>
      </c>
      <c r="E62" s="10">
        <v>0</v>
      </c>
      <c r="F62" s="10">
        <v>1</v>
      </c>
      <c r="G62" s="10">
        <v>0</v>
      </c>
      <c r="H62" s="10">
        <v>19933</v>
      </c>
      <c r="I62" s="10">
        <f t="shared" si="0"/>
        <v>2096.2727378922104</v>
      </c>
      <c r="J62" s="10">
        <f t="shared" si="1"/>
        <v>58.742506525804387</v>
      </c>
      <c r="K62" s="10">
        <f t="shared" si="2"/>
        <v>8.1865741101168634</v>
      </c>
      <c r="L62" s="10">
        <f t="shared" si="3"/>
        <v>1981.9606942858832</v>
      </c>
      <c r="M62" s="10">
        <f t="shared" si="4"/>
        <v>158.82829971411684</v>
      </c>
      <c r="N62" s="10">
        <f t="shared" si="5"/>
        <v>25226.428790077327</v>
      </c>
      <c r="AU62">
        <v>58</v>
      </c>
      <c r="AV62">
        <v>2076.6999970000002</v>
      </c>
      <c r="AW62">
        <v>2331.9260851107306</v>
      </c>
    </row>
    <row r="63" spans="1:49" x14ac:dyDescent="0.35">
      <c r="A63" s="10">
        <v>19934</v>
      </c>
      <c r="B63" s="10">
        <v>2468.8539959999998</v>
      </c>
      <c r="C63" s="10">
        <v>57</v>
      </c>
      <c r="D63" s="10">
        <v>0</v>
      </c>
      <c r="E63" s="10">
        <v>0</v>
      </c>
      <c r="F63" s="10">
        <v>0</v>
      </c>
      <c r="G63" s="10">
        <v>1</v>
      </c>
      <c r="H63" s="10">
        <v>19934</v>
      </c>
      <c r="I63" s="10">
        <f t="shared" si="0"/>
        <v>2289.356139581444</v>
      </c>
      <c r="J63" s="10">
        <f t="shared" si="1"/>
        <v>79.980260753944137</v>
      </c>
      <c r="K63" s="10">
        <f t="shared" si="2"/>
        <v>134.53615742189757</v>
      </c>
      <c r="L63" s="10">
        <f t="shared" si="3"/>
        <v>2272.2877226052979</v>
      </c>
      <c r="M63" s="10">
        <f t="shared" si="4"/>
        <v>196.56627339470197</v>
      </c>
      <c r="N63" s="10">
        <f t="shared" si="5"/>
        <v>38638.299836280719</v>
      </c>
      <c r="AU63">
        <v>59</v>
      </c>
      <c r="AV63">
        <v>2149.9079969999998</v>
      </c>
      <c r="AW63">
        <v>2195.9535593050891</v>
      </c>
    </row>
    <row r="64" spans="1:49" x14ac:dyDescent="0.35">
      <c r="A64" s="10">
        <v>19941</v>
      </c>
      <c r="B64" s="10">
        <v>2076.6999970000002</v>
      </c>
      <c r="C64" s="10">
        <v>58</v>
      </c>
      <c r="D64" s="10">
        <v>1</v>
      </c>
      <c r="E64" s="10">
        <v>0</v>
      </c>
      <c r="F64" s="10">
        <v>0</v>
      </c>
      <c r="G64" s="10">
        <v>0</v>
      </c>
      <c r="H64" s="10">
        <v>19941</v>
      </c>
      <c r="I64" s="10">
        <f t="shared" si="0"/>
        <v>2194.9051484542101</v>
      </c>
      <c r="J64" s="10">
        <f t="shared" si="1"/>
        <v>52.404681086616904</v>
      </c>
      <c r="K64" s="10">
        <f t="shared" si="2"/>
        <v>-59.825866180348186</v>
      </c>
      <c r="L64" s="10">
        <f t="shared" si="3"/>
        <v>2331.9260851107306</v>
      </c>
      <c r="M64" s="10">
        <f t="shared" si="4"/>
        <v>-255.22608811073042</v>
      </c>
      <c r="N64" s="10">
        <f t="shared" si="5"/>
        <v>65140.356052306328</v>
      </c>
      <c r="AU64">
        <v>60</v>
      </c>
      <c r="AV64">
        <v>2493.2859960000001</v>
      </c>
      <c r="AW64">
        <v>2271.4568551645834</v>
      </c>
    </row>
    <row r="65" spans="1:49" x14ac:dyDescent="0.35">
      <c r="A65" s="10">
        <v>19942</v>
      </c>
      <c r="B65" s="10">
        <v>2149.9079969999998</v>
      </c>
      <c r="C65" s="10">
        <v>59</v>
      </c>
      <c r="D65" s="10">
        <v>0</v>
      </c>
      <c r="E65" s="10">
        <v>1</v>
      </c>
      <c r="F65" s="10">
        <v>0</v>
      </c>
      <c r="G65" s="10">
        <v>0</v>
      </c>
      <c r="H65" s="10">
        <v>19942</v>
      </c>
      <c r="I65" s="10">
        <f t="shared" si="0"/>
        <v>2215.8405344703133</v>
      </c>
      <c r="J65" s="10">
        <f t="shared" si="1"/>
        <v>47.429746584153371</v>
      </c>
      <c r="K65" s="10">
        <f t="shared" si="2"/>
        <v>-55.400279434693353</v>
      </c>
      <c r="L65" s="10">
        <f t="shared" si="3"/>
        <v>2195.9535593050891</v>
      </c>
      <c r="M65" s="10">
        <f t="shared" si="4"/>
        <v>-46.045562305089334</v>
      </c>
      <c r="N65" s="10">
        <f t="shared" si="5"/>
        <v>2120.1938079918637</v>
      </c>
      <c r="AU65">
        <v>61</v>
      </c>
      <c r="AV65">
        <v>2832</v>
      </c>
      <c r="AW65">
        <v>2620.8099370111736</v>
      </c>
    </row>
    <row r="66" spans="1:49" x14ac:dyDescent="0.35">
      <c r="A66" s="10">
        <v>19943</v>
      </c>
      <c r="B66" s="10">
        <v>2493.2859960000001</v>
      </c>
      <c r="C66" s="10">
        <v>60</v>
      </c>
      <c r="D66" s="10">
        <v>0</v>
      </c>
      <c r="E66" s="10">
        <v>0</v>
      </c>
      <c r="F66" s="10">
        <v>1</v>
      </c>
      <c r="G66" s="10">
        <v>0</v>
      </c>
      <c r="H66" s="10">
        <v>19943</v>
      </c>
      <c r="I66" s="10">
        <f t="shared" si="0"/>
        <v>2414.8767842378729</v>
      </c>
      <c r="J66" s="10">
        <f t="shared" si="1"/>
        <v>71.396995351402694</v>
      </c>
      <c r="K66" s="10">
        <f t="shared" si="2"/>
        <v>27.66899632902442</v>
      </c>
      <c r="L66" s="10">
        <f t="shared" si="3"/>
        <v>2271.4568551645834</v>
      </c>
      <c r="M66" s="10">
        <f t="shared" si="4"/>
        <v>221.82914083541664</v>
      </c>
      <c r="N66" s="10">
        <f t="shared" si="5"/>
        <v>49208.167723779108</v>
      </c>
      <c r="AU66">
        <v>62</v>
      </c>
      <c r="AV66">
        <v>2652</v>
      </c>
      <c r="AW66">
        <v>2664.9980230626311</v>
      </c>
    </row>
    <row r="67" spans="1:49" x14ac:dyDescent="0.35">
      <c r="A67" s="10">
        <v>19944</v>
      </c>
      <c r="B67" s="10">
        <v>2832</v>
      </c>
      <c r="C67" s="10">
        <v>61</v>
      </c>
      <c r="D67" s="10">
        <v>0</v>
      </c>
      <c r="E67" s="10">
        <v>0</v>
      </c>
      <c r="F67" s="10">
        <v>0</v>
      </c>
      <c r="G67" s="10">
        <v>1</v>
      </c>
      <c r="H67" s="10">
        <v>19944</v>
      </c>
      <c r="I67" s="10">
        <f t="shared" si="0"/>
        <v>2630.6091308250925</v>
      </c>
      <c r="J67" s="10">
        <f t="shared" si="1"/>
        <v>94.21475841788677</v>
      </c>
      <c r="K67" s="10">
        <f t="shared" si="2"/>
        <v>153.08418929945287</v>
      </c>
      <c r="L67" s="10">
        <f t="shared" si="3"/>
        <v>2620.8099370111736</v>
      </c>
      <c r="M67" s="10">
        <f t="shared" si="4"/>
        <v>211.19006298882641</v>
      </c>
      <c r="N67" s="10">
        <f t="shared" si="5"/>
        <v>44601.242705224467</v>
      </c>
      <c r="AU67">
        <v>63</v>
      </c>
      <c r="AV67">
        <v>2575</v>
      </c>
      <c r="AW67">
        <v>2753.3506681140379</v>
      </c>
    </row>
    <row r="68" spans="1:49" x14ac:dyDescent="0.35">
      <c r="A68" s="10">
        <v>19951</v>
      </c>
      <c r="B68" s="10">
        <v>2652</v>
      </c>
      <c r="C68" s="10">
        <v>62</v>
      </c>
      <c r="D68" s="10">
        <v>1</v>
      </c>
      <c r="E68" s="10">
        <v>0</v>
      </c>
      <c r="F68" s="10">
        <v>0</v>
      </c>
      <c r="G68" s="10">
        <v>0</v>
      </c>
      <c r="H68" s="10">
        <v>19951</v>
      </c>
      <c r="I68" s="10">
        <f t="shared" si="0"/>
        <v>2715.9405440819178</v>
      </c>
      <c r="J68" s="10">
        <f t="shared" si="1"/>
        <v>92.810403466813625</v>
      </c>
      <c r="K68" s="10">
        <f t="shared" si="2"/>
        <v>-60.967433840771896</v>
      </c>
      <c r="L68" s="10">
        <f t="shared" si="3"/>
        <v>2664.9980230626311</v>
      </c>
      <c r="M68" s="10">
        <f t="shared" si="4"/>
        <v>-12.998023062631091</v>
      </c>
      <c r="N68" s="10">
        <f t="shared" si="5"/>
        <v>168.94860353668975</v>
      </c>
      <c r="AU68">
        <v>64</v>
      </c>
      <c r="AV68">
        <v>3003</v>
      </c>
      <c r="AW68">
        <v>2788.0690200015551</v>
      </c>
    </row>
    <row r="69" spans="1:49" x14ac:dyDescent="0.35">
      <c r="A69" s="10">
        <v>19952</v>
      </c>
      <c r="B69" s="10">
        <v>2575</v>
      </c>
      <c r="C69" s="10">
        <v>63</v>
      </c>
      <c r="D69" s="10">
        <v>0</v>
      </c>
      <c r="E69" s="10">
        <v>1</v>
      </c>
      <c r="F69" s="10">
        <v>0</v>
      </c>
      <c r="G69" s="10">
        <v>0</v>
      </c>
      <c r="H69" s="10">
        <v>19952</v>
      </c>
      <c r="I69" s="10">
        <f t="shared" si="0"/>
        <v>2686.859292415581</v>
      </c>
      <c r="J69" s="10">
        <f t="shared" si="1"/>
        <v>73.540731256949385</v>
      </c>
      <c r="K69" s="10">
        <f t="shared" si="2"/>
        <v>-71.064150313587163</v>
      </c>
      <c r="L69" s="10">
        <f t="shared" si="3"/>
        <v>2753.3506681140379</v>
      </c>
      <c r="M69" s="10">
        <f t="shared" si="4"/>
        <v>-178.35066811403794</v>
      </c>
      <c r="N69" s="10">
        <f t="shared" si="5"/>
        <v>31808.960816723709</v>
      </c>
      <c r="AU69">
        <v>65</v>
      </c>
      <c r="AV69">
        <v>3148</v>
      </c>
      <c r="AW69">
        <v>3157.1389266689421</v>
      </c>
    </row>
    <row r="70" spans="1:49" x14ac:dyDescent="0.35">
      <c r="A70" s="10">
        <v>19953</v>
      </c>
      <c r="B70" s="10">
        <v>3003</v>
      </c>
      <c r="C70" s="10">
        <v>64</v>
      </c>
      <c r="D70" s="10">
        <v>0</v>
      </c>
      <c r="E70" s="10">
        <v>0</v>
      </c>
      <c r="F70" s="10">
        <v>1</v>
      </c>
      <c r="G70" s="10">
        <v>0</v>
      </c>
      <c r="H70" s="10">
        <v>19953</v>
      </c>
      <c r="I70" s="10">
        <f t="shared" si="0"/>
        <v>2907.2920604023802</v>
      </c>
      <c r="J70" s="10">
        <f t="shared" si="1"/>
        <v>96.762676967109229</v>
      </c>
      <c r="K70" s="10">
        <f t="shared" si="2"/>
        <v>46.545578929865044</v>
      </c>
      <c r="L70" s="10">
        <f t="shared" si="3"/>
        <v>2788.0690200015551</v>
      </c>
      <c r="M70" s="10">
        <f t="shared" si="4"/>
        <v>214.93097999844485</v>
      </c>
      <c r="N70" s="10">
        <f t="shared" si="5"/>
        <v>46195.326163091901</v>
      </c>
      <c r="AU70">
        <v>66</v>
      </c>
      <c r="AV70">
        <v>2185</v>
      </c>
      <c r="AW70">
        <v>3032.616685365957</v>
      </c>
    </row>
    <row r="71" spans="1:49" x14ac:dyDescent="0.35">
      <c r="A71" s="10">
        <v>19954</v>
      </c>
      <c r="B71" s="10">
        <v>3148</v>
      </c>
      <c r="C71" s="10">
        <v>65</v>
      </c>
      <c r="D71" s="10">
        <v>0</v>
      </c>
      <c r="E71" s="10">
        <v>0</v>
      </c>
      <c r="F71" s="10">
        <v>0</v>
      </c>
      <c r="G71" s="10">
        <v>1</v>
      </c>
      <c r="H71" s="10">
        <v>19954</v>
      </c>
      <c r="I71" s="10">
        <f t="shared" si="0"/>
        <v>2997.8088460050367</v>
      </c>
      <c r="J71" s="10">
        <f t="shared" si="1"/>
        <v>95.775273201691874</v>
      </c>
      <c r="K71" s="10">
        <f t="shared" si="2"/>
        <v>152.28155161478514</v>
      </c>
      <c r="L71" s="10">
        <f t="shared" si="3"/>
        <v>3157.1389266689421</v>
      </c>
      <c r="M71" s="10">
        <f t="shared" si="4"/>
        <v>-9.1389266689420765</v>
      </c>
      <c r="N71" s="10">
        <f t="shared" si="5"/>
        <v>83.519980660300718</v>
      </c>
      <c r="AU71">
        <v>67</v>
      </c>
      <c r="AV71">
        <v>2179</v>
      </c>
      <c r="AW71">
        <v>2447.4219695156717</v>
      </c>
    </row>
    <row r="72" spans="1:49" x14ac:dyDescent="0.35">
      <c r="A72" s="10">
        <v>19961</v>
      </c>
      <c r="B72" s="10">
        <v>2185</v>
      </c>
      <c r="C72" s="10">
        <v>66</v>
      </c>
      <c r="D72" s="10">
        <v>1</v>
      </c>
      <c r="E72" s="10">
        <v>0</v>
      </c>
      <c r="F72" s="10">
        <v>0</v>
      </c>
      <c r="G72" s="10">
        <v>0</v>
      </c>
      <c r="H72" s="10">
        <v>19961</v>
      </c>
      <c r="I72" s="10">
        <f t="shared" si="0"/>
        <v>2514.2905186261601</v>
      </c>
      <c r="J72" s="10">
        <f t="shared" si="1"/>
        <v>4.1956012030985192</v>
      </c>
      <c r="K72" s="10">
        <f t="shared" si="2"/>
        <v>-135.41043119404793</v>
      </c>
      <c r="L72" s="10">
        <f t="shared" si="3"/>
        <v>3032.616685365957</v>
      </c>
      <c r="M72" s="10">
        <f t="shared" si="4"/>
        <v>-847.61668536595698</v>
      </c>
      <c r="N72" s="10">
        <f t="shared" si="5"/>
        <v>718454.04531077167</v>
      </c>
      <c r="AU72">
        <v>68</v>
      </c>
      <c r="AV72">
        <v>2321</v>
      </c>
      <c r="AW72">
        <v>2356.7761670030181</v>
      </c>
    </row>
    <row r="73" spans="1:49" x14ac:dyDescent="0.35">
      <c r="A73" s="10">
        <v>19962</v>
      </c>
      <c r="B73" s="10">
        <v>2179</v>
      </c>
      <c r="C73" s="10">
        <v>67</v>
      </c>
      <c r="D73" s="10">
        <v>0</v>
      </c>
      <c r="E73" s="10">
        <v>1</v>
      </c>
      <c r="F73" s="10">
        <v>0</v>
      </c>
      <c r="G73" s="10">
        <v>0</v>
      </c>
      <c r="H73" s="10">
        <v>19962</v>
      </c>
      <c r="I73" s="10">
        <f t="shared" si="0"/>
        <v>2335.0362988426341</v>
      </c>
      <c r="J73" s="10">
        <f t="shared" si="1"/>
        <v>-24.805710769480655</v>
      </c>
      <c r="K73" s="10">
        <f t="shared" si="2"/>
        <v>-94.638646086507279</v>
      </c>
      <c r="L73" s="10">
        <f t="shared" si="3"/>
        <v>2447.4219695156717</v>
      </c>
      <c r="M73" s="10">
        <f t="shared" si="4"/>
        <v>-268.42196951567166</v>
      </c>
      <c r="N73" s="10">
        <f t="shared" si="5"/>
        <v>72050.353718672166</v>
      </c>
      <c r="AU73">
        <v>69</v>
      </c>
      <c r="AV73">
        <v>2129</v>
      </c>
      <c r="AW73">
        <v>2409.3902399476251</v>
      </c>
    </row>
    <row r="74" spans="1:49" x14ac:dyDescent="0.35">
      <c r="A74" s="10">
        <v>19963</v>
      </c>
      <c r="B74" s="10">
        <v>2321</v>
      </c>
      <c r="C74" s="10">
        <v>68</v>
      </c>
      <c r="D74" s="10">
        <v>0</v>
      </c>
      <c r="E74" s="10">
        <v>0</v>
      </c>
      <c r="F74" s="10">
        <v>1</v>
      </c>
      <c r="G74" s="10">
        <v>0</v>
      </c>
      <c r="H74" s="10">
        <v>19963</v>
      </c>
      <c r="I74" s="10">
        <f t="shared" si="0"/>
        <v>2285.779789786659</v>
      </c>
      <c r="J74" s="10">
        <f t="shared" si="1"/>
        <v>-28.671101453818974</v>
      </c>
      <c r="K74" s="10">
        <f t="shared" si="2"/>
        <v>43.403492239622196</v>
      </c>
      <c r="L74" s="10">
        <f t="shared" si="3"/>
        <v>2356.7761670030181</v>
      </c>
      <c r="M74" s="10">
        <f t="shared" si="4"/>
        <v>-35.776167003018145</v>
      </c>
      <c r="N74" s="10">
        <f t="shared" si="5"/>
        <v>1279.9341254278443</v>
      </c>
      <c r="AU74">
        <v>70</v>
      </c>
      <c r="AV74">
        <v>1601</v>
      </c>
      <c r="AW74">
        <v>1871.10335319198</v>
      </c>
    </row>
    <row r="75" spans="1:49" x14ac:dyDescent="0.35">
      <c r="A75" s="10">
        <v>19964</v>
      </c>
      <c r="B75" s="10">
        <v>2129</v>
      </c>
      <c r="C75" s="10">
        <v>69</v>
      </c>
      <c r="D75" s="10">
        <v>0</v>
      </c>
      <c r="E75" s="10">
        <v>0</v>
      </c>
      <c r="F75" s="10">
        <v>0</v>
      </c>
      <c r="G75" s="10">
        <v>1</v>
      </c>
      <c r="H75" s="10">
        <v>19964</v>
      </c>
      <c r="I75" s="10">
        <f t="shared" si="0"/>
        <v>2065.4792944438068</v>
      </c>
      <c r="J75" s="10">
        <f t="shared" si="1"/>
        <v>-58.965510057778914</v>
      </c>
      <c r="K75" s="10">
        <f t="shared" si="2"/>
        <v>127.65592749638606</v>
      </c>
      <c r="L75" s="10">
        <f t="shared" si="3"/>
        <v>2409.3902399476251</v>
      </c>
      <c r="M75" s="10">
        <f t="shared" si="4"/>
        <v>-280.3902399476251</v>
      </c>
      <c r="N75" s="10">
        <f t="shared" si="5"/>
        <v>78618.686657886778</v>
      </c>
      <c r="AU75">
        <v>71</v>
      </c>
      <c r="AV75">
        <v>1737</v>
      </c>
      <c r="AW75">
        <v>1639.1277105199665</v>
      </c>
    </row>
    <row r="76" spans="1:49" x14ac:dyDescent="0.35">
      <c r="A76" s="10">
        <v>19971</v>
      </c>
      <c r="B76" s="10">
        <v>1601</v>
      </c>
      <c r="C76" s="10">
        <v>70</v>
      </c>
      <c r="D76" s="10">
        <v>1</v>
      </c>
      <c r="E76" s="10">
        <v>0</v>
      </c>
      <c r="F76" s="10">
        <v>0</v>
      </c>
      <c r="G76" s="10">
        <v>0</v>
      </c>
      <c r="H76" s="10">
        <v>19971</v>
      </c>
      <c r="I76" s="10">
        <f t="shared" si="0"/>
        <v>1821.9148416081239</v>
      </c>
      <c r="J76" s="10">
        <f t="shared" si="1"/>
        <v>-88.148485001649931</v>
      </c>
      <c r="K76" s="10">
        <f t="shared" si="2"/>
        <v>-159.1325965949099</v>
      </c>
      <c r="L76" s="10">
        <f t="shared" si="3"/>
        <v>1871.10335319198</v>
      </c>
      <c r="M76" s="10">
        <f t="shared" si="4"/>
        <v>-270.10335319197998</v>
      </c>
      <c r="N76" s="10">
        <f t="shared" si="5"/>
        <v>72955.821405551484</v>
      </c>
      <c r="AU76">
        <v>72</v>
      </c>
      <c r="AV76">
        <v>1614</v>
      </c>
      <c r="AW76">
        <v>1766.4855104001933</v>
      </c>
    </row>
    <row r="77" spans="1:49" x14ac:dyDescent="0.35">
      <c r="A77" s="10">
        <v>19972</v>
      </c>
      <c r="B77" s="10">
        <v>1737</v>
      </c>
      <c r="C77" s="10">
        <v>71</v>
      </c>
      <c r="D77" s="10">
        <v>0</v>
      </c>
      <c r="E77" s="10">
        <v>1</v>
      </c>
      <c r="F77" s="10">
        <v>0</v>
      </c>
      <c r="G77" s="10">
        <v>0</v>
      </c>
      <c r="H77" s="10">
        <v>19972</v>
      </c>
      <c r="I77" s="10">
        <f t="shared" si="0"/>
        <v>1800.6560155157645</v>
      </c>
      <c r="J77" s="10">
        <f t="shared" si="1"/>
        <v>-77.573997355193285</v>
      </c>
      <c r="K77" s="10">
        <f t="shared" si="2"/>
        <v>-86.042889640802699</v>
      </c>
      <c r="L77" s="10">
        <f t="shared" si="3"/>
        <v>1639.1277105199665</v>
      </c>
      <c r="M77" s="10">
        <f t="shared" si="4"/>
        <v>97.872289480033487</v>
      </c>
      <c r="N77" s="10">
        <f t="shared" si="5"/>
        <v>9578.9850480634741</v>
      </c>
      <c r="AU77">
        <v>73</v>
      </c>
      <c r="AV77">
        <v>1578</v>
      </c>
      <c r="AW77">
        <v>1652.474425373231</v>
      </c>
    </row>
    <row r="78" spans="1:49" x14ac:dyDescent="0.35">
      <c r="A78" s="10">
        <v>19973</v>
      </c>
      <c r="B78" s="10">
        <v>1614</v>
      </c>
      <c r="C78" s="10">
        <v>72</v>
      </c>
      <c r="D78" s="10">
        <v>0</v>
      </c>
      <c r="E78" s="10">
        <v>0</v>
      </c>
      <c r="F78" s="10">
        <v>1</v>
      </c>
      <c r="G78" s="10">
        <v>0</v>
      </c>
      <c r="H78" s="10">
        <v>19973</v>
      </c>
      <c r="I78" s="10">
        <f t="shared" si="0"/>
        <v>1618.8675992125111</v>
      </c>
      <c r="J78" s="10">
        <f t="shared" si="1"/>
        <v>-94.04910133566608</v>
      </c>
      <c r="K78" s="10">
        <f t="shared" si="2"/>
        <v>30.01126124285561</v>
      </c>
      <c r="L78" s="10">
        <f t="shared" si="3"/>
        <v>1766.4855104001933</v>
      </c>
      <c r="M78" s="10">
        <f t="shared" si="4"/>
        <v>-152.48551040019333</v>
      </c>
      <c r="N78" s="10">
        <f t="shared" si="5"/>
        <v>23251.830882007471</v>
      </c>
      <c r="AU78">
        <v>74</v>
      </c>
      <c r="AV78">
        <v>1405</v>
      </c>
      <c r="AW78">
        <v>1212.6916395498324</v>
      </c>
    </row>
    <row r="79" spans="1:49" x14ac:dyDescent="0.35">
      <c r="A79" s="10">
        <v>19974</v>
      </c>
      <c r="B79" s="10">
        <v>1578</v>
      </c>
      <c r="C79" s="10">
        <v>73</v>
      </c>
      <c r="D79" s="10">
        <v>0</v>
      </c>
      <c r="E79" s="10">
        <v>0</v>
      </c>
      <c r="F79" s="10">
        <v>0</v>
      </c>
      <c r="G79" s="10">
        <v>1</v>
      </c>
      <c r="H79" s="10">
        <v>19974</v>
      </c>
      <c r="I79" s="10">
        <f t="shared" si="0"/>
        <v>1473.9198325125581</v>
      </c>
      <c r="J79" s="10">
        <f t="shared" si="1"/>
        <v>-102.09559636781562</v>
      </c>
      <c r="K79" s="10">
        <f t="shared" si="2"/>
        <v>121.11511778055026</v>
      </c>
      <c r="L79" s="10">
        <f t="shared" si="3"/>
        <v>1652.474425373231</v>
      </c>
      <c r="M79" s="10">
        <f t="shared" si="4"/>
        <v>-74.474425373231043</v>
      </c>
      <c r="N79" s="10">
        <f t="shared" si="5"/>
        <v>5546.4400346729599</v>
      </c>
      <c r="AU79">
        <v>75</v>
      </c>
      <c r="AV79">
        <v>1402</v>
      </c>
      <c r="AW79">
        <v>1335.8943384602617</v>
      </c>
    </row>
    <row r="80" spans="1:49" x14ac:dyDescent="0.35">
      <c r="A80" s="10">
        <v>19981</v>
      </c>
      <c r="B80" s="10">
        <v>1405</v>
      </c>
      <c r="C80" s="10">
        <v>74</v>
      </c>
      <c r="D80" s="10">
        <v>1</v>
      </c>
      <c r="E80" s="10">
        <v>0</v>
      </c>
      <c r="F80" s="10">
        <v>0</v>
      </c>
      <c r="G80" s="10">
        <v>0</v>
      </c>
      <c r="H80" s="10">
        <v>19981</v>
      </c>
      <c r="I80" s="10">
        <f t="shared" ref="I80:I110" si="6">$K$5*(B80-K76)+(1-$K$5)*(I79+J79)</f>
        <v>1503.2551110558768</v>
      </c>
      <c r="J80" s="10">
        <f t="shared" ref="J80:J110" si="7">$L$5*(I80-I79)+(1-$L$5)*J79</f>
        <v>-81.317882954812347</v>
      </c>
      <c r="K80" s="10">
        <f t="shared" ref="K80:K110" si="8">$M$5*(B80-I80)+(1-$M$5)*K76</f>
        <v>-142.2428738992981</v>
      </c>
      <c r="L80" s="10">
        <f t="shared" ref="L80:L110" si="9">I79+J79+K76</f>
        <v>1212.6916395498324</v>
      </c>
      <c r="M80" s="10">
        <f t="shared" ref="M80:M110" si="10">B80-L80</f>
        <v>192.30836045016758</v>
      </c>
      <c r="N80" s="10">
        <f t="shared" ref="N80:N110" si="11">M80^2</f>
        <v>36982.505499031577</v>
      </c>
      <c r="AU80">
        <v>76</v>
      </c>
      <c r="AV80">
        <v>1556</v>
      </c>
      <c r="AW80">
        <v>1422.9520416072303</v>
      </c>
    </row>
    <row r="81" spans="1:49" x14ac:dyDescent="0.35">
      <c r="A81" s="10">
        <v>19982</v>
      </c>
      <c r="B81" s="10">
        <v>1402</v>
      </c>
      <c r="C81" s="10">
        <v>75</v>
      </c>
      <c r="D81" s="10">
        <v>0</v>
      </c>
      <c r="E81" s="10">
        <v>1</v>
      </c>
      <c r="F81" s="10">
        <v>0</v>
      </c>
      <c r="G81" s="10">
        <v>0</v>
      </c>
      <c r="H81" s="10">
        <v>19982</v>
      </c>
      <c r="I81" s="10">
        <f t="shared" si="6"/>
        <v>1467.1163607836422</v>
      </c>
      <c r="J81" s="10">
        <f t="shared" si="7"/>
        <v>-74.175580419267675</v>
      </c>
      <c r="K81" s="10">
        <f t="shared" si="8"/>
        <v>-80.237077093690516</v>
      </c>
      <c r="L81" s="10">
        <f t="shared" si="9"/>
        <v>1335.8943384602617</v>
      </c>
      <c r="M81" s="10">
        <f t="shared" si="10"/>
        <v>66.105661539738321</v>
      </c>
      <c r="N81" s="10">
        <f t="shared" si="11"/>
        <v>4369.9584876064382</v>
      </c>
      <c r="AU81">
        <v>77</v>
      </c>
      <c r="AV81">
        <v>1710</v>
      </c>
      <c r="AW81">
        <v>1545.1853698771451</v>
      </c>
    </row>
    <row r="82" spans="1:49" x14ac:dyDescent="0.35">
      <c r="A82" s="10">
        <v>19983</v>
      </c>
      <c r="B82" s="10">
        <v>1556</v>
      </c>
      <c r="C82" s="10">
        <v>76</v>
      </c>
      <c r="D82" s="10">
        <v>0</v>
      </c>
      <c r="E82" s="10">
        <v>0</v>
      </c>
      <c r="F82" s="10">
        <v>1</v>
      </c>
      <c r="G82" s="10">
        <v>0</v>
      </c>
      <c r="H82" s="10">
        <v>19983</v>
      </c>
      <c r="I82" s="10">
        <f t="shared" si="6"/>
        <v>1483.8708342412219</v>
      </c>
      <c r="J82" s="10">
        <f t="shared" si="7"/>
        <v>-59.800582144626915</v>
      </c>
      <c r="K82" s="10">
        <f t="shared" si="8"/>
        <v>41.696364881672636</v>
      </c>
      <c r="L82" s="10">
        <f t="shared" si="9"/>
        <v>1422.9520416072303</v>
      </c>
      <c r="M82" s="10">
        <f t="shared" si="10"/>
        <v>133.04795839276971</v>
      </c>
      <c r="N82" s="10">
        <f t="shared" si="11"/>
        <v>17701.759232484183</v>
      </c>
      <c r="AU82">
        <v>78</v>
      </c>
      <c r="AV82">
        <v>1530</v>
      </c>
      <c r="AW82">
        <v>1352.4745942006093</v>
      </c>
    </row>
    <row r="83" spans="1:49" x14ac:dyDescent="0.35">
      <c r="A83" s="10">
        <v>19984</v>
      </c>
      <c r="B83" s="10">
        <v>1710</v>
      </c>
      <c r="C83" s="10">
        <v>77</v>
      </c>
      <c r="D83" s="10">
        <v>0</v>
      </c>
      <c r="E83" s="10">
        <v>0</v>
      </c>
      <c r="F83" s="10">
        <v>0</v>
      </c>
      <c r="G83" s="10">
        <v>1</v>
      </c>
      <c r="H83" s="10">
        <v>19984</v>
      </c>
      <c r="I83" s="10">
        <f t="shared" si="6"/>
        <v>1536.7108621277691</v>
      </c>
      <c r="J83" s="10">
        <f t="shared" si="7"/>
        <v>-41.993394027861775</v>
      </c>
      <c r="K83" s="10">
        <f t="shared" si="8"/>
        <v>135.59016916385283</v>
      </c>
      <c r="L83" s="10">
        <f t="shared" si="9"/>
        <v>1545.1853698771451</v>
      </c>
      <c r="M83" s="10">
        <f t="shared" si="10"/>
        <v>164.81463012285485</v>
      </c>
      <c r="N83" s="10">
        <f t="shared" si="11"/>
        <v>27163.862302533453</v>
      </c>
      <c r="AU83">
        <v>79</v>
      </c>
      <c r="AV83">
        <v>1558</v>
      </c>
      <c r="AW83">
        <v>1512.9951441288101</v>
      </c>
    </row>
    <row r="84" spans="1:49" x14ac:dyDescent="0.35">
      <c r="A84" s="10">
        <v>19991</v>
      </c>
      <c r="B84" s="10">
        <v>1530</v>
      </c>
      <c r="C84" s="10">
        <v>78</v>
      </c>
      <c r="D84" s="10">
        <v>1</v>
      </c>
      <c r="E84" s="10">
        <v>0</v>
      </c>
      <c r="F84" s="10">
        <v>0</v>
      </c>
      <c r="G84" s="10">
        <v>0</v>
      </c>
      <c r="H84" s="10">
        <v>19991</v>
      </c>
      <c r="I84" s="10">
        <f t="shared" si="6"/>
        <v>1616.0451074628049</v>
      </c>
      <c r="J84" s="10">
        <f t="shared" si="7"/>
        <v>-22.81288624030433</v>
      </c>
      <c r="K84" s="10">
        <f t="shared" si="8"/>
        <v>-126.65148271714177</v>
      </c>
      <c r="L84" s="10">
        <f t="shared" si="9"/>
        <v>1352.4745942006093</v>
      </c>
      <c r="M84" s="10">
        <f t="shared" si="10"/>
        <v>177.52540579939068</v>
      </c>
      <c r="N84" s="10">
        <f t="shared" si="11"/>
        <v>31515.269704238333</v>
      </c>
      <c r="AU84">
        <v>80</v>
      </c>
      <c r="AV84">
        <v>1336</v>
      </c>
      <c r="AW84">
        <v>1647.7362291214108</v>
      </c>
    </row>
    <row r="85" spans="1:49" x14ac:dyDescent="0.35">
      <c r="A85" s="10">
        <v>19992</v>
      </c>
      <c r="B85" s="10">
        <v>1558</v>
      </c>
      <c r="C85" s="10">
        <v>79</v>
      </c>
      <c r="D85" s="10">
        <v>0</v>
      </c>
      <c r="E85" s="10">
        <v>1</v>
      </c>
      <c r="F85" s="10">
        <v>0</v>
      </c>
      <c r="G85" s="10">
        <v>0</v>
      </c>
      <c r="H85" s="10">
        <v>19992</v>
      </c>
      <c r="I85" s="10">
        <f t="shared" si="6"/>
        <v>1623.9902577870771</v>
      </c>
      <c r="J85" s="10">
        <f t="shared" si="7"/>
        <v>-17.950393547338887</v>
      </c>
      <c r="K85" s="10">
        <f t="shared" si="8"/>
        <v>-76.284469241171593</v>
      </c>
      <c r="L85" s="10">
        <f t="shared" si="9"/>
        <v>1512.9951441288101</v>
      </c>
      <c r="M85" s="10">
        <f t="shared" si="10"/>
        <v>45.004855871189875</v>
      </c>
      <c r="N85" s="10">
        <f t="shared" si="11"/>
        <v>2025.4370519865738</v>
      </c>
      <c r="AU85">
        <v>81</v>
      </c>
      <c r="AV85">
        <v>2343</v>
      </c>
      <c r="AW85">
        <v>1476.9460539997226</v>
      </c>
    </row>
    <row r="86" spans="1:49" x14ac:dyDescent="0.35">
      <c r="A86" s="10">
        <v>19993</v>
      </c>
      <c r="B86" s="10">
        <v>1336</v>
      </c>
      <c r="C86" s="10">
        <v>80</v>
      </c>
      <c r="D86" s="10">
        <v>0</v>
      </c>
      <c r="E86" s="10">
        <v>0</v>
      </c>
      <c r="F86" s="10">
        <v>1</v>
      </c>
      <c r="G86" s="10">
        <v>0</v>
      </c>
      <c r="H86" s="10">
        <v>19993</v>
      </c>
      <c r="I86" s="10">
        <f t="shared" si="6"/>
        <v>1392.9874247149273</v>
      </c>
      <c r="J86" s="10">
        <f t="shared" si="7"/>
        <v>-51.631539879057584</v>
      </c>
      <c r="K86" s="10">
        <f t="shared" si="8"/>
        <v>14.317739991359092</v>
      </c>
      <c r="L86" s="10">
        <f t="shared" si="9"/>
        <v>1647.7362291214108</v>
      </c>
      <c r="M86" s="10">
        <f t="shared" si="10"/>
        <v>-311.73622912141082</v>
      </c>
      <c r="N86" s="10">
        <f t="shared" si="11"/>
        <v>97179.47654683674</v>
      </c>
      <c r="AU86">
        <v>82</v>
      </c>
      <c r="AV86">
        <v>1945</v>
      </c>
      <c r="AW86">
        <v>1848.5388930699294</v>
      </c>
    </row>
    <row r="87" spans="1:49" x14ac:dyDescent="0.35">
      <c r="A87" s="10">
        <v>19994</v>
      </c>
      <c r="B87" s="10">
        <v>2343</v>
      </c>
      <c r="C87" s="10">
        <v>81</v>
      </c>
      <c r="D87" s="10">
        <v>0</v>
      </c>
      <c r="E87" s="10">
        <v>0</v>
      </c>
      <c r="F87" s="10">
        <v>0</v>
      </c>
      <c r="G87" s="10">
        <v>1</v>
      </c>
      <c r="H87" s="10">
        <v>19994</v>
      </c>
      <c r="I87" s="10">
        <f t="shared" si="6"/>
        <v>1933.2502131771084</v>
      </c>
      <c r="J87" s="10">
        <f t="shared" si="7"/>
        <v>41.940162609962798</v>
      </c>
      <c r="K87" s="10">
        <f t="shared" si="8"/>
        <v>211.65244203199182</v>
      </c>
      <c r="L87" s="10">
        <f t="shared" si="9"/>
        <v>1476.9460539997226</v>
      </c>
      <c r="M87" s="10">
        <f t="shared" si="10"/>
        <v>866.05394600027739</v>
      </c>
      <c r="N87" s="10">
        <f t="shared" si="11"/>
        <v>750049.43738265138</v>
      </c>
      <c r="AU87">
        <v>83</v>
      </c>
      <c r="AV87">
        <v>1825</v>
      </c>
      <c r="AW87">
        <v>2017.1932902524425</v>
      </c>
    </row>
    <row r="88" spans="1:49" x14ac:dyDescent="0.35">
      <c r="A88" s="10">
        <v>20001</v>
      </c>
      <c r="B88" s="10">
        <v>1945</v>
      </c>
      <c r="C88" s="10">
        <v>82</v>
      </c>
      <c r="D88" s="10">
        <v>1</v>
      </c>
      <c r="E88" s="10">
        <v>0</v>
      </c>
      <c r="F88" s="10">
        <v>0</v>
      </c>
      <c r="G88" s="10">
        <v>0</v>
      </c>
      <c r="H88" s="10">
        <v>20001</v>
      </c>
      <c r="I88" s="10">
        <f t="shared" si="6"/>
        <v>2041.1155786697659</v>
      </c>
      <c r="J88" s="10">
        <f t="shared" si="7"/>
        <v>52.362180823848135</v>
      </c>
      <c r="K88" s="10">
        <f t="shared" si="8"/>
        <v>-118.17966514692844</v>
      </c>
      <c r="L88" s="10">
        <f t="shared" si="9"/>
        <v>1848.5388930699294</v>
      </c>
      <c r="M88" s="10">
        <f t="shared" si="10"/>
        <v>96.461106930070628</v>
      </c>
      <c r="N88" s="10">
        <f t="shared" si="11"/>
        <v>9304.7451501745199</v>
      </c>
      <c r="AU88">
        <v>84</v>
      </c>
      <c r="AV88">
        <v>1870</v>
      </c>
      <c r="AW88">
        <v>2008.0401679644949</v>
      </c>
    </row>
    <row r="89" spans="1:49" x14ac:dyDescent="0.35">
      <c r="A89" s="10">
        <v>20002</v>
      </c>
      <c r="B89" s="10">
        <v>1825</v>
      </c>
      <c r="C89" s="10">
        <v>83</v>
      </c>
      <c r="D89" s="10">
        <v>0</v>
      </c>
      <c r="E89" s="10">
        <v>1</v>
      </c>
      <c r="F89" s="10">
        <v>0</v>
      </c>
      <c r="G89" s="10">
        <v>0</v>
      </c>
      <c r="H89" s="10">
        <v>20002</v>
      </c>
      <c r="I89" s="10">
        <f t="shared" si="6"/>
        <v>1962.1255279484144</v>
      </c>
      <c r="J89" s="10">
        <f t="shared" si="7"/>
        <v>31.5969000247214</v>
      </c>
      <c r="K89" s="10">
        <f t="shared" si="8"/>
        <v>-93.164085752499176</v>
      </c>
      <c r="L89" s="10">
        <f t="shared" si="9"/>
        <v>2017.1932902524425</v>
      </c>
      <c r="M89" s="10">
        <f t="shared" si="10"/>
        <v>-192.19329025244247</v>
      </c>
      <c r="N89" s="10">
        <f t="shared" si="11"/>
        <v>36938.2608180596</v>
      </c>
      <c r="AU89">
        <v>85</v>
      </c>
      <c r="AV89">
        <v>1007</v>
      </c>
      <c r="AW89">
        <v>2127.7154743143692</v>
      </c>
    </row>
    <row r="90" spans="1:49" x14ac:dyDescent="0.35">
      <c r="A90" s="10">
        <v>20003</v>
      </c>
      <c r="B90" s="10">
        <v>1870</v>
      </c>
      <c r="C90" s="10">
        <v>84</v>
      </c>
      <c r="D90" s="10">
        <v>0</v>
      </c>
      <c r="E90" s="10">
        <v>0</v>
      </c>
      <c r="F90" s="10">
        <v>1</v>
      </c>
      <c r="G90" s="10">
        <v>0</v>
      </c>
      <c r="H90" s="10">
        <v>20003</v>
      </c>
      <c r="I90" s="10">
        <f t="shared" si="6"/>
        <v>1899.3805074971679</v>
      </c>
      <c r="J90" s="10">
        <f t="shared" si="7"/>
        <v>16.682524785209505</v>
      </c>
      <c r="K90" s="10">
        <f t="shared" si="8"/>
        <v>2.194189292271572</v>
      </c>
      <c r="L90" s="10">
        <f t="shared" si="9"/>
        <v>2008.0401679644949</v>
      </c>
      <c r="M90" s="10">
        <f t="shared" si="10"/>
        <v>-138.04016796449491</v>
      </c>
      <c r="N90" s="10">
        <f t="shared" si="11"/>
        <v>19055.087971665969</v>
      </c>
      <c r="AU90">
        <v>86</v>
      </c>
      <c r="AV90">
        <v>1431</v>
      </c>
      <c r="AW90">
        <v>927.53986840771233</v>
      </c>
    </row>
    <row r="91" spans="1:49" x14ac:dyDescent="0.35">
      <c r="A91" s="10">
        <v>20004</v>
      </c>
      <c r="B91" s="10">
        <v>1007</v>
      </c>
      <c r="C91" s="10">
        <v>85</v>
      </c>
      <c r="D91" s="10">
        <v>0</v>
      </c>
      <c r="E91" s="10">
        <v>0</v>
      </c>
      <c r="F91" s="10">
        <v>0</v>
      </c>
      <c r="G91" s="10">
        <v>1</v>
      </c>
      <c r="H91" s="10">
        <v>20004</v>
      </c>
      <c r="I91" s="10">
        <f t="shared" si="6"/>
        <v>1150.1232937770767</v>
      </c>
      <c r="J91" s="10">
        <f t="shared" si="7"/>
        <v>-104.40376022243588</v>
      </c>
      <c r="K91" s="10">
        <f t="shared" si="8"/>
        <v>113.22420137962713</v>
      </c>
      <c r="L91" s="10">
        <f t="shared" si="9"/>
        <v>2127.7154743143692</v>
      </c>
      <c r="M91" s="10">
        <f t="shared" si="10"/>
        <v>-1120.7154743143692</v>
      </c>
      <c r="N91" s="10">
        <f t="shared" si="11"/>
        <v>1256003.1743676816</v>
      </c>
      <c r="AU91">
        <v>87</v>
      </c>
      <c r="AV91">
        <v>1475</v>
      </c>
      <c r="AW91">
        <v>1246.6312738429556</v>
      </c>
    </row>
    <row r="92" spans="1:49" x14ac:dyDescent="0.35">
      <c r="A92" s="10">
        <v>20011</v>
      </c>
      <c r="B92" s="10">
        <v>1431</v>
      </c>
      <c r="C92" s="10">
        <v>86</v>
      </c>
      <c r="D92" s="10">
        <v>1</v>
      </c>
      <c r="E92" s="10">
        <v>0</v>
      </c>
      <c r="F92" s="10">
        <v>0</v>
      </c>
      <c r="G92" s="10">
        <v>0</v>
      </c>
      <c r="H92" s="10">
        <v>20011</v>
      </c>
      <c r="I92" s="10">
        <f t="shared" si="6"/>
        <v>1389.8034070958317</v>
      </c>
      <c r="J92" s="10">
        <f t="shared" si="7"/>
        <v>-50.008047500376975</v>
      </c>
      <c r="K92" s="10">
        <f t="shared" si="8"/>
        <v>-73.962648315289371</v>
      </c>
      <c r="L92" s="10">
        <f t="shared" si="9"/>
        <v>927.53986840771233</v>
      </c>
      <c r="M92" s="10">
        <f t="shared" si="10"/>
        <v>503.46013159228767</v>
      </c>
      <c r="N92" s="10">
        <f t="shared" si="11"/>
        <v>253472.10410292362</v>
      </c>
      <c r="AU92">
        <v>88</v>
      </c>
      <c r="AV92">
        <v>1450</v>
      </c>
      <c r="AW92">
        <v>1472.7312168151011</v>
      </c>
    </row>
    <row r="93" spans="1:49" x14ac:dyDescent="0.35">
      <c r="A93" s="10">
        <v>20012</v>
      </c>
      <c r="B93" s="10">
        <v>1475</v>
      </c>
      <c r="C93" s="10">
        <v>87</v>
      </c>
      <c r="D93" s="10">
        <v>0</v>
      </c>
      <c r="E93" s="10">
        <v>1</v>
      </c>
      <c r="F93" s="10">
        <v>0</v>
      </c>
      <c r="G93" s="10">
        <v>0</v>
      </c>
      <c r="H93" s="10">
        <v>20012</v>
      </c>
      <c r="I93" s="10">
        <f t="shared" si="6"/>
        <v>1495.8712650365978</v>
      </c>
      <c r="J93" s="10">
        <f t="shared" si="7"/>
        <v>-25.334237513768251</v>
      </c>
      <c r="K93" s="10">
        <f t="shared" si="8"/>
        <v>-73.107316259411675</v>
      </c>
      <c r="L93" s="10">
        <f t="shared" si="9"/>
        <v>1246.6312738429556</v>
      </c>
      <c r="M93" s="10">
        <f t="shared" si="10"/>
        <v>228.36872615704442</v>
      </c>
      <c r="N93" s="10">
        <f t="shared" si="11"/>
        <v>52152.275086591144</v>
      </c>
      <c r="AU93">
        <v>89</v>
      </c>
      <c r="AV93">
        <v>1375</v>
      </c>
      <c r="AW93">
        <v>1540.4356445007147</v>
      </c>
    </row>
    <row r="94" spans="1:49" x14ac:dyDescent="0.35">
      <c r="A94" s="10">
        <v>20013</v>
      </c>
      <c r="B94" s="10">
        <v>1450</v>
      </c>
      <c r="C94" s="10">
        <v>88</v>
      </c>
      <c r="D94" s="10">
        <v>0</v>
      </c>
      <c r="E94" s="10">
        <v>0</v>
      </c>
      <c r="F94" s="10">
        <v>1</v>
      </c>
      <c r="G94" s="10">
        <v>0</v>
      </c>
      <c r="H94" s="10">
        <v>20013</v>
      </c>
      <c r="I94" s="10">
        <f t="shared" si="6"/>
        <v>1455.001646186262</v>
      </c>
      <c r="J94" s="10">
        <f t="shared" si="7"/>
        <v>-27.790203065174438</v>
      </c>
      <c r="K94" s="10">
        <f t="shared" si="8"/>
        <v>0.19779169602475122</v>
      </c>
      <c r="L94" s="10">
        <f t="shared" si="9"/>
        <v>1472.7312168151011</v>
      </c>
      <c r="M94" s="10">
        <f t="shared" si="10"/>
        <v>-22.731216815101106</v>
      </c>
      <c r="N94" s="10">
        <f t="shared" si="11"/>
        <v>516.70821789513525</v>
      </c>
      <c r="AU94">
        <v>90</v>
      </c>
      <c r="AV94">
        <v>1495</v>
      </c>
      <c r="AW94">
        <v>1194.5192719471261</v>
      </c>
    </row>
    <row r="95" spans="1:49" x14ac:dyDescent="0.35">
      <c r="A95" s="10">
        <v>20014</v>
      </c>
      <c r="B95" s="10">
        <v>1375</v>
      </c>
      <c r="C95" s="10">
        <v>89</v>
      </c>
      <c r="D95" s="10">
        <v>0</v>
      </c>
      <c r="E95" s="10">
        <v>0</v>
      </c>
      <c r="F95" s="10">
        <v>0</v>
      </c>
      <c r="G95" s="10">
        <v>1</v>
      </c>
      <c r="H95" s="10">
        <v>20014</v>
      </c>
      <c r="I95" s="10">
        <f t="shared" si="6"/>
        <v>1314.1464081568347</v>
      </c>
      <c r="J95" s="10">
        <f t="shared" si="7"/>
        <v>-45.664487894419082</v>
      </c>
      <c r="K95" s="10">
        <f t="shared" si="8"/>
        <v>98.694608630533253</v>
      </c>
      <c r="L95" s="10">
        <f t="shared" si="9"/>
        <v>1540.4356445007147</v>
      </c>
      <c r="M95" s="10">
        <f t="shared" si="10"/>
        <v>-165.43564450071472</v>
      </c>
      <c r="N95" s="10">
        <f t="shared" si="11"/>
        <v>27368.952471366858</v>
      </c>
      <c r="AU95">
        <v>91</v>
      </c>
      <c r="AV95">
        <v>1429</v>
      </c>
      <c r="AW95">
        <v>1387.5351764880497</v>
      </c>
    </row>
    <row r="96" spans="1:49" x14ac:dyDescent="0.35">
      <c r="A96" s="10">
        <v>20021</v>
      </c>
      <c r="B96" s="10">
        <v>1495</v>
      </c>
      <c r="C96" s="10">
        <v>90</v>
      </c>
      <c r="D96" s="10">
        <v>1</v>
      </c>
      <c r="E96" s="10">
        <v>0</v>
      </c>
      <c r="F96" s="10">
        <v>0</v>
      </c>
      <c r="G96" s="10">
        <v>0</v>
      </c>
      <c r="H96" s="10">
        <v>20021</v>
      </c>
      <c r="I96" s="10">
        <f t="shared" si="6"/>
        <v>1473.8419206777767</v>
      </c>
      <c r="J96" s="10">
        <f t="shared" si="7"/>
        <v>-13.199427930315263</v>
      </c>
      <c r="K96" s="10">
        <f t="shared" si="8"/>
        <v>-47.572551908099229</v>
      </c>
      <c r="L96" s="10">
        <f t="shared" si="9"/>
        <v>1194.5192719471261</v>
      </c>
      <c r="M96" s="10">
        <f t="shared" si="10"/>
        <v>300.48072805287393</v>
      </c>
      <c r="N96" s="10">
        <f t="shared" si="11"/>
        <v>90288.667931185177</v>
      </c>
      <c r="AU96">
        <v>92</v>
      </c>
      <c r="AV96">
        <v>1443</v>
      </c>
      <c r="AW96">
        <v>1480.459514199657</v>
      </c>
    </row>
    <row r="97" spans="1:49" x14ac:dyDescent="0.35">
      <c r="A97" s="10">
        <v>20022</v>
      </c>
      <c r="B97" s="10">
        <v>1429</v>
      </c>
      <c r="C97" s="10">
        <v>91</v>
      </c>
      <c r="D97" s="10">
        <v>0</v>
      </c>
      <c r="E97" s="10">
        <v>1</v>
      </c>
      <c r="F97" s="10">
        <v>0</v>
      </c>
      <c r="G97" s="10">
        <v>0</v>
      </c>
      <c r="H97" s="10">
        <v>20022</v>
      </c>
      <c r="I97" s="10">
        <f t="shared" si="6"/>
        <v>1488.9811360568538</v>
      </c>
      <c r="J97" s="10">
        <f t="shared" si="7"/>
        <v>-8.7194135532216297</v>
      </c>
      <c r="K97" s="10">
        <f t="shared" si="8"/>
        <v>-69.465616184074534</v>
      </c>
      <c r="L97" s="10">
        <f t="shared" si="9"/>
        <v>1387.5351764880497</v>
      </c>
      <c r="M97" s="10">
        <f t="shared" si="10"/>
        <v>41.464823511950271</v>
      </c>
      <c r="N97" s="10">
        <f t="shared" si="11"/>
        <v>1719.331588877184</v>
      </c>
      <c r="AU97">
        <v>93</v>
      </c>
      <c r="AV97">
        <v>1472</v>
      </c>
      <c r="AW97">
        <v>1540.5883897567192</v>
      </c>
    </row>
    <row r="98" spans="1:49" x14ac:dyDescent="0.35">
      <c r="A98" s="10">
        <v>20023</v>
      </c>
      <c r="B98" s="10">
        <v>1443</v>
      </c>
      <c r="C98" s="10">
        <v>92</v>
      </c>
      <c r="D98" s="10">
        <v>0</v>
      </c>
      <c r="E98" s="10">
        <v>0</v>
      </c>
      <c r="F98" s="10">
        <v>1</v>
      </c>
      <c r="G98" s="10">
        <v>0</v>
      </c>
      <c r="H98" s="10">
        <v>20023</v>
      </c>
      <c r="I98" s="10">
        <f t="shared" si="6"/>
        <v>1454.6604604811068</v>
      </c>
      <c r="J98" s="10">
        <f t="shared" si="7"/>
        <v>-12.766679354920797</v>
      </c>
      <c r="K98" s="10">
        <f t="shared" si="8"/>
        <v>-3.0921370707928495</v>
      </c>
      <c r="L98" s="10">
        <f t="shared" si="9"/>
        <v>1480.459514199657</v>
      </c>
      <c r="M98" s="10">
        <f t="shared" si="10"/>
        <v>-37.459514199656951</v>
      </c>
      <c r="N98" s="10">
        <f t="shared" si="11"/>
        <v>1403.2152040743008</v>
      </c>
      <c r="AU98">
        <v>94</v>
      </c>
      <c r="AV98">
        <v>1475</v>
      </c>
      <c r="AW98">
        <v>1327.2680801753272</v>
      </c>
    </row>
    <row r="99" spans="1:49" x14ac:dyDescent="0.35">
      <c r="A99" s="10">
        <v>20024</v>
      </c>
      <c r="B99" s="10">
        <v>1472</v>
      </c>
      <c r="C99" s="10">
        <v>93</v>
      </c>
      <c r="D99" s="10">
        <v>0</v>
      </c>
      <c r="E99" s="10">
        <v>0</v>
      </c>
      <c r="F99" s="10">
        <v>0</v>
      </c>
      <c r="G99" s="10">
        <v>1</v>
      </c>
      <c r="H99" s="10">
        <v>20024</v>
      </c>
      <c r="I99" s="10">
        <f t="shared" si="6"/>
        <v>1395.0178572018726</v>
      </c>
      <c r="J99" s="10">
        <f t="shared" si="7"/>
        <v>-20.177225118446074</v>
      </c>
      <c r="K99" s="10">
        <f t="shared" si="8"/>
        <v>92.670747367207071</v>
      </c>
      <c r="L99" s="10">
        <f t="shared" si="9"/>
        <v>1540.5883897567192</v>
      </c>
      <c r="M99" s="10">
        <f t="shared" si="10"/>
        <v>-68.588389756719153</v>
      </c>
      <c r="N99" s="10">
        <f t="shared" si="11"/>
        <v>4704.3672094196172</v>
      </c>
      <c r="AU99">
        <v>95</v>
      </c>
      <c r="AV99">
        <v>1545</v>
      </c>
      <c r="AW99">
        <v>1402.1249327641838</v>
      </c>
    </row>
    <row r="100" spans="1:49" x14ac:dyDescent="0.35">
      <c r="A100" s="10">
        <v>20031</v>
      </c>
      <c r="B100" s="10">
        <v>1475</v>
      </c>
      <c r="C100" s="10">
        <v>94</v>
      </c>
      <c r="D100" s="10">
        <v>1</v>
      </c>
      <c r="E100" s="10">
        <v>0</v>
      </c>
      <c r="F100" s="10">
        <v>0</v>
      </c>
      <c r="G100" s="10">
        <v>0</v>
      </c>
      <c r="H100" s="10">
        <v>20031</v>
      </c>
      <c r="I100" s="10">
        <f t="shared" si="6"/>
        <v>1475.8062657636619</v>
      </c>
      <c r="J100" s="10">
        <f t="shared" si="7"/>
        <v>-4.2157168154036455</v>
      </c>
      <c r="K100" s="10">
        <f t="shared" si="8"/>
        <v>-34.59781095930078</v>
      </c>
      <c r="L100" s="10">
        <f t="shared" si="9"/>
        <v>1327.2680801753272</v>
      </c>
      <c r="M100" s="10">
        <f t="shared" si="10"/>
        <v>147.73191982467279</v>
      </c>
      <c r="N100" s="10">
        <f t="shared" si="11"/>
        <v>21824.720135083549</v>
      </c>
      <c r="AU100">
        <v>96</v>
      </c>
      <c r="AV100">
        <v>1715</v>
      </c>
      <c r="AW100">
        <v>1577.3657260846005</v>
      </c>
    </row>
    <row r="101" spans="1:49" x14ac:dyDescent="0.35">
      <c r="A101" s="10">
        <v>20032</v>
      </c>
      <c r="B101" s="10">
        <v>1545</v>
      </c>
      <c r="C101" s="10">
        <v>95</v>
      </c>
      <c r="D101" s="10">
        <v>0</v>
      </c>
      <c r="E101" s="10">
        <v>1</v>
      </c>
      <c r="F101" s="10">
        <v>0</v>
      </c>
      <c r="G101" s="10">
        <v>0</v>
      </c>
      <c r="H101" s="10">
        <v>20032</v>
      </c>
      <c r="I101" s="10">
        <f t="shared" si="6"/>
        <v>1569.2368241587239</v>
      </c>
      <c r="J101" s="10">
        <f t="shared" si="7"/>
        <v>11.221038996669417</v>
      </c>
      <c r="K101" s="10">
        <f t="shared" si="8"/>
        <v>-56.917434398940266</v>
      </c>
      <c r="L101" s="10">
        <f t="shared" si="9"/>
        <v>1402.1249327641838</v>
      </c>
      <c r="M101" s="10">
        <f t="shared" si="10"/>
        <v>142.87506723581623</v>
      </c>
      <c r="N101" s="10">
        <f t="shared" si="11"/>
        <v>20413.28483763901</v>
      </c>
      <c r="AU101">
        <v>97</v>
      </c>
      <c r="AV101">
        <v>2006</v>
      </c>
      <c r="AW101">
        <v>1793.2846874377542</v>
      </c>
    </row>
    <row r="102" spans="1:49" x14ac:dyDescent="0.35">
      <c r="A102" s="10">
        <v>20033</v>
      </c>
      <c r="B102" s="10">
        <v>1715</v>
      </c>
      <c r="C102" s="10">
        <v>96</v>
      </c>
      <c r="D102" s="10">
        <v>0</v>
      </c>
      <c r="E102" s="10">
        <v>0</v>
      </c>
      <c r="F102" s="10">
        <v>1</v>
      </c>
      <c r="G102" s="10">
        <v>0</v>
      </c>
      <c r="H102" s="10">
        <v>20033</v>
      </c>
      <c r="I102" s="10">
        <f t="shared" si="6"/>
        <v>1674.5223801431875</v>
      </c>
      <c r="J102" s="10">
        <f t="shared" si="7"/>
        <v>26.091559927359743</v>
      </c>
      <c r="K102" s="10">
        <f t="shared" si="8"/>
        <v>8.9957654748968316</v>
      </c>
      <c r="L102" s="10">
        <f t="shared" si="9"/>
        <v>1577.3657260846005</v>
      </c>
      <c r="M102" s="10">
        <f t="shared" si="10"/>
        <v>137.63427391539949</v>
      </c>
      <c r="N102" s="10">
        <f t="shared" si="11"/>
        <v>18943.193356219217</v>
      </c>
      <c r="AU102">
        <v>98</v>
      </c>
      <c r="AV102">
        <v>1909</v>
      </c>
      <c r="AW102">
        <v>1860.4680107856002</v>
      </c>
    </row>
    <row r="103" spans="1:49" x14ac:dyDescent="0.35">
      <c r="A103" s="10">
        <v>20034</v>
      </c>
      <c r="B103" s="10">
        <v>2006</v>
      </c>
      <c r="C103" s="10">
        <v>97</v>
      </c>
      <c r="D103" s="10">
        <v>0</v>
      </c>
      <c r="E103" s="10">
        <v>0</v>
      </c>
      <c r="F103" s="10">
        <v>0</v>
      </c>
      <c r="G103" s="10">
        <v>1</v>
      </c>
      <c r="H103" s="10">
        <v>20034</v>
      </c>
      <c r="I103" s="10">
        <f t="shared" si="6"/>
        <v>1845.9917050913036</v>
      </c>
      <c r="J103" s="10">
        <f t="shared" si="7"/>
        <v>49.074116653597521</v>
      </c>
      <c r="K103" s="10">
        <f t="shared" si="8"/>
        <v>111.35273619950064</v>
      </c>
      <c r="L103" s="10">
        <f t="shared" si="9"/>
        <v>1793.2846874377542</v>
      </c>
      <c r="M103" s="10">
        <f t="shared" si="10"/>
        <v>212.7153125622458</v>
      </c>
      <c r="N103" s="10">
        <f t="shared" si="11"/>
        <v>45247.804198453923</v>
      </c>
      <c r="AU103">
        <v>99</v>
      </c>
      <c r="AV103">
        <v>2014</v>
      </c>
      <c r="AW103">
        <v>1925.634695490319</v>
      </c>
    </row>
    <row r="104" spans="1:49" x14ac:dyDescent="0.35">
      <c r="A104" s="10">
        <v>20041</v>
      </c>
      <c r="B104" s="10">
        <v>1909</v>
      </c>
      <c r="C104" s="10">
        <v>98</v>
      </c>
      <c r="D104" s="10">
        <v>1</v>
      </c>
      <c r="E104" s="10">
        <v>0</v>
      </c>
      <c r="F104" s="10">
        <v>0</v>
      </c>
      <c r="G104" s="10">
        <v>0</v>
      </c>
      <c r="H104" s="10">
        <v>20041</v>
      </c>
      <c r="I104" s="10">
        <f t="shared" si="6"/>
        <v>1928.234435884686</v>
      </c>
      <c r="J104" s="10">
        <f t="shared" si="7"/>
        <v>54.31769400457317</v>
      </c>
      <c r="K104" s="10">
        <f t="shared" si="8"/>
        <v>-30.335428201843701</v>
      </c>
      <c r="L104" s="10">
        <f t="shared" si="9"/>
        <v>1860.4680107856002</v>
      </c>
      <c r="M104" s="10">
        <f t="shared" si="10"/>
        <v>48.5319892143998</v>
      </c>
      <c r="N104" s="10">
        <f t="shared" si="11"/>
        <v>2355.3539771066185</v>
      </c>
      <c r="AU104">
        <v>100</v>
      </c>
      <c r="AV104">
        <v>2350</v>
      </c>
      <c r="AW104">
        <v>2115.8051293074327</v>
      </c>
    </row>
    <row r="105" spans="1:49" x14ac:dyDescent="0.35">
      <c r="A105" s="10">
        <v>20042</v>
      </c>
      <c r="B105" s="10">
        <v>2014</v>
      </c>
      <c r="C105" s="10">
        <v>99</v>
      </c>
      <c r="D105" s="10">
        <v>0</v>
      </c>
      <c r="E105" s="10">
        <v>1</v>
      </c>
      <c r="F105" s="10">
        <v>0</v>
      </c>
      <c r="G105" s="10">
        <v>0</v>
      </c>
      <c r="H105" s="10">
        <v>20042</v>
      </c>
      <c r="I105" s="10">
        <f t="shared" si="6"/>
        <v>2042.9443523402724</v>
      </c>
      <c r="J105" s="10">
        <f t="shared" si="7"/>
        <v>63.865011492263356</v>
      </c>
      <c r="K105" s="10">
        <f t="shared" si="8"/>
        <v>-49.156640819357122</v>
      </c>
      <c r="L105" s="10">
        <f t="shared" si="9"/>
        <v>1925.634695490319</v>
      </c>
      <c r="M105" s="10">
        <f t="shared" si="10"/>
        <v>88.365304509680982</v>
      </c>
      <c r="N105" s="10">
        <f t="shared" si="11"/>
        <v>7808.4270410886456</v>
      </c>
      <c r="AU105">
        <v>101</v>
      </c>
      <c r="AV105">
        <v>3490</v>
      </c>
      <c r="AW105">
        <v>2467.3881149535118</v>
      </c>
    </row>
    <row r="106" spans="1:49" x14ac:dyDescent="0.35">
      <c r="A106" s="10">
        <v>20043</v>
      </c>
      <c r="B106" s="10">
        <v>2350</v>
      </c>
      <c r="C106" s="10">
        <v>100</v>
      </c>
      <c r="D106" s="10">
        <v>0</v>
      </c>
      <c r="E106" s="10">
        <v>0</v>
      </c>
      <c r="F106" s="10">
        <v>1</v>
      </c>
      <c r="G106" s="10">
        <v>0</v>
      </c>
      <c r="H106" s="10">
        <v>20043</v>
      </c>
      <c r="I106" s="10">
        <f t="shared" si="6"/>
        <v>2266.86707886256</v>
      </c>
      <c r="J106" s="10">
        <f t="shared" si="7"/>
        <v>89.168299891450999</v>
      </c>
      <c r="K106" s="10">
        <f t="shared" si="8"/>
        <v>29.564223411269879</v>
      </c>
      <c r="L106" s="10">
        <f t="shared" si="9"/>
        <v>2115.8051293074327</v>
      </c>
      <c r="M106" s="10">
        <f t="shared" si="10"/>
        <v>234.19487069256729</v>
      </c>
      <c r="N106" s="10">
        <f t="shared" si="11"/>
        <v>54847.237458708318</v>
      </c>
      <c r="AU106">
        <v>102</v>
      </c>
      <c r="AV106">
        <v>3243</v>
      </c>
      <c r="AW106">
        <v>3224.2470578030866</v>
      </c>
    </row>
    <row r="107" spans="1:49" x14ac:dyDescent="0.35">
      <c r="A107" s="10">
        <v>20044</v>
      </c>
      <c r="B107" s="10">
        <v>3490</v>
      </c>
      <c r="C107" s="10">
        <v>101</v>
      </c>
      <c r="D107" s="10">
        <v>0</v>
      </c>
      <c r="E107" s="10">
        <v>0</v>
      </c>
      <c r="F107" s="10">
        <v>0</v>
      </c>
      <c r="G107" s="10">
        <v>1</v>
      </c>
      <c r="H107" s="10">
        <v>20044</v>
      </c>
      <c r="I107" s="10">
        <f t="shared" si="6"/>
        <v>3054.9273792451277</v>
      </c>
      <c r="J107" s="10">
        <f t="shared" si="7"/>
        <v>199.65510675980249</v>
      </c>
      <c r="K107" s="10">
        <f t="shared" si="8"/>
        <v>201.16490621250236</v>
      </c>
      <c r="L107" s="10">
        <f t="shared" si="9"/>
        <v>2467.3881149535118</v>
      </c>
      <c r="M107" s="10">
        <f t="shared" si="10"/>
        <v>1022.6118850464882</v>
      </c>
      <c r="N107" s="10">
        <f t="shared" si="11"/>
        <v>1045735.0674383319</v>
      </c>
      <c r="AU107">
        <v>103</v>
      </c>
      <c r="AV107">
        <v>3520</v>
      </c>
      <c r="AW107">
        <v>3419.9235664423986</v>
      </c>
    </row>
    <row r="108" spans="1:49" x14ac:dyDescent="0.35">
      <c r="A108" s="10">
        <v>20051</v>
      </c>
      <c r="B108" s="10">
        <v>3243</v>
      </c>
      <c r="C108" s="10">
        <v>102</v>
      </c>
      <c r="D108" s="10">
        <v>1</v>
      </c>
      <c r="E108" s="10">
        <v>0</v>
      </c>
      <c r="F108" s="10">
        <v>0</v>
      </c>
      <c r="G108" s="10">
        <v>0</v>
      </c>
      <c r="H108" s="10">
        <v>20051</v>
      </c>
      <c r="I108" s="10">
        <f t="shared" si="6"/>
        <v>3267.3989625966328</v>
      </c>
      <c r="J108" s="10">
        <f t="shared" si="7"/>
        <v>201.68124466512279</v>
      </c>
      <c r="K108" s="10">
        <f t="shared" si="8"/>
        <v>-28.688427558235297</v>
      </c>
      <c r="L108" s="10">
        <f t="shared" si="9"/>
        <v>3224.2470578030866</v>
      </c>
      <c r="M108" s="10">
        <f t="shared" si="10"/>
        <v>18.752942196913409</v>
      </c>
      <c r="N108" s="10">
        <f t="shared" si="11"/>
        <v>351.6728410407755</v>
      </c>
      <c r="AU108">
        <v>104</v>
      </c>
      <c r="AV108">
        <v>3678</v>
      </c>
      <c r="AW108">
        <v>3779.5343620570188</v>
      </c>
    </row>
    <row r="109" spans="1:49" x14ac:dyDescent="0.35">
      <c r="A109" s="10">
        <v>20052</v>
      </c>
      <c r="B109" s="10">
        <v>3520</v>
      </c>
      <c r="C109" s="10">
        <v>103</v>
      </c>
      <c r="D109" s="10">
        <v>0</v>
      </c>
      <c r="E109" s="10">
        <v>1</v>
      </c>
      <c r="F109" s="10">
        <v>0</v>
      </c>
      <c r="G109" s="10">
        <v>0</v>
      </c>
      <c r="H109" s="10">
        <v>20052</v>
      </c>
      <c r="I109" s="10">
        <f t="shared" si="6"/>
        <v>3537.4762623769466</v>
      </c>
      <c r="J109" s="10">
        <f t="shared" si="7"/>
        <v>212.49387626880258</v>
      </c>
      <c r="K109" s="10">
        <f t="shared" si="8"/>
        <v>-40.367302658514774</v>
      </c>
      <c r="L109" s="10">
        <f t="shared" si="9"/>
        <v>3419.9235664423986</v>
      </c>
      <c r="M109" s="10">
        <f t="shared" si="10"/>
        <v>100.07643355760138</v>
      </c>
      <c r="N109" s="10">
        <f t="shared" si="11"/>
        <v>10015.292553609002</v>
      </c>
    </row>
    <row r="110" spans="1:49" x14ac:dyDescent="0.35">
      <c r="A110" s="10">
        <v>20053</v>
      </c>
      <c r="B110" s="10">
        <v>3678</v>
      </c>
      <c r="C110" s="10">
        <v>104</v>
      </c>
      <c r="D110" s="10">
        <v>0</v>
      </c>
      <c r="E110" s="10">
        <v>0</v>
      </c>
      <c r="F110" s="10">
        <v>1</v>
      </c>
      <c r="G110" s="10">
        <v>0</v>
      </c>
      <c r="H110" s="10">
        <v>20053</v>
      </c>
      <c r="I110" s="10">
        <f t="shared" si="6"/>
        <v>3680.5776795375768</v>
      </c>
      <c r="J110" s="10">
        <f t="shared" si="7"/>
        <v>201.52372462560595</v>
      </c>
      <c r="K110" s="10">
        <f t="shared" si="8"/>
        <v>20.646840853358295</v>
      </c>
      <c r="L110" s="10">
        <f t="shared" si="9"/>
        <v>3779.5343620570188</v>
      </c>
      <c r="M110" s="10">
        <f t="shared" si="10"/>
        <v>-101.53436205701882</v>
      </c>
      <c r="N110" s="10">
        <f t="shared" si="11"/>
        <v>10309.226678325784</v>
      </c>
    </row>
  </sheetData>
  <mergeCells count="1">
    <mergeCell ref="Q4:T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D9A86-8F3A-4451-8B3B-7095924529CB}">
  <dimension ref="A1:T115"/>
  <sheetViews>
    <sheetView workbookViewId="0">
      <selection activeCell="I25" sqref="I25"/>
    </sheetView>
  </sheetViews>
  <sheetFormatPr defaultRowHeight="14.5" x14ac:dyDescent="0.35"/>
  <cols>
    <col min="11" max="11" width="9.90625" customWidth="1"/>
    <col min="15" max="15" width="14.453125" bestFit="1" customWidth="1"/>
  </cols>
  <sheetData>
    <row r="1" spans="1:20" ht="26" x14ac:dyDescent="0.6">
      <c r="A1" s="19" t="s">
        <v>43</v>
      </c>
      <c r="C1" s="20" t="s">
        <v>44</v>
      </c>
    </row>
    <row r="2" spans="1:20" x14ac:dyDescent="0.35">
      <c r="P2" s="48"/>
      <c r="Q2" s="49"/>
      <c r="R2" s="49"/>
      <c r="S2" s="49"/>
      <c r="T2" s="50"/>
    </row>
    <row r="3" spans="1:20" x14ac:dyDescent="0.35">
      <c r="A3" s="33" t="s">
        <v>17</v>
      </c>
      <c r="B3" s="33" t="s">
        <v>0</v>
      </c>
      <c r="C3" s="33" t="s">
        <v>18</v>
      </c>
      <c r="D3" s="33" t="s">
        <v>19</v>
      </c>
      <c r="E3" s="33" t="s">
        <v>20</v>
      </c>
      <c r="F3" s="33" t="s">
        <v>21</v>
      </c>
      <c r="G3" s="33" t="s">
        <v>22</v>
      </c>
      <c r="P3" s="66" t="s">
        <v>52</v>
      </c>
      <c r="Q3" s="67"/>
      <c r="R3" s="67"/>
      <c r="S3" s="67"/>
      <c r="T3" s="68"/>
    </row>
    <row r="4" spans="1:20" x14ac:dyDescent="0.35">
      <c r="A4" s="26">
        <v>-4.7270858176325277</v>
      </c>
      <c r="B4" s="26">
        <v>13.603484761197622</v>
      </c>
      <c r="C4" s="26">
        <v>1.4706178269769496</v>
      </c>
      <c r="D4" s="26">
        <v>-1.6463682403097433</v>
      </c>
      <c r="E4" s="26">
        <v>-7.3213520790412954</v>
      </c>
      <c r="F4" s="26">
        <v>7.4971024923740881</v>
      </c>
      <c r="G4" s="26">
        <f>SUM(C4:F4)</f>
        <v>0</v>
      </c>
      <c r="K4" s="33" t="s">
        <v>28</v>
      </c>
      <c r="L4" s="33" t="s">
        <v>33</v>
      </c>
      <c r="M4" s="33" t="s">
        <v>34</v>
      </c>
      <c r="P4" s="51"/>
      <c r="Q4" s="56" t="s">
        <v>35</v>
      </c>
      <c r="R4" s="56" t="s">
        <v>1</v>
      </c>
      <c r="S4" s="56" t="s">
        <v>23</v>
      </c>
      <c r="T4" s="52"/>
    </row>
    <row r="5" spans="1:20" x14ac:dyDescent="0.35">
      <c r="K5" s="26">
        <v>0.68343817504071402</v>
      </c>
      <c r="L5" s="26">
        <v>0.15808852696941955</v>
      </c>
      <c r="M5" s="26">
        <v>0.27743791561138875</v>
      </c>
      <c r="P5" s="51"/>
      <c r="Q5" s="57">
        <v>1</v>
      </c>
      <c r="R5" s="57">
        <v>20054</v>
      </c>
      <c r="S5" s="57">
        <v>4083.2663103756854</v>
      </c>
      <c r="T5" s="52"/>
    </row>
    <row r="6" spans="1:20" x14ac:dyDescent="0.35">
      <c r="A6" s="27" t="s">
        <v>1</v>
      </c>
      <c r="B6" s="27" t="s">
        <v>2</v>
      </c>
      <c r="C6" s="28" t="s">
        <v>0</v>
      </c>
      <c r="D6" s="29" t="s">
        <v>18</v>
      </c>
      <c r="E6" s="29" t="s">
        <v>19</v>
      </c>
      <c r="F6" s="29" t="s">
        <v>20</v>
      </c>
      <c r="G6" s="29" t="s">
        <v>21</v>
      </c>
      <c r="H6" s="29" t="s">
        <v>1</v>
      </c>
      <c r="I6" s="15"/>
      <c r="J6" s="15"/>
      <c r="K6" s="15"/>
      <c r="L6" s="15"/>
      <c r="P6" s="51"/>
      <c r="Q6" s="57">
        <v>2</v>
      </c>
      <c r="R6" s="57">
        <v>20061</v>
      </c>
      <c r="S6" s="57">
        <v>4054.9367012305538</v>
      </c>
      <c r="T6" s="52"/>
    </row>
    <row r="7" spans="1:20" x14ac:dyDescent="0.35">
      <c r="A7" s="10">
        <v>19794</v>
      </c>
      <c r="B7" s="10">
        <v>19.539999959999999</v>
      </c>
      <c r="C7" s="10">
        <v>1</v>
      </c>
      <c r="D7" s="10">
        <v>0</v>
      </c>
      <c r="E7" s="10">
        <v>0</v>
      </c>
      <c r="F7" s="10">
        <v>0</v>
      </c>
      <c r="G7" s="10">
        <v>1</v>
      </c>
      <c r="H7" s="10">
        <v>19794</v>
      </c>
      <c r="P7" s="51"/>
      <c r="Q7" s="57">
        <v>3</v>
      </c>
      <c r="R7" s="57">
        <v>20062</v>
      </c>
      <c r="S7" s="57">
        <v>4244.7815507558798</v>
      </c>
      <c r="T7" s="52"/>
    </row>
    <row r="8" spans="1:20" x14ac:dyDescent="0.35">
      <c r="A8" s="10">
        <v>19801</v>
      </c>
      <c r="B8" s="10">
        <v>23.54999995</v>
      </c>
      <c r="C8" s="10">
        <v>2</v>
      </c>
      <c r="D8" s="10">
        <v>1</v>
      </c>
      <c r="E8" s="10">
        <v>0</v>
      </c>
      <c r="F8" s="10">
        <v>0</v>
      </c>
      <c r="G8" s="10">
        <v>0</v>
      </c>
      <c r="H8" s="10">
        <v>19801</v>
      </c>
      <c r="P8" s="51"/>
      <c r="Q8" s="57">
        <v>4</v>
      </c>
      <c r="R8" s="57">
        <v>20063</v>
      </c>
      <c r="S8" s="57">
        <v>4507.3194188933594</v>
      </c>
      <c r="T8" s="52"/>
    </row>
    <row r="9" spans="1:20" x14ac:dyDescent="0.35">
      <c r="A9" s="10">
        <v>19802</v>
      </c>
      <c r="B9" s="10">
        <v>32.568999890000001</v>
      </c>
      <c r="C9" s="10">
        <v>3</v>
      </c>
      <c r="D9" s="10">
        <v>0</v>
      </c>
      <c r="E9" s="10">
        <v>1</v>
      </c>
      <c r="F9" s="10">
        <v>0</v>
      </c>
      <c r="G9" s="10">
        <v>0</v>
      </c>
      <c r="H9" s="10">
        <v>19802</v>
      </c>
      <c r="K9" s="34" t="s">
        <v>31</v>
      </c>
      <c r="P9" s="53"/>
      <c r="Q9" s="54"/>
      <c r="R9" s="54"/>
      <c r="S9" s="54"/>
      <c r="T9" s="55"/>
    </row>
    <row r="10" spans="1:20" x14ac:dyDescent="0.35">
      <c r="A10" s="10">
        <v>19803</v>
      </c>
      <c r="B10" s="10">
        <v>41.466999889999997</v>
      </c>
      <c r="C10" s="10">
        <v>4</v>
      </c>
      <c r="D10" s="10">
        <v>0</v>
      </c>
      <c r="E10" s="10">
        <v>0</v>
      </c>
      <c r="F10" s="10">
        <v>1</v>
      </c>
      <c r="G10" s="10">
        <v>0</v>
      </c>
      <c r="H10" s="10">
        <v>19803</v>
      </c>
      <c r="K10" s="10">
        <f>E4</f>
        <v>-7.3213520790412954</v>
      </c>
    </row>
    <row r="11" spans="1:20" x14ac:dyDescent="0.35">
      <c r="A11" s="10">
        <v>19804</v>
      </c>
      <c r="B11" s="10">
        <v>67.620999810000001</v>
      </c>
      <c r="C11" s="10">
        <v>5</v>
      </c>
      <c r="D11" s="10">
        <v>0</v>
      </c>
      <c r="E11" s="10">
        <v>0</v>
      </c>
      <c r="F11" s="10">
        <v>0</v>
      </c>
      <c r="G11" s="10">
        <v>1</v>
      </c>
      <c r="H11" s="10">
        <v>19804</v>
      </c>
      <c r="K11" s="10">
        <f>F4</f>
        <v>7.4971024923740881</v>
      </c>
    </row>
    <row r="12" spans="1:20" x14ac:dyDescent="0.35">
      <c r="A12" s="10">
        <v>19811</v>
      </c>
      <c r="B12" s="10">
        <v>78.764999869999997</v>
      </c>
      <c r="C12" s="10">
        <v>6</v>
      </c>
      <c r="D12" s="10">
        <v>1</v>
      </c>
      <c r="E12" s="10">
        <v>0</v>
      </c>
      <c r="F12" s="10">
        <v>0</v>
      </c>
      <c r="G12" s="10">
        <v>0</v>
      </c>
      <c r="H12" s="10">
        <v>19811</v>
      </c>
      <c r="K12" s="10">
        <f>C4</f>
        <v>1.4706178269769496</v>
      </c>
    </row>
    <row r="13" spans="1:20" x14ac:dyDescent="0.35">
      <c r="A13" s="10">
        <v>19812</v>
      </c>
      <c r="B13" s="10">
        <v>90.718999859999997</v>
      </c>
      <c r="C13" s="10">
        <v>7</v>
      </c>
      <c r="D13" s="10">
        <v>0</v>
      </c>
      <c r="E13" s="10">
        <v>1</v>
      </c>
      <c r="F13" s="10">
        <v>0</v>
      </c>
      <c r="G13" s="10">
        <v>0</v>
      </c>
      <c r="H13" s="10">
        <v>19812</v>
      </c>
      <c r="I13" s="34" t="s">
        <v>32</v>
      </c>
      <c r="J13" s="34" t="s">
        <v>0</v>
      </c>
      <c r="K13" s="10">
        <f>D4</f>
        <v>-1.6463682403097433</v>
      </c>
      <c r="L13" s="34" t="s">
        <v>23</v>
      </c>
      <c r="M13" s="34" t="s">
        <v>24</v>
      </c>
      <c r="N13" s="34" t="s">
        <v>25</v>
      </c>
      <c r="O13" s="34" t="s">
        <v>26</v>
      </c>
    </row>
    <row r="14" spans="1:20" x14ac:dyDescent="0.35">
      <c r="A14" s="10">
        <v>19813</v>
      </c>
      <c r="B14" s="10">
        <v>97.677999970000002</v>
      </c>
      <c r="C14" s="10">
        <v>8</v>
      </c>
      <c r="D14" s="10">
        <v>0</v>
      </c>
      <c r="E14" s="10">
        <v>0</v>
      </c>
      <c r="F14" s="10">
        <v>1</v>
      </c>
      <c r="G14" s="10">
        <v>0</v>
      </c>
      <c r="H14" s="10">
        <v>19813</v>
      </c>
      <c r="I14" s="10">
        <f>B14-K10</f>
        <v>104.99935204904129</v>
      </c>
      <c r="J14" s="10">
        <f>B4</f>
        <v>13.603484761197622</v>
      </c>
      <c r="K14" s="10">
        <f>E4</f>
        <v>-7.3213520790412954</v>
      </c>
      <c r="L14" s="10"/>
      <c r="M14" s="10"/>
      <c r="N14" s="10"/>
    </row>
    <row r="15" spans="1:20" x14ac:dyDescent="0.35">
      <c r="A15" s="10">
        <v>19814</v>
      </c>
      <c r="B15" s="10">
        <v>133.553</v>
      </c>
      <c r="C15" s="10">
        <v>9</v>
      </c>
      <c r="D15" s="10">
        <v>0</v>
      </c>
      <c r="E15" s="10">
        <v>0</v>
      </c>
      <c r="F15" s="10">
        <v>0</v>
      </c>
      <c r="G15" s="10">
        <v>1</v>
      </c>
      <c r="H15" s="10">
        <v>19814</v>
      </c>
      <c r="I15" s="10">
        <f>$K$5*(B15-K11)+(1-$K$5)*(I14+J14)</f>
        <v>123.69654301172875</v>
      </c>
      <c r="J15" s="10">
        <f>$L$5*(I15-I14)+(1-$L$5)*J14</f>
        <v>14.408741271406148</v>
      </c>
      <c r="K15" s="10">
        <f>$M$5*(B15-I15)+(1-$M$5)*K11</f>
        <v>8.1516768859041555</v>
      </c>
      <c r="L15" s="10">
        <f>I14+J14+K11</f>
        <v>126.099939302613</v>
      </c>
      <c r="M15" s="10">
        <f>B15-L15</f>
        <v>7.4530606973870022</v>
      </c>
      <c r="N15" s="10">
        <f>M15^2</f>
        <v>55.548113758934825</v>
      </c>
      <c r="O15" s="37">
        <f>SUM(N15:N110)</f>
        <v>5740486.5296955435</v>
      </c>
    </row>
    <row r="16" spans="1:20" x14ac:dyDescent="0.35">
      <c r="A16" s="10">
        <v>19821</v>
      </c>
      <c r="B16" s="10">
        <v>131.0189996</v>
      </c>
      <c r="C16" s="10">
        <v>10</v>
      </c>
      <c r="D16" s="10">
        <v>1</v>
      </c>
      <c r="E16" s="10">
        <v>0</v>
      </c>
      <c r="F16" s="10">
        <v>0</v>
      </c>
      <c r="G16" s="10">
        <v>0</v>
      </c>
      <c r="H16" s="10">
        <v>19821</v>
      </c>
      <c r="I16" s="10">
        <f t="shared" ref="I16:I79" si="0">$K$5*(B16-K12)+(1-$K$5)*(I15+J15)</f>
        <v>132.25717044762274</v>
      </c>
      <c r="J16" s="10">
        <f t="shared" ref="J16:J79" si="1">$L$5*(I16-I15)+(1-$L$5)*J15</f>
        <v>13.48422156960055</v>
      </c>
      <c r="K16" s="10">
        <f t="shared" ref="K16:K79" si="2">$M$5*(B16-I16)+(1-$M$5)*K12</f>
        <v>0.71909714326427532</v>
      </c>
      <c r="L16" s="10">
        <f t="shared" ref="L16:L79" si="3">I15+J15+K12</f>
        <v>139.57590211011185</v>
      </c>
      <c r="M16" s="10">
        <f t="shared" ref="M16:M79" si="4">B16-L16</f>
        <v>-8.5569025101118541</v>
      </c>
      <c r="N16" s="10">
        <f t="shared" ref="N16:N79" si="5">M16^2</f>
        <v>73.220580567558542</v>
      </c>
    </row>
    <row r="17" spans="1:14" x14ac:dyDescent="0.35">
      <c r="A17" s="10">
        <v>19822</v>
      </c>
      <c r="B17" s="10">
        <v>142.6809998</v>
      </c>
      <c r="C17" s="10">
        <v>11</v>
      </c>
      <c r="D17" s="10">
        <v>0</v>
      </c>
      <c r="E17" s="10">
        <v>1</v>
      </c>
      <c r="F17" s="10">
        <v>0</v>
      </c>
      <c r="G17" s="10">
        <v>0</v>
      </c>
      <c r="H17" s="10">
        <v>19822</v>
      </c>
      <c r="I17" s="10">
        <f t="shared" si="0"/>
        <v>144.77499405097768</v>
      </c>
      <c r="J17" s="10">
        <f t="shared" si="1"/>
        <v>13.331445138650539</v>
      </c>
      <c r="K17" s="10">
        <f t="shared" si="2"/>
        <v>-1.7705566676828988</v>
      </c>
      <c r="L17" s="10">
        <f t="shared" si="3"/>
        <v>144.09502377691354</v>
      </c>
      <c r="M17" s="10">
        <f t="shared" si="4"/>
        <v>-1.4140239769135405</v>
      </c>
      <c r="N17" s="10">
        <f t="shared" si="5"/>
        <v>1.9994638072863851</v>
      </c>
    </row>
    <row r="18" spans="1:14" x14ac:dyDescent="0.35">
      <c r="A18" s="10">
        <v>19823</v>
      </c>
      <c r="B18" s="10">
        <v>175.80799959999999</v>
      </c>
      <c r="C18" s="10">
        <v>12</v>
      </c>
      <c r="D18" s="10">
        <v>0</v>
      </c>
      <c r="E18" s="10">
        <v>0</v>
      </c>
      <c r="F18" s="10">
        <v>1</v>
      </c>
      <c r="G18" s="10">
        <v>0</v>
      </c>
      <c r="H18" s="10">
        <v>19823</v>
      </c>
      <c r="I18" s="10">
        <f t="shared" si="0"/>
        <v>175.20805283559619</v>
      </c>
      <c r="J18" s="10">
        <f t="shared" si="1"/>
        <v>16.03501404874174</v>
      </c>
      <c r="K18" s="10">
        <f t="shared" si="2"/>
        <v>-5.1236834389809847</v>
      </c>
      <c r="L18" s="10">
        <f t="shared" si="3"/>
        <v>150.78508711058691</v>
      </c>
      <c r="M18" s="10">
        <f t="shared" si="4"/>
        <v>25.022912489413073</v>
      </c>
      <c r="N18" s="10">
        <f t="shared" si="5"/>
        <v>626.14614945282483</v>
      </c>
    </row>
    <row r="19" spans="1:14" x14ac:dyDescent="0.35">
      <c r="A19" s="10">
        <v>19824</v>
      </c>
      <c r="B19" s="10">
        <v>214.2929997</v>
      </c>
      <c r="C19" s="10">
        <v>13</v>
      </c>
      <c r="D19" s="10">
        <v>0</v>
      </c>
      <c r="E19" s="10">
        <v>0</v>
      </c>
      <c r="F19" s="10">
        <v>0</v>
      </c>
      <c r="G19" s="10">
        <v>1</v>
      </c>
      <c r="H19" s="10">
        <v>19824</v>
      </c>
      <c r="I19" s="10">
        <f t="shared" si="0"/>
        <v>201.42510372826118</v>
      </c>
      <c r="J19" s="10">
        <f t="shared" si="1"/>
        <v>17.644677254945922</v>
      </c>
      <c r="K19" s="10">
        <f t="shared" si="2"/>
        <v>9.460134878644773</v>
      </c>
      <c r="L19" s="10">
        <f t="shared" si="3"/>
        <v>199.39474377024209</v>
      </c>
      <c r="M19" s="10">
        <f t="shared" si="4"/>
        <v>14.898255929757909</v>
      </c>
      <c r="N19" s="10">
        <f t="shared" si="5"/>
        <v>221.9580297485667</v>
      </c>
    </row>
    <row r="20" spans="1:14" x14ac:dyDescent="0.35">
      <c r="A20" s="10">
        <v>19831</v>
      </c>
      <c r="B20" s="10">
        <v>227.98199990000001</v>
      </c>
      <c r="C20" s="10">
        <v>14</v>
      </c>
      <c r="D20" s="10">
        <v>1</v>
      </c>
      <c r="E20" s="10">
        <v>0</v>
      </c>
      <c r="F20" s="10">
        <v>0</v>
      </c>
      <c r="G20" s="10">
        <v>0</v>
      </c>
      <c r="H20" s="10">
        <v>19831</v>
      </c>
      <c r="I20" s="10">
        <f t="shared" si="0"/>
        <v>224.66927317599385</v>
      </c>
      <c r="J20" s="10">
        <f t="shared" si="1"/>
        <v>18.529892727480345</v>
      </c>
      <c r="K20" s="10">
        <f t="shared" si="2"/>
        <v>1.4386683280133423</v>
      </c>
      <c r="L20" s="10">
        <f t="shared" si="3"/>
        <v>219.78887812647136</v>
      </c>
      <c r="M20" s="10">
        <f t="shared" si="4"/>
        <v>8.1931217735286452</v>
      </c>
      <c r="N20" s="10">
        <f t="shared" si="5"/>
        <v>67.12724439586917</v>
      </c>
    </row>
    <row r="21" spans="1:14" x14ac:dyDescent="0.35">
      <c r="A21" s="10">
        <v>19832</v>
      </c>
      <c r="B21" s="10">
        <v>267.28399940000003</v>
      </c>
      <c r="C21" s="10">
        <v>15</v>
      </c>
      <c r="D21" s="10">
        <v>0</v>
      </c>
      <c r="E21" s="10">
        <v>1</v>
      </c>
      <c r="F21" s="10">
        <v>0</v>
      </c>
      <c r="G21" s="10">
        <v>0</v>
      </c>
      <c r="H21" s="10">
        <v>19832</v>
      </c>
      <c r="I21" s="10">
        <f t="shared" si="0"/>
        <v>260.86972657226664</v>
      </c>
      <c r="J21" s="10">
        <f t="shared" si="1"/>
        <v>21.323405634333504</v>
      </c>
      <c r="K21" s="10">
        <f t="shared" si="2"/>
        <v>0.50022536716000965</v>
      </c>
      <c r="L21" s="10">
        <f t="shared" si="3"/>
        <v>241.42860923579127</v>
      </c>
      <c r="M21" s="10">
        <f t="shared" si="4"/>
        <v>25.855390164208757</v>
      </c>
      <c r="N21" s="10">
        <f t="shared" si="5"/>
        <v>668.50120054346291</v>
      </c>
    </row>
    <row r="22" spans="1:14" x14ac:dyDescent="0.35">
      <c r="A22" s="10">
        <v>19833</v>
      </c>
      <c r="B22" s="10">
        <v>273.2099991</v>
      </c>
      <c r="C22" s="10">
        <v>16</v>
      </c>
      <c r="D22" s="10">
        <v>0</v>
      </c>
      <c r="E22" s="10">
        <v>0</v>
      </c>
      <c r="F22" s="10">
        <v>1</v>
      </c>
      <c r="G22" s="10">
        <v>0</v>
      </c>
      <c r="H22" s="10">
        <v>19833</v>
      </c>
      <c r="I22" s="10">
        <f t="shared" si="0"/>
        <v>279.55543696910104</v>
      </c>
      <c r="J22" s="10">
        <f t="shared" si="1"/>
        <v>20.906416279643018</v>
      </c>
      <c r="K22" s="10">
        <f t="shared" si="2"/>
        <v>-5.4626444414624711</v>
      </c>
      <c r="L22" s="10">
        <f t="shared" si="3"/>
        <v>277.06944876761912</v>
      </c>
      <c r="M22" s="10">
        <f t="shared" si="4"/>
        <v>-3.859449667619117</v>
      </c>
      <c r="N22" s="10">
        <f t="shared" si="5"/>
        <v>14.895351736885313</v>
      </c>
    </row>
    <row r="23" spans="1:14" x14ac:dyDescent="0.35">
      <c r="A23" s="10">
        <v>19834</v>
      </c>
      <c r="B23" s="10">
        <v>316.2279997</v>
      </c>
      <c r="C23" s="10">
        <v>17</v>
      </c>
      <c r="D23" s="10">
        <v>0</v>
      </c>
      <c r="E23" s="10">
        <v>0</v>
      </c>
      <c r="F23" s="10">
        <v>0</v>
      </c>
      <c r="G23" s="10">
        <v>1</v>
      </c>
      <c r="H23" s="10">
        <v>19834</v>
      </c>
      <c r="I23" s="10">
        <f t="shared" si="0"/>
        <v>304.77162228971503</v>
      </c>
      <c r="J23" s="10">
        <f t="shared" si="1"/>
        <v>21.587741318908527</v>
      </c>
      <c r="K23" s="10">
        <f t="shared" si="2"/>
        <v>10.013968245677832</v>
      </c>
      <c r="L23" s="10">
        <f t="shared" si="3"/>
        <v>309.92198812738883</v>
      </c>
      <c r="M23" s="10">
        <f t="shared" si="4"/>
        <v>6.306011572611169</v>
      </c>
      <c r="N23" s="10">
        <f t="shared" si="5"/>
        <v>39.765781953905986</v>
      </c>
    </row>
    <row r="24" spans="1:14" x14ac:dyDescent="0.35">
      <c r="A24" s="10">
        <v>19841</v>
      </c>
      <c r="B24" s="10">
        <v>300.10199929999999</v>
      </c>
      <c r="C24" s="10">
        <v>18</v>
      </c>
      <c r="D24" s="10">
        <v>1</v>
      </c>
      <c r="E24" s="10">
        <v>0</v>
      </c>
      <c r="F24" s="10">
        <v>0</v>
      </c>
      <c r="G24" s="10">
        <v>0</v>
      </c>
      <c r="H24" s="10">
        <v>19841</v>
      </c>
      <c r="I24" s="10">
        <f t="shared" si="0"/>
        <v>307.43083760757236</v>
      </c>
      <c r="J24" s="10">
        <f t="shared" si="1"/>
        <v>18.595358525699986</v>
      </c>
      <c r="K24" s="10">
        <f t="shared" si="2"/>
        <v>-0.99377043807257714</v>
      </c>
      <c r="L24" s="10">
        <f t="shared" si="3"/>
        <v>327.7980319366369</v>
      </c>
      <c r="M24" s="10">
        <f t="shared" si="4"/>
        <v>-27.696032636636915</v>
      </c>
      <c r="N24" s="10">
        <f t="shared" si="5"/>
        <v>767.07022380965714</v>
      </c>
    </row>
    <row r="25" spans="1:14" x14ac:dyDescent="0.35">
      <c r="A25" s="10">
        <v>19842</v>
      </c>
      <c r="B25" s="10">
        <v>422.14299970000002</v>
      </c>
      <c r="C25" s="10">
        <v>19</v>
      </c>
      <c r="D25" s="10">
        <v>0</v>
      </c>
      <c r="E25" s="10">
        <v>1</v>
      </c>
      <c r="F25" s="10">
        <v>0</v>
      </c>
      <c r="G25" s="10">
        <v>0</v>
      </c>
      <c r="H25" s="10">
        <v>19842</v>
      </c>
      <c r="I25" s="10">
        <f t="shared" si="0"/>
        <v>391.37421584162257</v>
      </c>
      <c r="J25" s="10">
        <f t="shared" si="1"/>
        <v>28.926130701761672</v>
      </c>
      <c r="K25" s="10">
        <f t="shared" si="2"/>
        <v>8.8978711435247781</v>
      </c>
      <c r="L25" s="10">
        <f t="shared" si="3"/>
        <v>326.52642150043232</v>
      </c>
      <c r="M25" s="10">
        <f t="shared" si="4"/>
        <v>95.616578199567698</v>
      </c>
      <c r="N25" s="10">
        <f t="shared" si="5"/>
        <v>9142.5300265940441</v>
      </c>
    </row>
    <row r="26" spans="1:14" x14ac:dyDescent="0.35">
      <c r="A26" s="10">
        <v>19843</v>
      </c>
      <c r="B26" s="10">
        <v>477.39899919999999</v>
      </c>
      <c r="C26" s="10">
        <v>20</v>
      </c>
      <c r="D26" s="10">
        <v>0</v>
      </c>
      <c r="E26" s="10">
        <v>0</v>
      </c>
      <c r="F26" s="10">
        <v>1</v>
      </c>
      <c r="G26" s="10">
        <v>0</v>
      </c>
      <c r="H26" s="10">
        <v>19843</v>
      </c>
      <c r="I26" s="10">
        <f t="shared" si="0"/>
        <v>463.0571252602748</v>
      </c>
      <c r="J26" s="10">
        <f t="shared" si="1"/>
        <v>35.685486867072328</v>
      </c>
      <c r="K26" s="10">
        <f t="shared" si="2"/>
        <v>3.1879857901668807E-2</v>
      </c>
      <c r="L26" s="10">
        <f t="shared" si="3"/>
        <v>414.83770210192176</v>
      </c>
      <c r="M26" s="10">
        <f t="shared" si="4"/>
        <v>62.561297098078228</v>
      </c>
      <c r="N26" s="10">
        <f t="shared" si="5"/>
        <v>3913.9158945940112</v>
      </c>
    </row>
    <row r="27" spans="1:14" x14ac:dyDescent="0.35">
      <c r="A27" s="10">
        <v>19844</v>
      </c>
      <c r="B27" s="10">
        <v>698.29599949999999</v>
      </c>
      <c r="C27" s="10">
        <v>21</v>
      </c>
      <c r="D27" s="10">
        <v>0</v>
      </c>
      <c r="E27" s="10">
        <v>0</v>
      </c>
      <c r="F27" s="10">
        <v>0</v>
      </c>
      <c r="G27" s="10">
        <v>1</v>
      </c>
      <c r="H27" s="10">
        <v>19844</v>
      </c>
      <c r="I27" s="10">
        <f t="shared" si="0"/>
        <v>628.28108683376399</v>
      </c>
      <c r="J27" s="10">
        <f t="shared" si="1"/>
        <v>56.164033519275179</v>
      </c>
      <c r="K27" s="10">
        <f t="shared" si="2"/>
        <v>26.660505200432276</v>
      </c>
      <c r="L27" s="10">
        <f t="shared" si="3"/>
        <v>508.75658037302497</v>
      </c>
      <c r="M27" s="10">
        <f t="shared" si="4"/>
        <v>189.53941912697502</v>
      </c>
      <c r="N27" s="10">
        <f t="shared" si="5"/>
        <v>35925.191402991106</v>
      </c>
    </row>
    <row r="28" spans="1:14" x14ac:dyDescent="0.35">
      <c r="A28" s="10">
        <v>19851</v>
      </c>
      <c r="B28" s="10">
        <v>435.34399989999997</v>
      </c>
      <c r="C28" s="10">
        <v>22</v>
      </c>
      <c r="D28" s="10">
        <v>1</v>
      </c>
      <c r="E28" s="10">
        <v>0</v>
      </c>
      <c r="F28" s="10">
        <v>0</v>
      </c>
      <c r="G28" s="10">
        <v>0</v>
      </c>
      <c r="H28" s="10">
        <v>19851</v>
      </c>
      <c r="I28" s="10">
        <f t="shared" si="0"/>
        <v>514.87908584462275</v>
      </c>
      <c r="J28" s="10">
        <f t="shared" si="1"/>
        <v>29.357588899793861</v>
      </c>
      <c r="K28" s="10">
        <f t="shared" si="2"/>
        <v>-22.784109301586309</v>
      </c>
      <c r="L28" s="10">
        <f t="shared" si="3"/>
        <v>683.45134991496661</v>
      </c>
      <c r="M28" s="10">
        <f t="shared" si="4"/>
        <v>-248.10735001496664</v>
      </c>
      <c r="N28" s="10">
        <f t="shared" si="5"/>
        <v>61557.257131449165</v>
      </c>
    </row>
    <row r="29" spans="1:14" x14ac:dyDescent="0.35">
      <c r="A29" s="10">
        <v>19852</v>
      </c>
      <c r="B29" s="10">
        <v>374.92899990000001</v>
      </c>
      <c r="C29" s="10">
        <v>23</v>
      </c>
      <c r="D29" s="10">
        <v>0</v>
      </c>
      <c r="E29" s="10">
        <v>1</v>
      </c>
      <c r="F29" s="10">
        <v>0</v>
      </c>
      <c r="G29" s="10">
        <v>0</v>
      </c>
      <c r="H29" s="10">
        <v>19852</v>
      </c>
      <c r="I29" s="10">
        <f t="shared" si="0"/>
        <v>422.4442016122839</v>
      </c>
      <c r="J29" s="10">
        <f t="shared" si="1"/>
        <v>10.103596226372394</v>
      </c>
      <c r="K29" s="10">
        <f t="shared" si="2"/>
        <v>-6.753254202824194</v>
      </c>
      <c r="L29" s="10">
        <f t="shared" si="3"/>
        <v>553.13454588794139</v>
      </c>
      <c r="M29" s="10">
        <f t="shared" si="4"/>
        <v>-178.20554598794138</v>
      </c>
      <c r="N29" s="10">
        <f t="shared" si="5"/>
        <v>31757.21662086029</v>
      </c>
    </row>
    <row r="30" spans="1:14" x14ac:dyDescent="0.35">
      <c r="A30" s="10">
        <v>19853</v>
      </c>
      <c r="B30" s="10">
        <v>409.70899960000003</v>
      </c>
      <c r="C30" s="10">
        <v>24</v>
      </c>
      <c r="D30" s="10">
        <v>0</v>
      </c>
      <c r="E30" s="10">
        <v>0</v>
      </c>
      <c r="F30" s="10">
        <v>1</v>
      </c>
      <c r="G30" s="10">
        <v>0</v>
      </c>
      <c r="H30" s="10">
        <v>19853</v>
      </c>
      <c r="I30" s="10">
        <f t="shared" si="0"/>
        <v>416.91710333840115</v>
      </c>
      <c r="J30" s="10">
        <f t="shared" si="1"/>
        <v>7.6325627573180501</v>
      </c>
      <c r="K30" s="10">
        <f t="shared" si="2"/>
        <v>-1.9767661001172234</v>
      </c>
      <c r="L30" s="10">
        <f t="shared" si="3"/>
        <v>432.57967769655801</v>
      </c>
      <c r="M30" s="10">
        <f t="shared" si="4"/>
        <v>-22.870678096557981</v>
      </c>
      <c r="N30" s="10">
        <f t="shared" si="5"/>
        <v>523.06791659637702</v>
      </c>
    </row>
    <row r="31" spans="1:14" x14ac:dyDescent="0.35">
      <c r="A31" s="10">
        <v>19854</v>
      </c>
      <c r="B31" s="10">
        <v>533.88999939999997</v>
      </c>
      <c r="C31" s="10">
        <v>25</v>
      </c>
      <c r="D31" s="10">
        <v>0</v>
      </c>
      <c r="E31" s="10">
        <v>0</v>
      </c>
      <c r="F31" s="10">
        <v>0</v>
      </c>
      <c r="G31" s="10">
        <v>1</v>
      </c>
      <c r="H31" s="10">
        <v>19854</v>
      </c>
      <c r="I31" s="10">
        <f t="shared" si="0"/>
        <v>481.0562169276933</v>
      </c>
      <c r="J31" s="10">
        <f t="shared" si="1"/>
        <v>16.565600142467467</v>
      </c>
      <c r="K31" s="10">
        <f t="shared" si="2"/>
        <v>33.92196469146004</v>
      </c>
      <c r="L31" s="10">
        <f t="shared" si="3"/>
        <v>451.21017129615149</v>
      </c>
      <c r="M31" s="10">
        <f t="shared" si="4"/>
        <v>82.679828103848479</v>
      </c>
      <c r="N31" s="10">
        <f t="shared" si="5"/>
        <v>6835.9539752819328</v>
      </c>
    </row>
    <row r="32" spans="1:14" x14ac:dyDescent="0.35">
      <c r="A32" s="10">
        <v>19861</v>
      </c>
      <c r="B32" s="10">
        <v>408.9429998</v>
      </c>
      <c r="C32" s="10">
        <v>26</v>
      </c>
      <c r="D32" s="10">
        <v>1</v>
      </c>
      <c r="E32" s="10">
        <v>0</v>
      </c>
      <c r="F32" s="10">
        <v>0</v>
      </c>
      <c r="G32" s="10">
        <v>0</v>
      </c>
      <c r="H32" s="10">
        <v>19861</v>
      </c>
      <c r="I32" s="10">
        <f t="shared" si="0"/>
        <v>452.58685811127737</v>
      </c>
      <c r="J32" s="10">
        <f t="shared" si="1"/>
        <v>9.4460898185293267</v>
      </c>
      <c r="K32" s="10">
        <f t="shared" si="2"/>
        <v>-28.571394587011728</v>
      </c>
      <c r="L32" s="10">
        <f t="shared" si="3"/>
        <v>474.83770776857449</v>
      </c>
      <c r="M32" s="10">
        <f t="shared" si="4"/>
        <v>-65.894707968574494</v>
      </c>
      <c r="N32" s="10">
        <f t="shared" si="5"/>
        <v>4342.1125382637147</v>
      </c>
    </row>
    <row r="33" spans="1:14" x14ac:dyDescent="0.35">
      <c r="A33" s="10">
        <v>19862</v>
      </c>
      <c r="B33" s="10">
        <v>448.27899930000001</v>
      </c>
      <c r="C33" s="10">
        <v>27</v>
      </c>
      <c r="D33" s="10">
        <v>0</v>
      </c>
      <c r="E33" s="10">
        <v>1</v>
      </c>
      <c r="F33" s="10">
        <v>0</v>
      </c>
      <c r="G33" s="10">
        <v>0</v>
      </c>
      <c r="H33" s="10">
        <v>19862</v>
      </c>
      <c r="I33" s="10">
        <f t="shared" si="0"/>
        <v>457.24840610661209</v>
      </c>
      <c r="J33" s="10">
        <f t="shared" si="1"/>
        <v>8.6897086494769127</v>
      </c>
      <c r="K33" s="10">
        <f t="shared" si="2"/>
        <v>-7.3680989618958579</v>
      </c>
      <c r="L33" s="10">
        <f t="shared" si="3"/>
        <v>455.27969372698254</v>
      </c>
      <c r="M33" s="10">
        <f t="shared" si="4"/>
        <v>-7.000694426982534</v>
      </c>
      <c r="N33" s="10">
        <f t="shared" si="5"/>
        <v>49.00972245998431</v>
      </c>
    </row>
    <row r="34" spans="1:14" x14ac:dyDescent="0.35">
      <c r="A34" s="10">
        <v>19863</v>
      </c>
      <c r="B34" s="10">
        <v>510.78599930000001</v>
      </c>
      <c r="C34" s="10">
        <v>28</v>
      </c>
      <c r="D34" s="10">
        <v>0</v>
      </c>
      <c r="E34" s="10">
        <v>0</v>
      </c>
      <c r="F34" s="10">
        <v>1</v>
      </c>
      <c r="G34" s="10">
        <v>0</v>
      </c>
      <c r="H34" s="10">
        <v>19863</v>
      </c>
      <c r="I34" s="10">
        <f t="shared" si="0"/>
        <v>497.9398685391626</v>
      </c>
      <c r="J34" s="10">
        <f t="shared" si="1"/>
        <v>13.748818765481067</v>
      </c>
      <c r="K34" s="10">
        <f t="shared" si="2"/>
        <v>2.1356675083086278</v>
      </c>
      <c r="L34" s="10">
        <f t="shared" si="3"/>
        <v>463.96134865597179</v>
      </c>
      <c r="M34" s="10">
        <f t="shared" si="4"/>
        <v>46.824650644028225</v>
      </c>
      <c r="N34" s="10">
        <f t="shared" si="5"/>
        <v>2192.5479079352926</v>
      </c>
    </row>
    <row r="35" spans="1:14" x14ac:dyDescent="0.35">
      <c r="A35" s="10">
        <v>19864</v>
      </c>
      <c r="B35" s="10">
        <v>662.25299840000002</v>
      </c>
      <c r="C35" s="10">
        <v>29</v>
      </c>
      <c r="D35" s="10">
        <v>0</v>
      </c>
      <c r="E35" s="10">
        <v>0</v>
      </c>
      <c r="F35" s="10">
        <v>0</v>
      </c>
      <c r="G35" s="10">
        <v>1</v>
      </c>
      <c r="H35" s="10">
        <v>19864</v>
      </c>
      <c r="I35" s="10">
        <f t="shared" si="0"/>
        <v>591.40651966338942</v>
      </c>
      <c r="J35" s="10">
        <f t="shared" si="1"/>
        <v>26.351293456270312</v>
      </c>
      <c r="K35" s="10">
        <f t="shared" si="2"/>
        <v>44.166224903110063</v>
      </c>
      <c r="L35" s="10">
        <f t="shared" si="3"/>
        <v>545.61065199610368</v>
      </c>
      <c r="M35" s="10">
        <f t="shared" si="4"/>
        <v>116.64234640389634</v>
      </c>
      <c r="N35" s="10">
        <f t="shared" si="5"/>
        <v>13605.436974606549</v>
      </c>
    </row>
    <row r="36" spans="1:14" x14ac:dyDescent="0.35">
      <c r="A36" s="10">
        <v>19871</v>
      </c>
      <c r="B36" s="10">
        <v>575.32699969999999</v>
      </c>
      <c r="C36" s="10">
        <v>30</v>
      </c>
      <c r="D36" s="10">
        <v>1</v>
      </c>
      <c r="E36" s="10">
        <v>0</v>
      </c>
      <c r="F36" s="10">
        <v>0</v>
      </c>
      <c r="G36" s="10">
        <v>0</v>
      </c>
      <c r="H36" s="10">
        <v>19871</v>
      </c>
      <c r="I36" s="10">
        <f t="shared" si="0"/>
        <v>608.28575720554988</v>
      </c>
      <c r="J36" s="10">
        <f t="shared" si="1"/>
        <v>24.853870089436708</v>
      </c>
      <c r="K36" s="10">
        <f t="shared" si="2"/>
        <v>-29.788615410161654</v>
      </c>
      <c r="L36" s="10">
        <f t="shared" si="3"/>
        <v>589.18641853264808</v>
      </c>
      <c r="M36" s="10">
        <f t="shared" si="4"/>
        <v>-13.859418832648089</v>
      </c>
      <c r="N36" s="10">
        <f t="shared" si="5"/>
        <v>192.08349037876053</v>
      </c>
    </row>
    <row r="37" spans="1:14" x14ac:dyDescent="0.35">
      <c r="A37" s="10">
        <v>19872</v>
      </c>
      <c r="B37" s="10">
        <v>637.06399920000001</v>
      </c>
      <c r="C37" s="10">
        <v>31</v>
      </c>
      <c r="D37" s="10">
        <v>0</v>
      </c>
      <c r="E37" s="10">
        <v>1</v>
      </c>
      <c r="F37" s="10">
        <v>0</v>
      </c>
      <c r="G37" s="10">
        <v>0</v>
      </c>
      <c r="H37" s="10">
        <v>19872</v>
      </c>
      <c r="I37" s="10">
        <f t="shared" si="0"/>
        <v>640.85733297596744</v>
      </c>
      <c r="J37" s="10">
        <f t="shared" si="1"/>
        <v>26.07395081212649</v>
      </c>
      <c r="K37" s="10">
        <f t="shared" si="2"/>
        <v>-6.3763235599117154</v>
      </c>
      <c r="L37" s="10">
        <f t="shared" si="3"/>
        <v>625.77152833309071</v>
      </c>
      <c r="M37" s="10">
        <f t="shared" si="4"/>
        <v>11.292470866909298</v>
      </c>
      <c r="N37" s="10">
        <f t="shared" si="5"/>
        <v>127.51989827999523</v>
      </c>
    </row>
    <row r="38" spans="1:14" x14ac:dyDescent="0.35">
      <c r="A38" s="10">
        <v>19873</v>
      </c>
      <c r="B38" s="10">
        <v>786.42399980000005</v>
      </c>
      <c r="C38" s="10">
        <v>32</v>
      </c>
      <c r="D38" s="10">
        <v>0</v>
      </c>
      <c r="E38" s="10">
        <v>0</v>
      </c>
      <c r="F38" s="10">
        <v>1</v>
      </c>
      <c r="G38" s="10">
        <v>0</v>
      </c>
      <c r="H38" s="10">
        <v>19873</v>
      </c>
      <c r="I38" s="10">
        <f t="shared" si="0"/>
        <v>747.13757084555709</v>
      </c>
      <c r="J38" s="10">
        <f t="shared" si="1"/>
        <v>38.753644586727262</v>
      </c>
      <c r="K38" s="10">
        <f t="shared" si="2"/>
        <v>12.442697327300078</v>
      </c>
      <c r="L38" s="10">
        <f t="shared" si="3"/>
        <v>669.06695129640252</v>
      </c>
      <c r="M38" s="10">
        <f t="shared" si="4"/>
        <v>117.35704850359753</v>
      </c>
      <c r="N38" s="10">
        <f t="shared" si="5"/>
        <v>13772.676833475742</v>
      </c>
    </row>
    <row r="39" spans="1:14" x14ac:dyDescent="0.35">
      <c r="A39" s="10">
        <v>19874</v>
      </c>
      <c r="B39" s="10">
        <v>1042.441998</v>
      </c>
      <c r="C39" s="10">
        <v>33</v>
      </c>
      <c r="D39" s="10">
        <v>0</v>
      </c>
      <c r="E39" s="10">
        <v>0</v>
      </c>
      <c r="F39" s="10">
        <v>0</v>
      </c>
      <c r="G39" s="10">
        <v>1</v>
      </c>
      <c r="H39" s="10">
        <v>19874</v>
      </c>
      <c r="I39" s="10">
        <f t="shared" si="0"/>
        <v>931.04292992941168</v>
      </c>
      <c r="J39" s="10">
        <f t="shared" si="1"/>
        <v>61.700465318663866</v>
      </c>
      <c r="K39" s="10">
        <f t="shared" si="2"/>
        <v>62.819164772122633</v>
      </c>
      <c r="L39" s="10">
        <f t="shared" si="3"/>
        <v>830.0574403353944</v>
      </c>
      <c r="M39" s="10">
        <f t="shared" si="4"/>
        <v>212.38455766460561</v>
      </c>
      <c r="N39" s="10">
        <f t="shared" si="5"/>
        <v>45107.200334390182</v>
      </c>
    </row>
    <row r="40" spans="1:14" x14ac:dyDescent="0.35">
      <c r="A40" s="10">
        <v>19881</v>
      </c>
      <c r="B40" s="10">
        <v>867.16099929999996</v>
      </c>
      <c r="C40" s="10">
        <v>34</v>
      </c>
      <c r="D40" s="10">
        <v>1</v>
      </c>
      <c r="E40" s="10">
        <v>0</v>
      </c>
      <c r="F40" s="10">
        <v>0</v>
      </c>
      <c r="G40" s="10">
        <v>0</v>
      </c>
      <c r="H40" s="10">
        <v>19881</v>
      </c>
      <c r="I40" s="10">
        <f t="shared" si="0"/>
        <v>927.27426869699298</v>
      </c>
      <c r="J40" s="10">
        <f t="shared" si="1"/>
        <v>51.35054754022871</v>
      </c>
      <c r="K40" s="10">
        <f t="shared" si="2"/>
        <v>-38.201824203904735</v>
      </c>
      <c r="L40" s="10">
        <f t="shared" si="3"/>
        <v>962.95477983791386</v>
      </c>
      <c r="M40" s="10">
        <f t="shared" si="4"/>
        <v>-95.793780537913904</v>
      </c>
      <c r="N40" s="10">
        <f t="shared" si="5"/>
        <v>9176.4483897460123</v>
      </c>
    </row>
    <row r="41" spans="1:14" x14ac:dyDescent="0.35">
      <c r="A41" s="10">
        <v>19882</v>
      </c>
      <c r="B41" s="10">
        <v>993.05099870000004</v>
      </c>
      <c r="C41" s="10">
        <v>35</v>
      </c>
      <c r="D41" s="10">
        <v>0</v>
      </c>
      <c r="E41" s="10">
        <v>1</v>
      </c>
      <c r="F41" s="10">
        <v>0</v>
      </c>
      <c r="G41" s="10">
        <v>0</v>
      </c>
      <c r="H41" s="10">
        <v>19882</v>
      </c>
      <c r="I41" s="10">
        <f t="shared" si="0"/>
        <v>992.84204298964255</v>
      </c>
      <c r="J41" s="10">
        <f t="shared" si="1"/>
        <v>53.598127975109151</v>
      </c>
      <c r="K41" s="10">
        <f t="shared" si="2"/>
        <v>-4.549317405449341</v>
      </c>
      <c r="L41" s="10">
        <f t="shared" si="3"/>
        <v>972.24849267730997</v>
      </c>
      <c r="M41" s="10">
        <f t="shared" si="4"/>
        <v>20.802506022690068</v>
      </c>
      <c r="N41" s="10">
        <f t="shared" si="5"/>
        <v>432.74425682405655</v>
      </c>
    </row>
    <row r="42" spans="1:14" x14ac:dyDescent="0.35">
      <c r="A42" s="10">
        <v>19883</v>
      </c>
      <c r="B42" s="10">
        <v>1168.7189980000001</v>
      </c>
      <c r="C42" s="10">
        <v>36</v>
      </c>
      <c r="D42" s="10">
        <v>0</v>
      </c>
      <c r="E42" s="10">
        <v>0</v>
      </c>
      <c r="F42" s="10">
        <v>1</v>
      </c>
      <c r="G42" s="10">
        <v>0</v>
      </c>
      <c r="H42" s="10">
        <v>19883</v>
      </c>
      <c r="I42" s="10">
        <f t="shared" si="0"/>
        <v>1121.5063750058871</v>
      </c>
      <c r="J42" s="10">
        <f t="shared" si="1"/>
        <v>65.465233597158132</v>
      </c>
      <c r="K42" s="10">
        <f t="shared" si="2"/>
        <v>22.089193030263573</v>
      </c>
      <c r="L42" s="10">
        <f t="shared" si="3"/>
        <v>1058.8828682920519</v>
      </c>
      <c r="M42" s="10">
        <f t="shared" si="4"/>
        <v>109.8361297079482</v>
      </c>
      <c r="N42" s="10">
        <f t="shared" si="5"/>
        <v>12063.975389221221</v>
      </c>
    </row>
    <row r="43" spans="1:14" x14ac:dyDescent="0.35">
      <c r="A43" s="10">
        <v>19884</v>
      </c>
      <c r="B43" s="10">
        <v>1405.1369970000001</v>
      </c>
      <c r="C43" s="10">
        <v>37</v>
      </c>
      <c r="D43" s="10">
        <v>0</v>
      </c>
      <c r="E43" s="10">
        <v>0</v>
      </c>
      <c r="F43" s="10">
        <v>0</v>
      </c>
      <c r="G43" s="10">
        <v>1</v>
      </c>
      <c r="H43" s="10">
        <v>19884</v>
      </c>
      <c r="I43" s="10">
        <f t="shared" si="0"/>
        <v>1293.1411481766672</v>
      </c>
      <c r="J43" s="10">
        <f t="shared" si="1"/>
        <v>82.249419717373527</v>
      </c>
      <c r="K43" s="10">
        <f t="shared" si="2"/>
        <v>76.462641491970217</v>
      </c>
      <c r="L43" s="10">
        <f t="shared" si="3"/>
        <v>1249.7907733751679</v>
      </c>
      <c r="M43" s="10">
        <f t="shared" si="4"/>
        <v>155.34622362483219</v>
      </c>
      <c r="N43" s="10">
        <f t="shared" si="5"/>
        <v>24132.44919449637</v>
      </c>
    </row>
    <row r="44" spans="1:14" x14ac:dyDescent="0.35">
      <c r="A44" s="10">
        <v>19891</v>
      </c>
      <c r="B44" s="10">
        <v>1246.9169999999999</v>
      </c>
      <c r="C44" s="10">
        <v>38</v>
      </c>
      <c r="D44" s="10">
        <v>1</v>
      </c>
      <c r="E44" s="10">
        <v>0</v>
      </c>
      <c r="F44" s="10">
        <v>0</v>
      </c>
      <c r="G44" s="10">
        <v>0</v>
      </c>
      <c r="H44" s="10">
        <v>19891</v>
      </c>
      <c r="I44" s="10">
        <f t="shared" si="0"/>
        <v>1313.695412128711</v>
      </c>
      <c r="J44" s="10">
        <f t="shared" si="1"/>
        <v>72.49612342128367</v>
      </c>
      <c r="K44" s="10">
        <f t="shared" si="2"/>
        <v>-46.130053193048603</v>
      </c>
      <c r="L44" s="10">
        <f t="shared" si="3"/>
        <v>1337.1887436901359</v>
      </c>
      <c r="M44" s="10">
        <f t="shared" si="4"/>
        <v>-90.271743690135963</v>
      </c>
      <c r="N44" s="10">
        <f t="shared" si="5"/>
        <v>8148.9877088576022</v>
      </c>
    </row>
    <row r="45" spans="1:14" x14ac:dyDescent="0.35">
      <c r="A45" s="10">
        <v>19892</v>
      </c>
      <c r="B45" s="10">
        <v>1248.211998</v>
      </c>
      <c r="C45" s="10">
        <v>39</v>
      </c>
      <c r="D45" s="10">
        <v>0</v>
      </c>
      <c r="E45" s="10">
        <v>1</v>
      </c>
      <c r="F45" s="10">
        <v>0</v>
      </c>
      <c r="G45" s="10">
        <v>0</v>
      </c>
      <c r="H45" s="10">
        <v>19892</v>
      </c>
      <c r="I45" s="10">
        <f t="shared" si="0"/>
        <v>1295.0002293991261</v>
      </c>
      <c r="J45" s="10">
        <f t="shared" si="1"/>
        <v>58.079824159475478</v>
      </c>
      <c r="K45" s="10">
        <f t="shared" si="2"/>
        <v>-16.267993661543731</v>
      </c>
      <c r="L45" s="10">
        <f t="shared" si="3"/>
        <v>1381.6422181445455</v>
      </c>
      <c r="M45" s="10">
        <f t="shared" si="4"/>
        <v>-133.4302201445455</v>
      </c>
      <c r="N45" s="10">
        <f t="shared" si="5"/>
        <v>17803.623647821874</v>
      </c>
    </row>
    <row r="46" spans="1:14" x14ac:dyDescent="0.35">
      <c r="A46" s="10">
        <v>19893</v>
      </c>
      <c r="B46" s="10">
        <v>1383.7469980000001</v>
      </c>
      <c r="C46" s="10">
        <v>40</v>
      </c>
      <c r="D46" s="10">
        <v>0</v>
      </c>
      <c r="E46" s="10">
        <v>0</v>
      </c>
      <c r="F46" s="10">
        <v>1</v>
      </c>
      <c r="G46" s="10">
        <v>0</v>
      </c>
      <c r="H46" s="10">
        <v>19893</v>
      </c>
      <c r="I46" s="10">
        <f t="shared" si="0"/>
        <v>1358.9424163289805</v>
      </c>
      <c r="J46" s="10">
        <f t="shared" si="1"/>
        <v>59.006596454405056</v>
      </c>
      <c r="K46" s="10">
        <f t="shared" si="2"/>
        <v>22.84254479482977</v>
      </c>
      <c r="L46" s="10">
        <f t="shared" si="3"/>
        <v>1375.169246588865</v>
      </c>
      <c r="M46" s="10">
        <f t="shared" si="4"/>
        <v>8.5777514111350683</v>
      </c>
      <c r="N46" s="10">
        <f t="shared" si="5"/>
        <v>73.577819271229657</v>
      </c>
    </row>
    <row r="47" spans="1:14" x14ac:dyDescent="0.35">
      <c r="A47" s="10">
        <v>19894</v>
      </c>
      <c r="B47" s="10">
        <v>1493.3829989999999</v>
      </c>
      <c r="C47" s="10">
        <v>41</v>
      </c>
      <c r="D47" s="10">
        <v>0</v>
      </c>
      <c r="E47" s="10">
        <v>0</v>
      </c>
      <c r="F47" s="10">
        <v>0</v>
      </c>
      <c r="G47" s="10">
        <v>1</v>
      </c>
      <c r="H47" s="10">
        <v>19894</v>
      </c>
      <c r="I47" s="10">
        <f t="shared" si="0"/>
        <v>1417.2459904992502</v>
      </c>
      <c r="J47" s="10">
        <f t="shared" si="1"/>
        <v>58.895456697079425</v>
      </c>
      <c r="K47" s="10">
        <f t="shared" si="2"/>
        <v>76.372298553631708</v>
      </c>
      <c r="L47" s="10">
        <f t="shared" si="3"/>
        <v>1494.4116542753559</v>
      </c>
      <c r="M47" s="10">
        <f t="shared" si="4"/>
        <v>-1.028655275355959</v>
      </c>
      <c r="N47" s="10">
        <f t="shared" si="5"/>
        <v>1.058131675517644</v>
      </c>
    </row>
    <row r="48" spans="1:14" x14ac:dyDescent="0.35">
      <c r="A48" s="10">
        <v>19901</v>
      </c>
      <c r="B48" s="10">
        <v>1346.202</v>
      </c>
      <c r="C48" s="10">
        <v>42</v>
      </c>
      <c r="D48" s="10">
        <v>1</v>
      </c>
      <c r="E48" s="10">
        <v>0</v>
      </c>
      <c r="F48" s="10">
        <v>0</v>
      </c>
      <c r="G48" s="10">
        <v>0</v>
      </c>
      <c r="H48" s="10">
        <v>19901</v>
      </c>
      <c r="I48" s="10">
        <f t="shared" si="0"/>
        <v>1418.862907907459</v>
      </c>
      <c r="J48" s="10">
        <f t="shared" si="1"/>
        <v>49.840376793941843</v>
      </c>
      <c r="K48" s="10">
        <f t="shared" si="2"/>
        <v>-53.49071822440321</v>
      </c>
      <c r="L48" s="10">
        <f t="shared" si="3"/>
        <v>1430.0113940032811</v>
      </c>
      <c r="M48" s="10">
        <f t="shared" si="4"/>
        <v>-83.809394003281113</v>
      </c>
      <c r="N48" s="10">
        <f t="shared" si="5"/>
        <v>7024.0145231972119</v>
      </c>
    </row>
    <row r="49" spans="1:14" x14ac:dyDescent="0.35">
      <c r="A49" s="10">
        <v>19902</v>
      </c>
      <c r="B49" s="10">
        <v>1364.759998</v>
      </c>
      <c r="C49" s="10">
        <v>43</v>
      </c>
      <c r="D49" s="10">
        <v>0</v>
      </c>
      <c r="E49" s="10">
        <v>1</v>
      </c>
      <c r="F49" s="10">
        <v>0</v>
      </c>
      <c r="G49" s="10">
        <v>0</v>
      </c>
      <c r="H49" s="10">
        <v>19902</v>
      </c>
      <c r="I49" s="10">
        <f t="shared" si="0"/>
        <v>1408.7826424300811</v>
      </c>
      <c r="J49" s="10">
        <f t="shared" si="1"/>
        <v>40.367610722207367</v>
      </c>
      <c r="K49" s="10">
        <f t="shared" si="2"/>
        <v>-23.96818611928876</v>
      </c>
      <c r="L49" s="10">
        <f t="shared" si="3"/>
        <v>1452.4352910398572</v>
      </c>
      <c r="M49" s="10">
        <f t="shared" si="4"/>
        <v>-87.675293039857252</v>
      </c>
      <c r="N49" s="10">
        <f t="shared" si="5"/>
        <v>7686.9570096248417</v>
      </c>
    </row>
    <row r="50" spans="1:14" x14ac:dyDescent="0.35">
      <c r="A50" s="10">
        <v>19903</v>
      </c>
      <c r="B50" s="10">
        <v>1354.0899959999999</v>
      </c>
      <c r="C50" s="10">
        <v>44</v>
      </c>
      <c r="D50" s="10">
        <v>0</v>
      </c>
      <c r="E50" s="10">
        <v>0</v>
      </c>
      <c r="F50" s="10">
        <v>1</v>
      </c>
      <c r="G50" s="10">
        <v>0</v>
      </c>
      <c r="H50" s="10">
        <v>19903</v>
      </c>
      <c r="I50" s="10">
        <f t="shared" si="0"/>
        <v>1368.5709773573631</v>
      </c>
      <c r="J50" s="10">
        <f t="shared" si="1"/>
        <v>27.628951707525012</v>
      </c>
      <c r="K50" s="10">
        <f t="shared" si="2"/>
        <v>12.487583495898214</v>
      </c>
      <c r="L50" s="10">
        <f t="shared" si="3"/>
        <v>1471.9927979471183</v>
      </c>
      <c r="M50" s="10">
        <f t="shared" si="4"/>
        <v>-117.90280194711841</v>
      </c>
      <c r="N50" s="10">
        <f t="shared" si="5"/>
        <v>13901.070706981427</v>
      </c>
    </row>
    <row r="51" spans="1:14" x14ac:dyDescent="0.35">
      <c r="A51" s="10">
        <v>19904</v>
      </c>
      <c r="B51" s="10">
        <v>1675.505997</v>
      </c>
      <c r="C51" s="10">
        <v>45</v>
      </c>
      <c r="D51" s="10">
        <v>0</v>
      </c>
      <c r="E51" s="10">
        <v>0</v>
      </c>
      <c r="F51" s="10">
        <v>0</v>
      </c>
      <c r="G51" s="10">
        <v>1</v>
      </c>
      <c r="H51" s="10">
        <v>19904</v>
      </c>
      <c r="I51" s="10">
        <f t="shared" si="0"/>
        <v>1534.8926140651001</v>
      </c>
      <c r="J51" s="10">
        <f t="shared" si="1"/>
        <v>49.554673980642249</v>
      </c>
      <c r="K51" s="10">
        <f t="shared" si="2"/>
        <v>94.195211100986086</v>
      </c>
      <c r="L51" s="10">
        <f t="shared" si="3"/>
        <v>1472.5722276185197</v>
      </c>
      <c r="M51" s="10">
        <f t="shared" si="4"/>
        <v>202.93376938148026</v>
      </c>
      <c r="N51" s="10">
        <f t="shared" si="5"/>
        <v>41182.114755375813</v>
      </c>
    </row>
    <row r="52" spans="1:14" x14ac:dyDescent="0.35">
      <c r="A52" s="10">
        <v>19911</v>
      </c>
      <c r="B52" s="10">
        <v>1597.6779979999999</v>
      </c>
      <c r="C52" s="10">
        <v>46</v>
      </c>
      <c r="D52" s="10">
        <v>1</v>
      </c>
      <c r="E52" s="10">
        <v>0</v>
      </c>
      <c r="F52" s="10">
        <v>0</v>
      </c>
      <c r="G52" s="10">
        <v>0</v>
      </c>
      <c r="H52" s="10">
        <v>19911</v>
      </c>
      <c r="I52" s="10">
        <f t="shared" si="0"/>
        <v>1630.0472591562764</v>
      </c>
      <c r="J52" s="10">
        <f t="shared" si="1"/>
        <v>56.763506243354655</v>
      </c>
      <c r="K52" s="10">
        <f t="shared" si="2"/>
        <v>-47.630825200746692</v>
      </c>
      <c r="L52" s="10">
        <f t="shared" si="3"/>
        <v>1530.9565698213391</v>
      </c>
      <c r="M52" s="10">
        <f t="shared" si="4"/>
        <v>66.721428178660744</v>
      </c>
      <c r="N52" s="10">
        <f t="shared" si="5"/>
        <v>4451.748978200184</v>
      </c>
    </row>
    <row r="53" spans="1:14" x14ac:dyDescent="0.35">
      <c r="A53" s="10">
        <v>19912</v>
      </c>
      <c r="B53" s="10">
        <v>1528.6039960000001</v>
      </c>
      <c r="C53" s="10">
        <v>47</v>
      </c>
      <c r="D53" s="10">
        <v>0</v>
      </c>
      <c r="E53" s="10">
        <v>1</v>
      </c>
      <c r="F53" s="10">
        <v>0</v>
      </c>
      <c r="G53" s="10">
        <v>0</v>
      </c>
      <c r="H53" s="10">
        <v>19912</v>
      </c>
      <c r="I53" s="10">
        <f t="shared" si="0"/>
        <v>1595.0669930224631</v>
      </c>
      <c r="J53" s="10">
        <f t="shared" si="1"/>
        <v>42.25986840963045</v>
      </c>
      <c r="K53" s="10">
        <f t="shared" si="2"/>
        <v>-35.757857880565538</v>
      </c>
      <c r="L53" s="10">
        <f t="shared" si="3"/>
        <v>1662.8425792803423</v>
      </c>
      <c r="M53" s="10">
        <f t="shared" si="4"/>
        <v>-134.23858328034225</v>
      </c>
      <c r="N53" s="10">
        <f t="shared" si="5"/>
        <v>18019.997241113382</v>
      </c>
    </row>
    <row r="54" spans="1:14" x14ac:dyDescent="0.35">
      <c r="A54" s="10">
        <v>19913</v>
      </c>
      <c r="B54" s="10">
        <v>1507.060997</v>
      </c>
      <c r="C54" s="10">
        <v>48</v>
      </c>
      <c r="D54" s="10">
        <v>0</v>
      </c>
      <c r="E54" s="10">
        <v>0</v>
      </c>
      <c r="F54" s="10">
        <v>1</v>
      </c>
      <c r="G54" s="10">
        <v>0</v>
      </c>
      <c r="H54" s="10">
        <v>19913</v>
      </c>
      <c r="I54" s="10">
        <f t="shared" si="0"/>
        <v>1539.7637054994173</v>
      </c>
      <c r="J54" s="10">
        <f t="shared" si="1"/>
        <v>26.836252801745875</v>
      </c>
      <c r="K54" s="10">
        <f t="shared" si="2"/>
        <v>-4.9916921152123095E-2</v>
      </c>
      <c r="L54" s="10">
        <f t="shared" si="3"/>
        <v>1649.8144449279916</v>
      </c>
      <c r="M54" s="10">
        <f t="shared" si="4"/>
        <v>-142.7534479279916</v>
      </c>
      <c r="N54" s="10">
        <f t="shared" si="5"/>
        <v>20378.546895329811</v>
      </c>
    </row>
    <row r="55" spans="1:14" x14ac:dyDescent="0.35">
      <c r="A55" s="10">
        <v>19914</v>
      </c>
      <c r="B55" s="10">
        <v>1862.6120000000001</v>
      </c>
      <c r="C55" s="10">
        <v>49</v>
      </c>
      <c r="D55" s="10">
        <v>0</v>
      </c>
      <c r="E55" s="10">
        <v>0</v>
      </c>
      <c r="F55" s="10">
        <v>0</v>
      </c>
      <c r="G55" s="10">
        <v>1</v>
      </c>
      <c r="H55" s="10">
        <v>19914</v>
      </c>
      <c r="I55" s="10">
        <f t="shared" si="0"/>
        <v>1704.5292846974592</v>
      </c>
      <c r="J55" s="10">
        <f t="shared" si="1"/>
        <v>48.641296837620587</v>
      </c>
      <c r="K55" s="10">
        <f t="shared" si="2"/>
        <v>111.9200271002793</v>
      </c>
      <c r="L55" s="10">
        <f t="shared" si="3"/>
        <v>1660.7951694021492</v>
      </c>
      <c r="M55" s="10">
        <f t="shared" si="4"/>
        <v>201.81683059785087</v>
      </c>
      <c r="N55" s="10">
        <f t="shared" si="5"/>
        <v>40730.033112561636</v>
      </c>
    </row>
    <row r="56" spans="1:14" x14ac:dyDescent="0.35">
      <c r="A56" s="10">
        <v>19921</v>
      </c>
      <c r="B56" s="10">
        <v>1716.0249980000001</v>
      </c>
      <c r="C56" s="10">
        <v>50</v>
      </c>
      <c r="D56" s="10">
        <v>1</v>
      </c>
      <c r="E56" s="10">
        <v>0</v>
      </c>
      <c r="F56" s="10">
        <v>0</v>
      </c>
      <c r="G56" s="10">
        <v>0</v>
      </c>
      <c r="H56" s="10">
        <v>19921</v>
      </c>
      <c r="I56" s="10">
        <f t="shared" si="0"/>
        <v>1760.3365959639241</v>
      </c>
      <c r="J56" s="10">
        <f t="shared" si="1"/>
        <v>49.774161502918197</v>
      </c>
      <c r="K56" s="10">
        <f t="shared" si="2"/>
        <v>-46.709945714722053</v>
      </c>
      <c r="L56" s="10">
        <f t="shared" si="3"/>
        <v>1705.5397563343331</v>
      </c>
      <c r="M56" s="10">
        <f t="shared" si="4"/>
        <v>10.48524166566699</v>
      </c>
      <c r="N56" s="10">
        <f t="shared" si="5"/>
        <v>109.94029278743908</v>
      </c>
    </row>
    <row r="57" spans="1:14" x14ac:dyDescent="0.35">
      <c r="A57" s="10">
        <v>19922</v>
      </c>
      <c r="B57" s="10">
        <v>1740.1709980000001</v>
      </c>
      <c r="C57" s="10">
        <v>51</v>
      </c>
      <c r="D57" s="10">
        <v>0</v>
      </c>
      <c r="E57" s="10">
        <v>1</v>
      </c>
      <c r="F57" s="10">
        <v>0</v>
      </c>
      <c r="G57" s="10">
        <v>0</v>
      </c>
      <c r="H57" s="10">
        <v>19922</v>
      </c>
      <c r="I57" s="10">
        <f t="shared" si="0"/>
        <v>1786.7495410272961</v>
      </c>
      <c r="J57" s="10">
        <f t="shared" si="1"/>
        <v>46.081021207776558</v>
      </c>
      <c r="K57" s="10">
        <f t="shared" si="2"/>
        <v>-38.75992621316157</v>
      </c>
      <c r="L57" s="10">
        <f t="shared" si="3"/>
        <v>1774.3528995862766</v>
      </c>
      <c r="M57" s="10">
        <f t="shared" si="4"/>
        <v>-34.181901586276581</v>
      </c>
      <c r="N57" s="10">
        <f t="shared" si="5"/>
        <v>1168.4023960538975</v>
      </c>
    </row>
    <row r="58" spans="1:14" x14ac:dyDescent="0.35">
      <c r="A58" s="10">
        <v>19923</v>
      </c>
      <c r="B58" s="10">
        <v>1767.733997</v>
      </c>
      <c r="C58" s="10">
        <v>52</v>
      </c>
      <c r="D58" s="10">
        <v>0</v>
      </c>
      <c r="E58" s="10">
        <v>0</v>
      </c>
      <c r="F58" s="10">
        <v>1</v>
      </c>
      <c r="G58" s="10">
        <v>0</v>
      </c>
      <c r="H58" s="10">
        <v>19923</v>
      </c>
      <c r="I58" s="10">
        <f t="shared" si="0"/>
        <v>1788.3751996188917</v>
      </c>
      <c r="J58" s="10">
        <f t="shared" si="1"/>
        <v>39.053138415893102</v>
      </c>
      <c r="K58" s="10">
        <f t="shared" si="2"/>
        <v>-5.7627203048915678</v>
      </c>
      <c r="L58" s="10">
        <f t="shared" si="3"/>
        <v>1832.7806453139206</v>
      </c>
      <c r="M58" s="10">
        <f t="shared" si="4"/>
        <v>-65.046648313920514</v>
      </c>
      <c r="N58" s="10">
        <f t="shared" si="5"/>
        <v>4231.066456874858</v>
      </c>
    </row>
    <row r="59" spans="1:14" x14ac:dyDescent="0.35">
      <c r="A59" s="10">
        <v>19924</v>
      </c>
      <c r="B59" s="10">
        <v>2000.2919999999999</v>
      </c>
      <c r="C59" s="10">
        <v>53</v>
      </c>
      <c r="D59" s="10">
        <v>0</v>
      </c>
      <c r="E59" s="10">
        <v>0</v>
      </c>
      <c r="F59" s="10">
        <v>0</v>
      </c>
      <c r="G59" s="10">
        <v>1</v>
      </c>
      <c r="H59" s="10">
        <v>19924</v>
      </c>
      <c r="I59" s="10">
        <f t="shared" si="0"/>
        <v>1869.0795446272241</v>
      </c>
      <c r="J59" s="10">
        <f t="shared" si="1"/>
        <v>45.637716312590811</v>
      </c>
      <c r="K59" s="10">
        <f t="shared" si="2"/>
        <v>117.27247818728296</v>
      </c>
      <c r="L59" s="10">
        <f t="shared" si="3"/>
        <v>1939.3483651350639</v>
      </c>
      <c r="M59" s="10">
        <f t="shared" si="4"/>
        <v>60.94363486493603</v>
      </c>
      <c r="N59" s="10">
        <f t="shared" si="5"/>
        <v>3714.1266305506465</v>
      </c>
    </row>
    <row r="60" spans="1:14" x14ac:dyDescent="0.35">
      <c r="A60" s="10">
        <v>19931</v>
      </c>
      <c r="B60" s="10">
        <v>1973.8939969999999</v>
      </c>
      <c r="C60" s="10">
        <v>54</v>
      </c>
      <c r="D60" s="10">
        <v>1</v>
      </c>
      <c r="E60" s="10">
        <v>0</v>
      </c>
      <c r="F60" s="10">
        <v>0</v>
      </c>
      <c r="G60" s="10">
        <v>0</v>
      </c>
      <c r="H60" s="10">
        <v>19931</v>
      </c>
      <c r="I60" s="10">
        <f t="shared" si="0"/>
        <v>1987.0842614931744</v>
      </c>
      <c r="J60" s="10">
        <f t="shared" si="1"/>
        <v>57.078108831266583</v>
      </c>
      <c r="K60" s="10">
        <f t="shared" si="2"/>
        <v>-37.410315224657687</v>
      </c>
      <c r="L60" s="10">
        <f t="shared" si="3"/>
        <v>1868.0073152250927</v>
      </c>
      <c r="M60" s="10">
        <f t="shared" si="4"/>
        <v>105.88668177490717</v>
      </c>
      <c r="N60" s="10">
        <f t="shared" si="5"/>
        <v>11211.989377300459</v>
      </c>
    </row>
    <row r="61" spans="1:14" x14ac:dyDescent="0.35">
      <c r="A61" s="10">
        <v>19932</v>
      </c>
      <c r="B61" s="10">
        <v>1861.9789960000001</v>
      </c>
      <c r="C61" s="10">
        <v>55</v>
      </c>
      <c r="D61" s="10">
        <v>0</v>
      </c>
      <c r="E61" s="10">
        <v>1</v>
      </c>
      <c r="F61" s="10">
        <v>0</v>
      </c>
      <c r="G61" s="10">
        <v>0</v>
      </c>
      <c r="H61" s="10">
        <v>19932</v>
      </c>
      <c r="I61" s="10">
        <f t="shared" si="0"/>
        <v>1946.1413106892217</v>
      </c>
      <c r="J61" s="10">
        <f t="shared" si="1"/>
        <v>41.582103901553133</v>
      </c>
      <c r="K61" s="10">
        <f t="shared" si="2"/>
        <v>-51.356270235738208</v>
      </c>
      <c r="L61" s="10">
        <f t="shared" si="3"/>
        <v>2005.4024441112792</v>
      </c>
      <c r="M61" s="10">
        <f t="shared" si="4"/>
        <v>-143.42344811127919</v>
      </c>
      <c r="N61" s="10">
        <f t="shared" si="5"/>
        <v>20570.285468128794</v>
      </c>
    </row>
    <row r="62" spans="1:14" x14ac:dyDescent="0.35">
      <c r="A62" s="10">
        <v>19933</v>
      </c>
      <c r="B62" s="10">
        <v>2140.788994</v>
      </c>
      <c r="C62" s="10">
        <v>56</v>
      </c>
      <c r="D62" s="10">
        <v>0</v>
      </c>
      <c r="E62" s="10">
        <v>0</v>
      </c>
      <c r="F62" s="10">
        <v>1</v>
      </c>
      <c r="G62" s="10">
        <v>0</v>
      </c>
      <c r="H62" s="10">
        <v>19933</v>
      </c>
      <c r="I62" s="10">
        <f t="shared" si="0"/>
        <v>2096.2727378922104</v>
      </c>
      <c r="J62" s="10">
        <f t="shared" si="1"/>
        <v>58.742506525804387</v>
      </c>
      <c r="K62" s="10">
        <f t="shared" si="2"/>
        <v>8.1865741101168634</v>
      </c>
      <c r="L62" s="10">
        <f t="shared" si="3"/>
        <v>1981.9606942858832</v>
      </c>
      <c r="M62" s="10">
        <f t="shared" si="4"/>
        <v>158.82829971411684</v>
      </c>
      <c r="N62" s="10">
        <f t="shared" si="5"/>
        <v>25226.428790077327</v>
      </c>
    </row>
    <row r="63" spans="1:14" x14ac:dyDescent="0.35">
      <c r="A63" s="10">
        <v>19934</v>
      </c>
      <c r="B63" s="10">
        <v>2468.8539959999998</v>
      </c>
      <c r="C63" s="10">
        <v>57</v>
      </c>
      <c r="D63" s="10">
        <v>0</v>
      </c>
      <c r="E63" s="10">
        <v>0</v>
      </c>
      <c r="F63" s="10">
        <v>0</v>
      </c>
      <c r="G63" s="10">
        <v>1</v>
      </c>
      <c r="H63" s="10">
        <v>19934</v>
      </c>
      <c r="I63" s="10">
        <f t="shared" si="0"/>
        <v>2289.356139581444</v>
      </c>
      <c r="J63" s="10">
        <f t="shared" si="1"/>
        <v>79.980260753944137</v>
      </c>
      <c r="K63" s="10">
        <f t="shared" si="2"/>
        <v>134.53615742189757</v>
      </c>
      <c r="L63" s="10">
        <f t="shared" si="3"/>
        <v>2272.2877226052979</v>
      </c>
      <c r="M63" s="10">
        <f t="shared" si="4"/>
        <v>196.56627339470197</v>
      </c>
      <c r="N63" s="10">
        <f t="shared" si="5"/>
        <v>38638.299836280719</v>
      </c>
    </row>
    <row r="64" spans="1:14" x14ac:dyDescent="0.35">
      <c r="A64" s="10">
        <v>19941</v>
      </c>
      <c r="B64" s="10">
        <v>2076.6999970000002</v>
      </c>
      <c r="C64" s="10">
        <v>58</v>
      </c>
      <c r="D64" s="10">
        <v>1</v>
      </c>
      <c r="E64" s="10">
        <v>0</v>
      </c>
      <c r="F64" s="10">
        <v>0</v>
      </c>
      <c r="G64" s="10">
        <v>0</v>
      </c>
      <c r="H64" s="10">
        <v>19941</v>
      </c>
      <c r="I64" s="10">
        <f t="shared" si="0"/>
        <v>2194.9051484542101</v>
      </c>
      <c r="J64" s="10">
        <f t="shared" si="1"/>
        <v>52.404681086616904</v>
      </c>
      <c r="K64" s="10">
        <f t="shared" si="2"/>
        <v>-59.825866180348186</v>
      </c>
      <c r="L64" s="10">
        <f t="shared" si="3"/>
        <v>2331.9260851107306</v>
      </c>
      <c r="M64" s="10">
        <f t="shared" si="4"/>
        <v>-255.22608811073042</v>
      </c>
      <c r="N64" s="10">
        <f t="shared" si="5"/>
        <v>65140.356052306328</v>
      </c>
    </row>
    <row r="65" spans="1:14" x14ac:dyDescent="0.35">
      <c r="A65" s="10">
        <v>19942</v>
      </c>
      <c r="B65" s="10">
        <v>2149.9079969999998</v>
      </c>
      <c r="C65" s="10">
        <v>59</v>
      </c>
      <c r="D65" s="10">
        <v>0</v>
      </c>
      <c r="E65" s="10">
        <v>1</v>
      </c>
      <c r="F65" s="10">
        <v>0</v>
      </c>
      <c r="G65" s="10">
        <v>0</v>
      </c>
      <c r="H65" s="10">
        <v>19942</v>
      </c>
      <c r="I65" s="10">
        <f t="shared" si="0"/>
        <v>2215.8405344703133</v>
      </c>
      <c r="J65" s="10">
        <f t="shared" si="1"/>
        <v>47.429746584153371</v>
      </c>
      <c r="K65" s="10">
        <f t="shared" si="2"/>
        <v>-55.400279434693353</v>
      </c>
      <c r="L65" s="10">
        <f t="shared" si="3"/>
        <v>2195.9535593050891</v>
      </c>
      <c r="M65" s="10">
        <f t="shared" si="4"/>
        <v>-46.045562305089334</v>
      </c>
      <c r="N65" s="10">
        <f t="shared" si="5"/>
        <v>2120.1938079918637</v>
      </c>
    </row>
    <row r="66" spans="1:14" x14ac:dyDescent="0.35">
      <c r="A66" s="10">
        <v>19943</v>
      </c>
      <c r="B66" s="10">
        <v>2493.2859960000001</v>
      </c>
      <c r="C66" s="10">
        <v>60</v>
      </c>
      <c r="D66" s="10">
        <v>0</v>
      </c>
      <c r="E66" s="10">
        <v>0</v>
      </c>
      <c r="F66" s="10">
        <v>1</v>
      </c>
      <c r="G66" s="10">
        <v>0</v>
      </c>
      <c r="H66" s="10">
        <v>19943</v>
      </c>
      <c r="I66" s="10">
        <f t="shared" si="0"/>
        <v>2414.8767842378729</v>
      </c>
      <c r="J66" s="10">
        <f t="shared" si="1"/>
        <v>71.396995351402694</v>
      </c>
      <c r="K66" s="10">
        <f t="shared" si="2"/>
        <v>27.66899632902442</v>
      </c>
      <c r="L66" s="10">
        <f t="shared" si="3"/>
        <v>2271.4568551645834</v>
      </c>
      <c r="M66" s="10">
        <f t="shared" si="4"/>
        <v>221.82914083541664</v>
      </c>
      <c r="N66" s="10">
        <f t="shared" si="5"/>
        <v>49208.167723779108</v>
      </c>
    </row>
    <row r="67" spans="1:14" x14ac:dyDescent="0.35">
      <c r="A67" s="10">
        <v>19944</v>
      </c>
      <c r="B67" s="10">
        <v>2832</v>
      </c>
      <c r="C67" s="10">
        <v>61</v>
      </c>
      <c r="D67" s="10">
        <v>0</v>
      </c>
      <c r="E67" s="10">
        <v>0</v>
      </c>
      <c r="F67" s="10">
        <v>0</v>
      </c>
      <c r="G67" s="10">
        <v>1</v>
      </c>
      <c r="H67" s="10">
        <v>19944</v>
      </c>
      <c r="I67" s="10">
        <f t="shared" si="0"/>
        <v>2630.6091308250925</v>
      </c>
      <c r="J67" s="10">
        <f t="shared" si="1"/>
        <v>94.21475841788677</v>
      </c>
      <c r="K67" s="10">
        <f t="shared" si="2"/>
        <v>153.08418929945287</v>
      </c>
      <c r="L67" s="10">
        <f t="shared" si="3"/>
        <v>2620.8099370111736</v>
      </c>
      <c r="M67" s="10">
        <f t="shared" si="4"/>
        <v>211.19006298882641</v>
      </c>
      <c r="N67" s="10">
        <f t="shared" si="5"/>
        <v>44601.242705224467</v>
      </c>
    </row>
    <row r="68" spans="1:14" x14ac:dyDescent="0.35">
      <c r="A68" s="10">
        <v>19951</v>
      </c>
      <c r="B68" s="10">
        <v>2652</v>
      </c>
      <c r="C68" s="10">
        <v>62</v>
      </c>
      <c r="D68" s="10">
        <v>1</v>
      </c>
      <c r="E68" s="10">
        <v>0</v>
      </c>
      <c r="F68" s="10">
        <v>0</v>
      </c>
      <c r="G68" s="10">
        <v>0</v>
      </c>
      <c r="H68" s="10">
        <v>19951</v>
      </c>
      <c r="I68" s="10">
        <f t="shared" si="0"/>
        <v>2715.9405440819178</v>
      </c>
      <c r="J68" s="10">
        <f t="shared" si="1"/>
        <v>92.810403466813625</v>
      </c>
      <c r="K68" s="10">
        <f t="shared" si="2"/>
        <v>-60.967433840771896</v>
      </c>
      <c r="L68" s="10">
        <f t="shared" si="3"/>
        <v>2664.9980230626311</v>
      </c>
      <c r="M68" s="10">
        <f t="shared" si="4"/>
        <v>-12.998023062631091</v>
      </c>
      <c r="N68" s="10">
        <f t="shared" si="5"/>
        <v>168.94860353668975</v>
      </c>
    </row>
    <row r="69" spans="1:14" x14ac:dyDescent="0.35">
      <c r="A69" s="10">
        <v>19952</v>
      </c>
      <c r="B69" s="10">
        <v>2575</v>
      </c>
      <c r="C69" s="10">
        <v>63</v>
      </c>
      <c r="D69" s="10">
        <v>0</v>
      </c>
      <c r="E69" s="10">
        <v>1</v>
      </c>
      <c r="F69" s="10">
        <v>0</v>
      </c>
      <c r="G69" s="10">
        <v>0</v>
      </c>
      <c r="H69" s="10">
        <v>19952</v>
      </c>
      <c r="I69" s="10">
        <f t="shared" si="0"/>
        <v>2686.859292415581</v>
      </c>
      <c r="J69" s="10">
        <f t="shared" si="1"/>
        <v>73.540731256949385</v>
      </c>
      <c r="K69" s="10">
        <f t="shared" si="2"/>
        <v>-71.064150313587163</v>
      </c>
      <c r="L69" s="10">
        <f t="shared" si="3"/>
        <v>2753.3506681140379</v>
      </c>
      <c r="M69" s="10">
        <f t="shared" si="4"/>
        <v>-178.35066811403794</v>
      </c>
      <c r="N69" s="10">
        <f t="shared" si="5"/>
        <v>31808.960816723709</v>
      </c>
    </row>
    <row r="70" spans="1:14" x14ac:dyDescent="0.35">
      <c r="A70" s="10">
        <v>19953</v>
      </c>
      <c r="B70" s="10">
        <v>3003</v>
      </c>
      <c r="C70" s="10">
        <v>64</v>
      </c>
      <c r="D70" s="10">
        <v>0</v>
      </c>
      <c r="E70" s="10">
        <v>0</v>
      </c>
      <c r="F70" s="10">
        <v>1</v>
      </c>
      <c r="G70" s="10">
        <v>0</v>
      </c>
      <c r="H70" s="10">
        <v>19953</v>
      </c>
      <c r="I70" s="10">
        <f t="shared" si="0"/>
        <v>2907.2920604023802</v>
      </c>
      <c r="J70" s="10">
        <f t="shared" si="1"/>
        <v>96.762676967109229</v>
      </c>
      <c r="K70" s="10">
        <f t="shared" si="2"/>
        <v>46.545578929865044</v>
      </c>
      <c r="L70" s="10">
        <f t="shared" si="3"/>
        <v>2788.0690200015551</v>
      </c>
      <c r="M70" s="10">
        <f t="shared" si="4"/>
        <v>214.93097999844485</v>
      </c>
      <c r="N70" s="10">
        <f t="shared" si="5"/>
        <v>46195.326163091901</v>
      </c>
    </row>
    <row r="71" spans="1:14" x14ac:dyDescent="0.35">
      <c r="A71" s="10">
        <v>19954</v>
      </c>
      <c r="B71" s="10">
        <v>3148</v>
      </c>
      <c r="C71" s="10">
        <v>65</v>
      </c>
      <c r="D71" s="10">
        <v>0</v>
      </c>
      <c r="E71" s="10">
        <v>0</v>
      </c>
      <c r="F71" s="10">
        <v>0</v>
      </c>
      <c r="G71" s="10">
        <v>1</v>
      </c>
      <c r="H71" s="10">
        <v>19954</v>
      </c>
      <c r="I71" s="10">
        <f t="shared" si="0"/>
        <v>2997.8088460050367</v>
      </c>
      <c r="J71" s="10">
        <f t="shared" si="1"/>
        <v>95.775273201691874</v>
      </c>
      <c r="K71" s="10">
        <f t="shared" si="2"/>
        <v>152.28155161478514</v>
      </c>
      <c r="L71" s="10">
        <f t="shared" si="3"/>
        <v>3157.1389266689421</v>
      </c>
      <c r="M71" s="10">
        <f t="shared" si="4"/>
        <v>-9.1389266689420765</v>
      </c>
      <c r="N71" s="10">
        <f t="shared" si="5"/>
        <v>83.519980660300718</v>
      </c>
    </row>
    <row r="72" spans="1:14" x14ac:dyDescent="0.35">
      <c r="A72" s="10">
        <v>19961</v>
      </c>
      <c r="B72" s="10">
        <v>2185</v>
      </c>
      <c r="C72" s="10">
        <v>66</v>
      </c>
      <c r="D72" s="10">
        <v>1</v>
      </c>
      <c r="E72" s="10">
        <v>0</v>
      </c>
      <c r="F72" s="10">
        <v>0</v>
      </c>
      <c r="G72" s="10">
        <v>0</v>
      </c>
      <c r="H72" s="10">
        <v>19961</v>
      </c>
      <c r="I72" s="10">
        <f t="shared" si="0"/>
        <v>2514.2905186261601</v>
      </c>
      <c r="J72" s="10">
        <f t="shared" si="1"/>
        <v>4.1956012030985192</v>
      </c>
      <c r="K72" s="10">
        <f t="shared" si="2"/>
        <v>-135.41043119404793</v>
      </c>
      <c r="L72" s="10">
        <f t="shared" si="3"/>
        <v>3032.616685365957</v>
      </c>
      <c r="M72" s="10">
        <f t="shared" si="4"/>
        <v>-847.61668536595698</v>
      </c>
      <c r="N72" s="10">
        <f t="shared" si="5"/>
        <v>718454.04531077167</v>
      </c>
    </row>
    <row r="73" spans="1:14" x14ac:dyDescent="0.35">
      <c r="A73" s="10">
        <v>19962</v>
      </c>
      <c r="B73" s="10">
        <v>2179</v>
      </c>
      <c r="C73" s="10">
        <v>67</v>
      </c>
      <c r="D73" s="10">
        <v>0</v>
      </c>
      <c r="E73" s="10">
        <v>1</v>
      </c>
      <c r="F73" s="10">
        <v>0</v>
      </c>
      <c r="G73" s="10">
        <v>0</v>
      </c>
      <c r="H73" s="10">
        <v>19962</v>
      </c>
      <c r="I73" s="10">
        <f t="shared" si="0"/>
        <v>2335.0362988426341</v>
      </c>
      <c r="J73" s="10">
        <f t="shared" si="1"/>
        <v>-24.805710769480655</v>
      </c>
      <c r="K73" s="10">
        <f t="shared" si="2"/>
        <v>-94.638646086507279</v>
      </c>
      <c r="L73" s="10">
        <f t="shared" si="3"/>
        <v>2447.4219695156717</v>
      </c>
      <c r="M73" s="10">
        <f t="shared" si="4"/>
        <v>-268.42196951567166</v>
      </c>
      <c r="N73" s="10">
        <f t="shared" si="5"/>
        <v>72050.353718672166</v>
      </c>
    </row>
    <row r="74" spans="1:14" x14ac:dyDescent="0.35">
      <c r="A74" s="10">
        <v>19963</v>
      </c>
      <c r="B74" s="10">
        <v>2321</v>
      </c>
      <c r="C74" s="10">
        <v>68</v>
      </c>
      <c r="D74" s="10">
        <v>0</v>
      </c>
      <c r="E74" s="10">
        <v>0</v>
      </c>
      <c r="F74" s="10">
        <v>1</v>
      </c>
      <c r="G74" s="10">
        <v>0</v>
      </c>
      <c r="H74" s="10">
        <v>19963</v>
      </c>
      <c r="I74" s="10">
        <f t="shared" si="0"/>
        <v>2285.779789786659</v>
      </c>
      <c r="J74" s="10">
        <f t="shared" si="1"/>
        <v>-28.671101453818974</v>
      </c>
      <c r="K74" s="10">
        <f t="shared" si="2"/>
        <v>43.403492239622196</v>
      </c>
      <c r="L74" s="10">
        <f t="shared" si="3"/>
        <v>2356.7761670030181</v>
      </c>
      <c r="M74" s="10">
        <f t="shared" si="4"/>
        <v>-35.776167003018145</v>
      </c>
      <c r="N74" s="10">
        <f t="shared" si="5"/>
        <v>1279.9341254278443</v>
      </c>
    </row>
    <row r="75" spans="1:14" x14ac:dyDescent="0.35">
      <c r="A75" s="10">
        <v>19964</v>
      </c>
      <c r="B75" s="10">
        <v>2129</v>
      </c>
      <c r="C75" s="10">
        <v>69</v>
      </c>
      <c r="D75" s="10">
        <v>0</v>
      </c>
      <c r="E75" s="10">
        <v>0</v>
      </c>
      <c r="F75" s="10">
        <v>0</v>
      </c>
      <c r="G75" s="10">
        <v>1</v>
      </c>
      <c r="H75" s="10">
        <v>19964</v>
      </c>
      <c r="I75" s="10">
        <f t="shared" si="0"/>
        <v>2065.4792944438068</v>
      </c>
      <c r="J75" s="10">
        <f t="shared" si="1"/>
        <v>-58.965510057778914</v>
      </c>
      <c r="K75" s="10">
        <f t="shared" si="2"/>
        <v>127.65592749638606</v>
      </c>
      <c r="L75" s="10">
        <f t="shared" si="3"/>
        <v>2409.3902399476251</v>
      </c>
      <c r="M75" s="10">
        <f t="shared" si="4"/>
        <v>-280.3902399476251</v>
      </c>
      <c r="N75" s="10">
        <f t="shared" si="5"/>
        <v>78618.686657886778</v>
      </c>
    </row>
    <row r="76" spans="1:14" x14ac:dyDescent="0.35">
      <c r="A76" s="10">
        <v>19971</v>
      </c>
      <c r="B76" s="10">
        <v>1601</v>
      </c>
      <c r="C76" s="10">
        <v>70</v>
      </c>
      <c r="D76" s="10">
        <v>1</v>
      </c>
      <c r="E76" s="10">
        <v>0</v>
      </c>
      <c r="F76" s="10">
        <v>0</v>
      </c>
      <c r="G76" s="10">
        <v>0</v>
      </c>
      <c r="H76" s="10">
        <v>19971</v>
      </c>
      <c r="I76" s="10">
        <f t="shared" si="0"/>
        <v>1821.9148416081239</v>
      </c>
      <c r="J76" s="10">
        <f t="shared" si="1"/>
        <v>-88.148485001649931</v>
      </c>
      <c r="K76" s="10">
        <f t="shared" si="2"/>
        <v>-159.1325965949099</v>
      </c>
      <c r="L76" s="10">
        <f t="shared" si="3"/>
        <v>1871.10335319198</v>
      </c>
      <c r="M76" s="10">
        <f t="shared" si="4"/>
        <v>-270.10335319197998</v>
      </c>
      <c r="N76" s="10">
        <f t="shared" si="5"/>
        <v>72955.821405551484</v>
      </c>
    </row>
    <row r="77" spans="1:14" x14ac:dyDescent="0.35">
      <c r="A77" s="10">
        <v>19972</v>
      </c>
      <c r="B77" s="10">
        <v>1737</v>
      </c>
      <c r="C77" s="10">
        <v>71</v>
      </c>
      <c r="D77" s="10">
        <v>0</v>
      </c>
      <c r="E77" s="10">
        <v>1</v>
      </c>
      <c r="F77" s="10">
        <v>0</v>
      </c>
      <c r="G77" s="10">
        <v>0</v>
      </c>
      <c r="H77" s="10">
        <v>19972</v>
      </c>
      <c r="I77" s="10">
        <f t="shared" si="0"/>
        <v>1800.6560155157645</v>
      </c>
      <c r="J77" s="10">
        <f t="shared" si="1"/>
        <v>-77.573997355193285</v>
      </c>
      <c r="K77" s="10">
        <f t="shared" si="2"/>
        <v>-86.042889640802699</v>
      </c>
      <c r="L77" s="10">
        <f t="shared" si="3"/>
        <v>1639.1277105199665</v>
      </c>
      <c r="M77" s="10">
        <f t="shared" si="4"/>
        <v>97.872289480033487</v>
      </c>
      <c r="N77" s="10">
        <f t="shared" si="5"/>
        <v>9578.9850480634741</v>
      </c>
    </row>
    <row r="78" spans="1:14" x14ac:dyDescent="0.35">
      <c r="A78" s="10">
        <v>19973</v>
      </c>
      <c r="B78" s="10">
        <v>1614</v>
      </c>
      <c r="C78" s="10">
        <v>72</v>
      </c>
      <c r="D78" s="10">
        <v>0</v>
      </c>
      <c r="E78" s="10">
        <v>0</v>
      </c>
      <c r="F78" s="10">
        <v>1</v>
      </c>
      <c r="G78" s="10">
        <v>0</v>
      </c>
      <c r="H78" s="10">
        <v>19973</v>
      </c>
      <c r="I78" s="10">
        <f t="shared" si="0"/>
        <v>1618.8675992125111</v>
      </c>
      <c r="J78" s="10">
        <f t="shared" si="1"/>
        <v>-94.04910133566608</v>
      </c>
      <c r="K78" s="10">
        <f t="shared" si="2"/>
        <v>30.01126124285561</v>
      </c>
      <c r="L78" s="10">
        <f t="shared" si="3"/>
        <v>1766.4855104001933</v>
      </c>
      <c r="M78" s="10">
        <f t="shared" si="4"/>
        <v>-152.48551040019333</v>
      </c>
      <c r="N78" s="10">
        <f t="shared" si="5"/>
        <v>23251.830882007471</v>
      </c>
    </row>
    <row r="79" spans="1:14" x14ac:dyDescent="0.35">
      <c r="A79" s="10">
        <v>19974</v>
      </c>
      <c r="B79" s="10">
        <v>1578</v>
      </c>
      <c r="C79" s="10">
        <v>73</v>
      </c>
      <c r="D79" s="10">
        <v>0</v>
      </c>
      <c r="E79" s="10">
        <v>0</v>
      </c>
      <c r="F79" s="10">
        <v>0</v>
      </c>
      <c r="G79" s="10">
        <v>1</v>
      </c>
      <c r="H79" s="10">
        <v>19974</v>
      </c>
      <c r="I79" s="10">
        <f t="shared" si="0"/>
        <v>1473.9198325125581</v>
      </c>
      <c r="J79" s="10">
        <f t="shared" si="1"/>
        <v>-102.09559636781562</v>
      </c>
      <c r="K79" s="10">
        <f t="shared" si="2"/>
        <v>121.11511778055026</v>
      </c>
      <c r="L79" s="10">
        <f t="shared" si="3"/>
        <v>1652.474425373231</v>
      </c>
      <c r="M79" s="10">
        <f t="shared" si="4"/>
        <v>-74.474425373231043</v>
      </c>
      <c r="N79" s="10">
        <f t="shared" si="5"/>
        <v>5546.4400346729599</v>
      </c>
    </row>
    <row r="80" spans="1:14" x14ac:dyDescent="0.35">
      <c r="A80" s="10">
        <v>19981</v>
      </c>
      <c r="B80" s="10">
        <v>1405</v>
      </c>
      <c r="C80" s="10">
        <v>74</v>
      </c>
      <c r="D80" s="10">
        <v>1</v>
      </c>
      <c r="E80" s="10">
        <v>0</v>
      </c>
      <c r="F80" s="10">
        <v>0</v>
      </c>
      <c r="G80" s="10">
        <v>0</v>
      </c>
      <c r="H80" s="10">
        <v>19981</v>
      </c>
      <c r="I80" s="10">
        <f t="shared" ref="I80:I110" si="6">$K$5*(B80-K76)+(1-$K$5)*(I79+J79)</f>
        <v>1503.2551110558768</v>
      </c>
      <c r="J80" s="10">
        <f t="shared" ref="J80:J110" si="7">$L$5*(I80-I79)+(1-$L$5)*J79</f>
        <v>-81.317882954812347</v>
      </c>
      <c r="K80" s="10">
        <f t="shared" ref="K80:K110" si="8">$M$5*(B80-I80)+(1-$M$5)*K76</f>
        <v>-142.2428738992981</v>
      </c>
      <c r="L80" s="10">
        <f t="shared" ref="L80:L110" si="9">I79+J79+K76</f>
        <v>1212.6916395498324</v>
      </c>
      <c r="M80" s="10">
        <f t="shared" ref="M80:M110" si="10">B80-L80</f>
        <v>192.30836045016758</v>
      </c>
      <c r="N80" s="10">
        <f t="shared" ref="N80:N110" si="11">M80^2</f>
        <v>36982.505499031577</v>
      </c>
    </row>
    <row r="81" spans="1:14" x14ac:dyDescent="0.35">
      <c r="A81" s="10">
        <v>19982</v>
      </c>
      <c r="B81" s="10">
        <v>1402</v>
      </c>
      <c r="C81" s="10">
        <v>75</v>
      </c>
      <c r="D81" s="10">
        <v>0</v>
      </c>
      <c r="E81" s="10">
        <v>1</v>
      </c>
      <c r="F81" s="10">
        <v>0</v>
      </c>
      <c r="G81" s="10">
        <v>0</v>
      </c>
      <c r="H81" s="10">
        <v>19982</v>
      </c>
      <c r="I81" s="10">
        <f t="shared" si="6"/>
        <v>1467.1163607836422</v>
      </c>
      <c r="J81" s="10">
        <f t="shared" si="7"/>
        <v>-74.175580419267675</v>
      </c>
      <c r="K81" s="10">
        <f t="shared" si="8"/>
        <v>-80.237077093690516</v>
      </c>
      <c r="L81" s="10">
        <f t="shared" si="9"/>
        <v>1335.8943384602617</v>
      </c>
      <c r="M81" s="10">
        <f t="shared" si="10"/>
        <v>66.105661539738321</v>
      </c>
      <c r="N81" s="10">
        <f t="shared" si="11"/>
        <v>4369.9584876064382</v>
      </c>
    </row>
    <row r="82" spans="1:14" x14ac:dyDescent="0.35">
      <c r="A82" s="10">
        <v>19983</v>
      </c>
      <c r="B82" s="10">
        <v>1556</v>
      </c>
      <c r="C82" s="10">
        <v>76</v>
      </c>
      <c r="D82" s="10">
        <v>0</v>
      </c>
      <c r="E82" s="10">
        <v>0</v>
      </c>
      <c r="F82" s="10">
        <v>1</v>
      </c>
      <c r="G82" s="10">
        <v>0</v>
      </c>
      <c r="H82" s="10">
        <v>19983</v>
      </c>
      <c r="I82" s="10">
        <f t="shared" si="6"/>
        <v>1483.8708342412219</v>
      </c>
      <c r="J82" s="10">
        <f t="shared" si="7"/>
        <v>-59.800582144626915</v>
      </c>
      <c r="K82" s="10">
        <f t="shared" si="8"/>
        <v>41.696364881672636</v>
      </c>
      <c r="L82" s="10">
        <f t="shared" si="9"/>
        <v>1422.9520416072303</v>
      </c>
      <c r="M82" s="10">
        <f t="shared" si="10"/>
        <v>133.04795839276971</v>
      </c>
      <c r="N82" s="10">
        <f t="shared" si="11"/>
        <v>17701.759232484183</v>
      </c>
    </row>
    <row r="83" spans="1:14" x14ac:dyDescent="0.35">
      <c r="A83" s="10">
        <v>19984</v>
      </c>
      <c r="B83" s="10">
        <v>1710</v>
      </c>
      <c r="C83" s="10">
        <v>77</v>
      </c>
      <c r="D83" s="10">
        <v>0</v>
      </c>
      <c r="E83" s="10">
        <v>0</v>
      </c>
      <c r="F83" s="10">
        <v>0</v>
      </c>
      <c r="G83" s="10">
        <v>1</v>
      </c>
      <c r="H83" s="10">
        <v>19984</v>
      </c>
      <c r="I83" s="10">
        <f t="shared" si="6"/>
        <v>1536.7108621277691</v>
      </c>
      <c r="J83" s="10">
        <f t="shared" si="7"/>
        <v>-41.993394027861775</v>
      </c>
      <c r="K83" s="10">
        <f t="shared" si="8"/>
        <v>135.59016916385283</v>
      </c>
      <c r="L83" s="10">
        <f t="shared" si="9"/>
        <v>1545.1853698771451</v>
      </c>
      <c r="M83" s="10">
        <f t="shared" si="10"/>
        <v>164.81463012285485</v>
      </c>
      <c r="N83" s="10">
        <f t="shared" si="11"/>
        <v>27163.862302533453</v>
      </c>
    </row>
    <row r="84" spans="1:14" x14ac:dyDescent="0.35">
      <c r="A84" s="10">
        <v>19991</v>
      </c>
      <c r="B84" s="10">
        <v>1530</v>
      </c>
      <c r="C84" s="10">
        <v>78</v>
      </c>
      <c r="D84" s="10">
        <v>1</v>
      </c>
      <c r="E84" s="10">
        <v>0</v>
      </c>
      <c r="F84" s="10">
        <v>0</v>
      </c>
      <c r="G84" s="10">
        <v>0</v>
      </c>
      <c r="H84" s="10">
        <v>19991</v>
      </c>
      <c r="I84" s="10">
        <f t="shared" si="6"/>
        <v>1616.0451074628049</v>
      </c>
      <c r="J84" s="10">
        <f t="shared" si="7"/>
        <v>-22.81288624030433</v>
      </c>
      <c r="K84" s="10">
        <f t="shared" si="8"/>
        <v>-126.65148271714177</v>
      </c>
      <c r="L84" s="10">
        <f t="shared" si="9"/>
        <v>1352.4745942006093</v>
      </c>
      <c r="M84" s="10">
        <f t="shared" si="10"/>
        <v>177.52540579939068</v>
      </c>
      <c r="N84" s="10">
        <f t="shared" si="11"/>
        <v>31515.269704238333</v>
      </c>
    </row>
    <row r="85" spans="1:14" x14ac:dyDescent="0.35">
      <c r="A85" s="10">
        <v>19992</v>
      </c>
      <c r="B85" s="10">
        <v>1558</v>
      </c>
      <c r="C85" s="10">
        <v>79</v>
      </c>
      <c r="D85" s="10">
        <v>0</v>
      </c>
      <c r="E85" s="10">
        <v>1</v>
      </c>
      <c r="F85" s="10">
        <v>0</v>
      </c>
      <c r="G85" s="10">
        <v>0</v>
      </c>
      <c r="H85" s="10">
        <v>19992</v>
      </c>
      <c r="I85" s="10">
        <f t="shared" si="6"/>
        <v>1623.9902577870771</v>
      </c>
      <c r="J85" s="10">
        <f t="shared" si="7"/>
        <v>-17.950393547338887</v>
      </c>
      <c r="K85" s="10">
        <f t="shared" si="8"/>
        <v>-76.284469241171593</v>
      </c>
      <c r="L85" s="10">
        <f t="shared" si="9"/>
        <v>1512.9951441288101</v>
      </c>
      <c r="M85" s="10">
        <f t="shared" si="10"/>
        <v>45.004855871189875</v>
      </c>
      <c r="N85" s="10">
        <f t="shared" si="11"/>
        <v>2025.4370519865738</v>
      </c>
    </row>
    <row r="86" spans="1:14" x14ac:dyDescent="0.35">
      <c r="A86" s="10">
        <v>19993</v>
      </c>
      <c r="B86" s="10">
        <v>1336</v>
      </c>
      <c r="C86" s="10">
        <v>80</v>
      </c>
      <c r="D86" s="10">
        <v>0</v>
      </c>
      <c r="E86" s="10">
        <v>0</v>
      </c>
      <c r="F86" s="10">
        <v>1</v>
      </c>
      <c r="G86" s="10">
        <v>0</v>
      </c>
      <c r="H86" s="10">
        <v>19993</v>
      </c>
      <c r="I86" s="10">
        <f t="shared" si="6"/>
        <v>1392.9874247149273</v>
      </c>
      <c r="J86" s="10">
        <f t="shared" si="7"/>
        <v>-51.631539879057584</v>
      </c>
      <c r="K86" s="10">
        <f t="shared" si="8"/>
        <v>14.317739991359092</v>
      </c>
      <c r="L86" s="10">
        <f t="shared" si="9"/>
        <v>1647.7362291214108</v>
      </c>
      <c r="M86" s="10">
        <f t="shared" si="10"/>
        <v>-311.73622912141082</v>
      </c>
      <c r="N86" s="10">
        <f t="shared" si="11"/>
        <v>97179.47654683674</v>
      </c>
    </row>
    <row r="87" spans="1:14" x14ac:dyDescent="0.35">
      <c r="A87" s="10">
        <v>19994</v>
      </c>
      <c r="B87" s="10">
        <v>2343</v>
      </c>
      <c r="C87" s="10">
        <v>81</v>
      </c>
      <c r="D87" s="10">
        <v>0</v>
      </c>
      <c r="E87" s="10">
        <v>0</v>
      </c>
      <c r="F87" s="10">
        <v>0</v>
      </c>
      <c r="G87" s="10">
        <v>1</v>
      </c>
      <c r="H87" s="10">
        <v>19994</v>
      </c>
      <c r="I87" s="10">
        <f t="shared" si="6"/>
        <v>1933.2502131771084</v>
      </c>
      <c r="J87" s="10">
        <f t="shared" si="7"/>
        <v>41.940162609962798</v>
      </c>
      <c r="K87" s="10">
        <f t="shared" si="8"/>
        <v>211.65244203199182</v>
      </c>
      <c r="L87" s="10">
        <f t="shared" si="9"/>
        <v>1476.9460539997226</v>
      </c>
      <c r="M87" s="10">
        <f t="shared" si="10"/>
        <v>866.05394600027739</v>
      </c>
      <c r="N87" s="10">
        <f t="shared" si="11"/>
        <v>750049.43738265138</v>
      </c>
    </row>
    <row r="88" spans="1:14" x14ac:dyDescent="0.35">
      <c r="A88" s="10">
        <v>20001</v>
      </c>
      <c r="B88" s="10">
        <v>1945</v>
      </c>
      <c r="C88" s="10">
        <v>82</v>
      </c>
      <c r="D88" s="10">
        <v>1</v>
      </c>
      <c r="E88" s="10">
        <v>0</v>
      </c>
      <c r="F88" s="10">
        <v>0</v>
      </c>
      <c r="G88" s="10">
        <v>0</v>
      </c>
      <c r="H88" s="10">
        <v>20001</v>
      </c>
      <c r="I88" s="10">
        <f t="shared" si="6"/>
        <v>2041.1155786697659</v>
      </c>
      <c r="J88" s="10">
        <f t="shared" si="7"/>
        <v>52.362180823848135</v>
      </c>
      <c r="K88" s="10">
        <f t="shared" si="8"/>
        <v>-118.17966514692844</v>
      </c>
      <c r="L88" s="10">
        <f t="shared" si="9"/>
        <v>1848.5388930699294</v>
      </c>
      <c r="M88" s="10">
        <f t="shared" si="10"/>
        <v>96.461106930070628</v>
      </c>
      <c r="N88" s="10">
        <f t="shared" si="11"/>
        <v>9304.7451501745199</v>
      </c>
    </row>
    <row r="89" spans="1:14" x14ac:dyDescent="0.35">
      <c r="A89" s="10">
        <v>20002</v>
      </c>
      <c r="B89" s="10">
        <v>1825</v>
      </c>
      <c r="C89" s="10">
        <v>83</v>
      </c>
      <c r="D89" s="10">
        <v>0</v>
      </c>
      <c r="E89" s="10">
        <v>1</v>
      </c>
      <c r="F89" s="10">
        <v>0</v>
      </c>
      <c r="G89" s="10">
        <v>0</v>
      </c>
      <c r="H89" s="10">
        <v>20002</v>
      </c>
      <c r="I89" s="10">
        <f t="shared" si="6"/>
        <v>1962.1255279484144</v>
      </c>
      <c r="J89" s="10">
        <f t="shared" si="7"/>
        <v>31.5969000247214</v>
      </c>
      <c r="K89" s="10">
        <f t="shared" si="8"/>
        <v>-93.164085752499176</v>
      </c>
      <c r="L89" s="10">
        <f t="shared" si="9"/>
        <v>2017.1932902524425</v>
      </c>
      <c r="M89" s="10">
        <f t="shared" si="10"/>
        <v>-192.19329025244247</v>
      </c>
      <c r="N89" s="10">
        <f t="shared" si="11"/>
        <v>36938.2608180596</v>
      </c>
    </row>
    <row r="90" spans="1:14" x14ac:dyDescent="0.35">
      <c r="A90" s="10">
        <v>20003</v>
      </c>
      <c r="B90" s="10">
        <v>1870</v>
      </c>
      <c r="C90" s="10">
        <v>84</v>
      </c>
      <c r="D90" s="10">
        <v>0</v>
      </c>
      <c r="E90" s="10">
        <v>0</v>
      </c>
      <c r="F90" s="10">
        <v>1</v>
      </c>
      <c r="G90" s="10">
        <v>0</v>
      </c>
      <c r="H90" s="10">
        <v>20003</v>
      </c>
      <c r="I90" s="10">
        <f t="shared" si="6"/>
        <v>1899.3805074971679</v>
      </c>
      <c r="J90" s="10">
        <f t="shared" si="7"/>
        <v>16.682524785209505</v>
      </c>
      <c r="K90" s="10">
        <f t="shared" si="8"/>
        <v>2.194189292271572</v>
      </c>
      <c r="L90" s="10">
        <f t="shared" si="9"/>
        <v>2008.0401679644949</v>
      </c>
      <c r="M90" s="10">
        <f t="shared" si="10"/>
        <v>-138.04016796449491</v>
      </c>
      <c r="N90" s="10">
        <f t="shared" si="11"/>
        <v>19055.087971665969</v>
      </c>
    </row>
    <row r="91" spans="1:14" x14ac:dyDescent="0.35">
      <c r="A91" s="10">
        <v>20004</v>
      </c>
      <c r="B91" s="10">
        <v>1007</v>
      </c>
      <c r="C91" s="10">
        <v>85</v>
      </c>
      <c r="D91" s="10">
        <v>0</v>
      </c>
      <c r="E91" s="10">
        <v>0</v>
      </c>
      <c r="F91" s="10">
        <v>0</v>
      </c>
      <c r="G91" s="10">
        <v>1</v>
      </c>
      <c r="H91" s="10">
        <v>20004</v>
      </c>
      <c r="I91" s="10">
        <f t="shared" si="6"/>
        <v>1150.1232937770767</v>
      </c>
      <c r="J91" s="10">
        <f t="shared" si="7"/>
        <v>-104.40376022243588</v>
      </c>
      <c r="K91" s="10">
        <f t="shared" si="8"/>
        <v>113.22420137962713</v>
      </c>
      <c r="L91" s="10">
        <f t="shared" si="9"/>
        <v>2127.7154743143692</v>
      </c>
      <c r="M91" s="10">
        <f t="shared" si="10"/>
        <v>-1120.7154743143692</v>
      </c>
      <c r="N91" s="10">
        <f t="shared" si="11"/>
        <v>1256003.1743676816</v>
      </c>
    </row>
    <row r="92" spans="1:14" x14ac:dyDescent="0.35">
      <c r="A92" s="10">
        <v>20011</v>
      </c>
      <c r="B92" s="10">
        <v>1431</v>
      </c>
      <c r="C92" s="10">
        <v>86</v>
      </c>
      <c r="D92" s="10">
        <v>1</v>
      </c>
      <c r="E92" s="10">
        <v>0</v>
      </c>
      <c r="F92" s="10">
        <v>0</v>
      </c>
      <c r="G92" s="10">
        <v>0</v>
      </c>
      <c r="H92" s="10">
        <v>20011</v>
      </c>
      <c r="I92" s="10">
        <f t="shared" si="6"/>
        <v>1389.8034070958317</v>
      </c>
      <c r="J92" s="10">
        <f t="shared" si="7"/>
        <v>-50.008047500376975</v>
      </c>
      <c r="K92" s="10">
        <f t="shared" si="8"/>
        <v>-73.962648315289371</v>
      </c>
      <c r="L92" s="10">
        <f t="shared" si="9"/>
        <v>927.53986840771233</v>
      </c>
      <c r="M92" s="10">
        <f t="shared" si="10"/>
        <v>503.46013159228767</v>
      </c>
      <c r="N92" s="10">
        <f t="shared" si="11"/>
        <v>253472.10410292362</v>
      </c>
    </row>
    <row r="93" spans="1:14" x14ac:dyDescent="0.35">
      <c r="A93" s="10">
        <v>20012</v>
      </c>
      <c r="B93" s="10">
        <v>1475</v>
      </c>
      <c r="C93" s="10">
        <v>87</v>
      </c>
      <c r="D93" s="10">
        <v>0</v>
      </c>
      <c r="E93" s="10">
        <v>1</v>
      </c>
      <c r="F93" s="10">
        <v>0</v>
      </c>
      <c r="G93" s="10">
        <v>0</v>
      </c>
      <c r="H93" s="10">
        <v>20012</v>
      </c>
      <c r="I93" s="10">
        <f t="shared" si="6"/>
        <v>1495.8712650365978</v>
      </c>
      <c r="J93" s="10">
        <f t="shared" si="7"/>
        <v>-25.334237513768251</v>
      </c>
      <c r="K93" s="10">
        <f t="shared" si="8"/>
        <v>-73.107316259411675</v>
      </c>
      <c r="L93" s="10">
        <f t="shared" si="9"/>
        <v>1246.6312738429556</v>
      </c>
      <c r="M93" s="10">
        <f t="shared" si="10"/>
        <v>228.36872615704442</v>
      </c>
      <c r="N93" s="10">
        <f t="shared" si="11"/>
        <v>52152.275086591144</v>
      </c>
    </row>
    <row r="94" spans="1:14" x14ac:dyDescent="0.35">
      <c r="A94" s="10">
        <v>20013</v>
      </c>
      <c r="B94" s="10">
        <v>1450</v>
      </c>
      <c r="C94" s="10">
        <v>88</v>
      </c>
      <c r="D94" s="10">
        <v>0</v>
      </c>
      <c r="E94" s="10">
        <v>0</v>
      </c>
      <c r="F94" s="10">
        <v>1</v>
      </c>
      <c r="G94" s="10">
        <v>0</v>
      </c>
      <c r="H94" s="10">
        <v>20013</v>
      </c>
      <c r="I94" s="10">
        <f t="shared" si="6"/>
        <v>1455.001646186262</v>
      </c>
      <c r="J94" s="10">
        <f t="shared" si="7"/>
        <v>-27.790203065174438</v>
      </c>
      <c r="K94" s="10">
        <f t="shared" si="8"/>
        <v>0.19779169602475122</v>
      </c>
      <c r="L94" s="10">
        <f t="shared" si="9"/>
        <v>1472.7312168151011</v>
      </c>
      <c r="M94" s="10">
        <f t="shared" si="10"/>
        <v>-22.731216815101106</v>
      </c>
      <c r="N94" s="10">
        <f t="shared" si="11"/>
        <v>516.70821789513525</v>
      </c>
    </row>
    <row r="95" spans="1:14" x14ac:dyDescent="0.35">
      <c r="A95" s="10">
        <v>20014</v>
      </c>
      <c r="B95" s="10">
        <v>1375</v>
      </c>
      <c r="C95" s="10">
        <v>89</v>
      </c>
      <c r="D95" s="10">
        <v>0</v>
      </c>
      <c r="E95" s="10">
        <v>0</v>
      </c>
      <c r="F95" s="10">
        <v>0</v>
      </c>
      <c r="G95" s="10">
        <v>1</v>
      </c>
      <c r="H95" s="10">
        <v>20014</v>
      </c>
      <c r="I95" s="10">
        <f t="shared" si="6"/>
        <v>1314.1464081568347</v>
      </c>
      <c r="J95" s="10">
        <f t="shared" si="7"/>
        <v>-45.664487894419082</v>
      </c>
      <c r="K95" s="10">
        <f t="shared" si="8"/>
        <v>98.694608630533253</v>
      </c>
      <c r="L95" s="10">
        <f t="shared" si="9"/>
        <v>1540.4356445007147</v>
      </c>
      <c r="M95" s="10">
        <f t="shared" si="10"/>
        <v>-165.43564450071472</v>
      </c>
      <c r="N95" s="10">
        <f t="shared" si="11"/>
        <v>27368.952471366858</v>
      </c>
    </row>
    <row r="96" spans="1:14" x14ac:dyDescent="0.35">
      <c r="A96" s="10">
        <v>20021</v>
      </c>
      <c r="B96" s="10">
        <v>1495</v>
      </c>
      <c r="C96" s="10">
        <v>90</v>
      </c>
      <c r="D96" s="10">
        <v>1</v>
      </c>
      <c r="E96" s="10">
        <v>0</v>
      </c>
      <c r="F96" s="10">
        <v>0</v>
      </c>
      <c r="G96" s="10">
        <v>0</v>
      </c>
      <c r="H96" s="10">
        <v>20021</v>
      </c>
      <c r="I96" s="10">
        <f t="shared" si="6"/>
        <v>1473.8419206777767</v>
      </c>
      <c r="J96" s="10">
        <f t="shared" si="7"/>
        <v>-13.199427930315263</v>
      </c>
      <c r="K96" s="10">
        <f t="shared" si="8"/>
        <v>-47.572551908099229</v>
      </c>
      <c r="L96" s="10">
        <f t="shared" si="9"/>
        <v>1194.5192719471261</v>
      </c>
      <c r="M96" s="10">
        <f t="shared" si="10"/>
        <v>300.48072805287393</v>
      </c>
      <c r="N96" s="10">
        <f t="shared" si="11"/>
        <v>90288.667931185177</v>
      </c>
    </row>
    <row r="97" spans="1:14" x14ac:dyDescent="0.35">
      <c r="A97" s="10">
        <v>20022</v>
      </c>
      <c r="B97" s="10">
        <v>1429</v>
      </c>
      <c r="C97" s="10">
        <v>91</v>
      </c>
      <c r="D97" s="10">
        <v>0</v>
      </c>
      <c r="E97" s="10">
        <v>1</v>
      </c>
      <c r="F97" s="10">
        <v>0</v>
      </c>
      <c r="G97" s="10">
        <v>0</v>
      </c>
      <c r="H97" s="10">
        <v>20022</v>
      </c>
      <c r="I97" s="10">
        <f t="shared" si="6"/>
        <v>1488.9811360568538</v>
      </c>
      <c r="J97" s="10">
        <f t="shared" si="7"/>
        <v>-8.7194135532216297</v>
      </c>
      <c r="K97" s="10">
        <f t="shared" si="8"/>
        <v>-69.465616184074534</v>
      </c>
      <c r="L97" s="10">
        <f t="shared" si="9"/>
        <v>1387.5351764880497</v>
      </c>
      <c r="M97" s="10">
        <f t="shared" si="10"/>
        <v>41.464823511950271</v>
      </c>
      <c r="N97" s="10">
        <f t="shared" si="11"/>
        <v>1719.331588877184</v>
      </c>
    </row>
    <row r="98" spans="1:14" x14ac:dyDescent="0.35">
      <c r="A98" s="10">
        <v>20023</v>
      </c>
      <c r="B98" s="10">
        <v>1443</v>
      </c>
      <c r="C98" s="10">
        <v>92</v>
      </c>
      <c r="D98" s="10">
        <v>0</v>
      </c>
      <c r="E98" s="10">
        <v>0</v>
      </c>
      <c r="F98" s="10">
        <v>1</v>
      </c>
      <c r="G98" s="10">
        <v>0</v>
      </c>
      <c r="H98" s="10">
        <v>20023</v>
      </c>
      <c r="I98" s="10">
        <f t="shared" si="6"/>
        <v>1454.6604604811068</v>
      </c>
      <c r="J98" s="10">
        <f t="shared" si="7"/>
        <v>-12.766679354920797</v>
      </c>
      <c r="K98" s="10">
        <f t="shared" si="8"/>
        <v>-3.0921370707928495</v>
      </c>
      <c r="L98" s="10">
        <f t="shared" si="9"/>
        <v>1480.459514199657</v>
      </c>
      <c r="M98" s="10">
        <f t="shared" si="10"/>
        <v>-37.459514199656951</v>
      </c>
      <c r="N98" s="10">
        <f t="shared" si="11"/>
        <v>1403.2152040743008</v>
      </c>
    </row>
    <row r="99" spans="1:14" x14ac:dyDescent="0.35">
      <c r="A99" s="10">
        <v>20024</v>
      </c>
      <c r="B99" s="10">
        <v>1472</v>
      </c>
      <c r="C99" s="10">
        <v>93</v>
      </c>
      <c r="D99" s="10">
        <v>0</v>
      </c>
      <c r="E99" s="10">
        <v>0</v>
      </c>
      <c r="F99" s="10">
        <v>0</v>
      </c>
      <c r="G99" s="10">
        <v>1</v>
      </c>
      <c r="H99" s="10">
        <v>20024</v>
      </c>
      <c r="I99" s="10">
        <f t="shared" si="6"/>
        <v>1395.0178572018726</v>
      </c>
      <c r="J99" s="10">
        <f t="shared" si="7"/>
        <v>-20.177225118446074</v>
      </c>
      <c r="K99" s="10">
        <f t="shared" si="8"/>
        <v>92.670747367207071</v>
      </c>
      <c r="L99" s="10">
        <f t="shared" si="9"/>
        <v>1540.5883897567192</v>
      </c>
      <c r="M99" s="10">
        <f t="shared" si="10"/>
        <v>-68.588389756719153</v>
      </c>
      <c r="N99" s="10">
        <f t="shared" si="11"/>
        <v>4704.3672094196172</v>
      </c>
    </row>
    <row r="100" spans="1:14" x14ac:dyDescent="0.35">
      <c r="A100" s="10">
        <v>20031</v>
      </c>
      <c r="B100" s="10">
        <v>1475</v>
      </c>
      <c r="C100" s="10">
        <v>94</v>
      </c>
      <c r="D100" s="10">
        <v>1</v>
      </c>
      <c r="E100" s="10">
        <v>0</v>
      </c>
      <c r="F100" s="10">
        <v>0</v>
      </c>
      <c r="G100" s="10">
        <v>0</v>
      </c>
      <c r="H100" s="10">
        <v>20031</v>
      </c>
      <c r="I100" s="10">
        <f t="shared" si="6"/>
        <v>1475.8062657636619</v>
      </c>
      <c r="J100" s="10">
        <f t="shared" si="7"/>
        <v>-4.2157168154036455</v>
      </c>
      <c r="K100" s="10">
        <f t="shared" si="8"/>
        <v>-34.59781095930078</v>
      </c>
      <c r="L100" s="10">
        <f t="shared" si="9"/>
        <v>1327.2680801753272</v>
      </c>
      <c r="M100" s="10">
        <f t="shared" si="10"/>
        <v>147.73191982467279</v>
      </c>
      <c r="N100" s="10">
        <f t="shared" si="11"/>
        <v>21824.720135083549</v>
      </c>
    </row>
    <row r="101" spans="1:14" x14ac:dyDescent="0.35">
      <c r="A101" s="10">
        <v>20032</v>
      </c>
      <c r="B101" s="10">
        <v>1545</v>
      </c>
      <c r="C101" s="10">
        <v>95</v>
      </c>
      <c r="D101" s="10">
        <v>0</v>
      </c>
      <c r="E101" s="10">
        <v>1</v>
      </c>
      <c r="F101" s="10">
        <v>0</v>
      </c>
      <c r="G101" s="10">
        <v>0</v>
      </c>
      <c r="H101" s="10">
        <v>20032</v>
      </c>
      <c r="I101" s="10">
        <f t="shared" si="6"/>
        <v>1569.2368241587239</v>
      </c>
      <c r="J101" s="10">
        <f t="shared" si="7"/>
        <v>11.221038996669417</v>
      </c>
      <c r="K101" s="10">
        <f t="shared" si="8"/>
        <v>-56.917434398940266</v>
      </c>
      <c r="L101" s="10">
        <f t="shared" si="9"/>
        <v>1402.1249327641838</v>
      </c>
      <c r="M101" s="10">
        <f t="shared" si="10"/>
        <v>142.87506723581623</v>
      </c>
      <c r="N101" s="10">
        <f t="shared" si="11"/>
        <v>20413.28483763901</v>
      </c>
    </row>
    <row r="102" spans="1:14" x14ac:dyDescent="0.35">
      <c r="A102" s="10">
        <v>20033</v>
      </c>
      <c r="B102" s="10">
        <v>1715</v>
      </c>
      <c r="C102" s="10">
        <v>96</v>
      </c>
      <c r="D102" s="10">
        <v>0</v>
      </c>
      <c r="E102" s="10">
        <v>0</v>
      </c>
      <c r="F102" s="10">
        <v>1</v>
      </c>
      <c r="G102" s="10">
        <v>0</v>
      </c>
      <c r="H102" s="10">
        <v>20033</v>
      </c>
      <c r="I102" s="10">
        <f t="shared" si="6"/>
        <v>1674.5223801431875</v>
      </c>
      <c r="J102" s="10">
        <f t="shared" si="7"/>
        <v>26.091559927359743</v>
      </c>
      <c r="K102" s="10">
        <f t="shared" si="8"/>
        <v>8.9957654748968316</v>
      </c>
      <c r="L102" s="10">
        <f t="shared" si="9"/>
        <v>1577.3657260846005</v>
      </c>
      <c r="M102" s="10">
        <f t="shared" si="10"/>
        <v>137.63427391539949</v>
      </c>
      <c r="N102" s="10">
        <f t="shared" si="11"/>
        <v>18943.193356219217</v>
      </c>
    </row>
    <row r="103" spans="1:14" x14ac:dyDescent="0.35">
      <c r="A103" s="10">
        <v>20034</v>
      </c>
      <c r="B103" s="10">
        <v>2006</v>
      </c>
      <c r="C103" s="10">
        <v>97</v>
      </c>
      <c r="D103" s="10">
        <v>0</v>
      </c>
      <c r="E103" s="10">
        <v>0</v>
      </c>
      <c r="F103" s="10">
        <v>0</v>
      </c>
      <c r="G103" s="10">
        <v>1</v>
      </c>
      <c r="H103" s="10">
        <v>20034</v>
      </c>
      <c r="I103" s="10">
        <f t="shared" si="6"/>
        <v>1845.9917050913036</v>
      </c>
      <c r="J103" s="10">
        <f t="shared" si="7"/>
        <v>49.074116653597521</v>
      </c>
      <c r="K103" s="10">
        <f t="shared" si="8"/>
        <v>111.35273619950064</v>
      </c>
      <c r="L103" s="10">
        <f t="shared" si="9"/>
        <v>1793.2846874377542</v>
      </c>
      <c r="M103" s="10">
        <f t="shared" si="10"/>
        <v>212.7153125622458</v>
      </c>
      <c r="N103" s="10">
        <f t="shared" si="11"/>
        <v>45247.804198453923</v>
      </c>
    </row>
    <row r="104" spans="1:14" x14ac:dyDescent="0.35">
      <c r="A104" s="10">
        <v>20041</v>
      </c>
      <c r="B104" s="10">
        <v>1909</v>
      </c>
      <c r="C104" s="10">
        <v>98</v>
      </c>
      <c r="D104" s="10">
        <v>1</v>
      </c>
      <c r="E104" s="10">
        <v>0</v>
      </c>
      <c r="F104" s="10">
        <v>0</v>
      </c>
      <c r="G104" s="10">
        <v>0</v>
      </c>
      <c r="H104" s="10">
        <v>20041</v>
      </c>
      <c r="I104" s="10">
        <f t="shared" si="6"/>
        <v>1928.234435884686</v>
      </c>
      <c r="J104" s="10">
        <f t="shared" si="7"/>
        <v>54.31769400457317</v>
      </c>
      <c r="K104" s="10">
        <f t="shared" si="8"/>
        <v>-30.335428201843701</v>
      </c>
      <c r="L104" s="10">
        <f t="shared" si="9"/>
        <v>1860.4680107856002</v>
      </c>
      <c r="M104" s="10">
        <f t="shared" si="10"/>
        <v>48.5319892143998</v>
      </c>
      <c r="N104" s="10">
        <f t="shared" si="11"/>
        <v>2355.3539771066185</v>
      </c>
    </row>
    <row r="105" spans="1:14" x14ac:dyDescent="0.35">
      <c r="A105" s="10">
        <v>20042</v>
      </c>
      <c r="B105" s="10">
        <v>2014</v>
      </c>
      <c r="C105" s="10">
        <v>99</v>
      </c>
      <c r="D105" s="10">
        <v>0</v>
      </c>
      <c r="E105" s="10">
        <v>1</v>
      </c>
      <c r="F105" s="10">
        <v>0</v>
      </c>
      <c r="G105" s="10">
        <v>0</v>
      </c>
      <c r="H105" s="10">
        <v>20042</v>
      </c>
      <c r="I105" s="10">
        <f t="shared" si="6"/>
        <v>2042.9443523402724</v>
      </c>
      <c r="J105" s="10">
        <f t="shared" si="7"/>
        <v>63.865011492263356</v>
      </c>
      <c r="K105" s="10">
        <f t="shared" si="8"/>
        <v>-49.156640819357122</v>
      </c>
      <c r="L105" s="10">
        <f t="shared" si="9"/>
        <v>1925.634695490319</v>
      </c>
      <c r="M105" s="10">
        <f t="shared" si="10"/>
        <v>88.365304509680982</v>
      </c>
      <c r="N105" s="10">
        <f t="shared" si="11"/>
        <v>7808.4270410886456</v>
      </c>
    </row>
    <row r="106" spans="1:14" x14ac:dyDescent="0.35">
      <c r="A106" s="10">
        <v>20043</v>
      </c>
      <c r="B106" s="10">
        <v>2350</v>
      </c>
      <c r="C106" s="10">
        <v>100</v>
      </c>
      <c r="D106" s="10">
        <v>0</v>
      </c>
      <c r="E106" s="10">
        <v>0</v>
      </c>
      <c r="F106" s="10">
        <v>1</v>
      </c>
      <c r="G106" s="10">
        <v>0</v>
      </c>
      <c r="H106" s="10">
        <v>20043</v>
      </c>
      <c r="I106" s="10">
        <f t="shared" si="6"/>
        <v>2266.86707886256</v>
      </c>
      <c r="J106" s="10">
        <f t="shared" si="7"/>
        <v>89.168299891450999</v>
      </c>
      <c r="K106" s="10">
        <f t="shared" si="8"/>
        <v>29.564223411269879</v>
      </c>
      <c r="L106" s="10">
        <f t="shared" si="9"/>
        <v>2115.8051293074327</v>
      </c>
      <c r="M106" s="10">
        <f t="shared" si="10"/>
        <v>234.19487069256729</v>
      </c>
      <c r="N106" s="10">
        <f t="shared" si="11"/>
        <v>54847.237458708318</v>
      </c>
    </row>
    <row r="107" spans="1:14" x14ac:dyDescent="0.35">
      <c r="A107" s="10">
        <v>20044</v>
      </c>
      <c r="B107" s="10">
        <v>3490</v>
      </c>
      <c r="C107" s="10">
        <v>101</v>
      </c>
      <c r="D107" s="10">
        <v>0</v>
      </c>
      <c r="E107" s="10">
        <v>0</v>
      </c>
      <c r="F107" s="10">
        <v>0</v>
      </c>
      <c r="G107" s="10">
        <v>1</v>
      </c>
      <c r="H107" s="10">
        <v>20044</v>
      </c>
      <c r="I107" s="10">
        <f t="shared" si="6"/>
        <v>3054.9273792451277</v>
      </c>
      <c r="J107" s="10">
        <f t="shared" si="7"/>
        <v>199.65510675980249</v>
      </c>
      <c r="K107" s="10">
        <f t="shared" si="8"/>
        <v>201.16490621250236</v>
      </c>
      <c r="L107" s="10">
        <f t="shared" si="9"/>
        <v>2467.3881149535118</v>
      </c>
      <c r="M107" s="10">
        <f t="shared" si="10"/>
        <v>1022.6118850464882</v>
      </c>
      <c r="N107" s="10">
        <f t="shared" si="11"/>
        <v>1045735.0674383319</v>
      </c>
    </row>
    <row r="108" spans="1:14" x14ac:dyDescent="0.35">
      <c r="A108" s="10">
        <v>20051</v>
      </c>
      <c r="B108" s="10">
        <v>3243</v>
      </c>
      <c r="C108" s="10">
        <v>102</v>
      </c>
      <c r="D108" s="10">
        <v>1</v>
      </c>
      <c r="E108" s="10">
        <v>0</v>
      </c>
      <c r="F108" s="10">
        <v>0</v>
      </c>
      <c r="G108" s="10">
        <v>0</v>
      </c>
      <c r="H108" s="10">
        <v>20051</v>
      </c>
      <c r="I108" s="10">
        <f t="shared" si="6"/>
        <v>3267.3989625966328</v>
      </c>
      <c r="J108" s="10">
        <f t="shared" si="7"/>
        <v>201.68124466512279</v>
      </c>
      <c r="K108" s="10">
        <f t="shared" si="8"/>
        <v>-28.688427558235297</v>
      </c>
      <c r="L108" s="10">
        <f t="shared" si="9"/>
        <v>3224.2470578030866</v>
      </c>
      <c r="M108" s="10">
        <f t="shared" si="10"/>
        <v>18.752942196913409</v>
      </c>
      <c r="N108" s="10">
        <f t="shared" si="11"/>
        <v>351.6728410407755</v>
      </c>
    </row>
    <row r="109" spans="1:14" x14ac:dyDescent="0.35">
      <c r="A109" s="10">
        <v>20052</v>
      </c>
      <c r="B109" s="10">
        <v>3520</v>
      </c>
      <c r="C109" s="10">
        <v>103</v>
      </c>
      <c r="D109" s="10">
        <v>0</v>
      </c>
      <c r="E109" s="10">
        <v>1</v>
      </c>
      <c r="F109" s="10">
        <v>0</v>
      </c>
      <c r="G109" s="10">
        <v>0</v>
      </c>
      <c r="H109" s="10">
        <v>20052</v>
      </c>
      <c r="I109" s="10">
        <f t="shared" si="6"/>
        <v>3537.4762623769466</v>
      </c>
      <c r="J109" s="10">
        <f t="shared" si="7"/>
        <v>212.49387626880258</v>
      </c>
      <c r="K109" s="10">
        <f t="shared" si="8"/>
        <v>-40.367302658514774</v>
      </c>
      <c r="L109" s="10">
        <f t="shared" si="9"/>
        <v>3419.9235664423986</v>
      </c>
      <c r="M109" s="10">
        <f t="shared" si="10"/>
        <v>100.07643355760138</v>
      </c>
      <c r="N109" s="10">
        <f t="shared" si="11"/>
        <v>10015.292553609002</v>
      </c>
    </row>
    <row r="110" spans="1:14" x14ac:dyDescent="0.35">
      <c r="A110" s="10">
        <v>20053</v>
      </c>
      <c r="B110" s="10">
        <v>3678</v>
      </c>
      <c r="C110" s="10">
        <v>104</v>
      </c>
      <c r="D110" s="10">
        <v>0</v>
      </c>
      <c r="E110" s="10">
        <v>0</v>
      </c>
      <c r="F110" s="10">
        <v>1</v>
      </c>
      <c r="G110" s="10">
        <v>0</v>
      </c>
      <c r="H110" s="10">
        <v>20053</v>
      </c>
      <c r="I110" s="10">
        <f t="shared" si="6"/>
        <v>3680.5776795375768</v>
      </c>
      <c r="J110" s="10">
        <f t="shared" si="7"/>
        <v>201.52372462560595</v>
      </c>
      <c r="K110" s="10">
        <f t="shared" si="8"/>
        <v>20.646840853358295</v>
      </c>
      <c r="L110" s="10">
        <f t="shared" si="9"/>
        <v>3779.5343620570188</v>
      </c>
      <c r="M110" s="10">
        <f t="shared" si="10"/>
        <v>-101.53436205701882</v>
      </c>
      <c r="N110" s="10">
        <f t="shared" si="11"/>
        <v>10309.226678325784</v>
      </c>
    </row>
    <row r="111" spans="1:14" x14ac:dyDescent="0.35">
      <c r="G111" s="18" t="s">
        <v>35</v>
      </c>
      <c r="H111" s="18" t="s">
        <v>1</v>
      </c>
      <c r="I111" s="18" t="s">
        <v>23</v>
      </c>
    </row>
    <row r="112" spans="1:14" x14ac:dyDescent="0.35">
      <c r="G112" s="33">
        <v>1</v>
      </c>
      <c r="H112" s="33">
        <v>20054</v>
      </c>
      <c r="I112" s="26">
        <f>$I$110+$J$110*G112+K107</f>
        <v>4083.2663103756854</v>
      </c>
    </row>
    <row r="113" spans="7:9" x14ac:dyDescent="0.35">
      <c r="G113" s="33">
        <v>2</v>
      </c>
      <c r="H113" s="33">
        <v>20061</v>
      </c>
      <c r="I113" s="26">
        <f t="shared" ref="I113:I115" si="12">$I$110+$J$110*G113+K108</f>
        <v>4054.9367012305538</v>
      </c>
    </row>
    <row r="114" spans="7:9" x14ac:dyDescent="0.35">
      <c r="G114" s="33">
        <v>3</v>
      </c>
      <c r="H114" s="33">
        <v>20062</v>
      </c>
      <c r="I114" s="26">
        <f t="shared" si="12"/>
        <v>4244.7815507558798</v>
      </c>
    </row>
    <row r="115" spans="7:9" x14ac:dyDescent="0.35">
      <c r="G115" s="33">
        <v>4</v>
      </c>
      <c r="H115" s="33">
        <v>20063</v>
      </c>
      <c r="I115" s="26">
        <f t="shared" si="12"/>
        <v>4507.3194188933594</v>
      </c>
    </row>
  </sheetData>
  <mergeCells count="1">
    <mergeCell ref="P3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Apple Data</vt:lpstr>
      <vt:lpstr>Part 1 Q1</vt:lpstr>
      <vt:lpstr>Part 1 Q2</vt:lpstr>
      <vt:lpstr>Part 1 Q3</vt:lpstr>
      <vt:lpstr>Part 2 Q1</vt:lpstr>
      <vt:lpstr>Part 2 Q2 Initial</vt:lpstr>
      <vt:lpstr>Part 2 Q2</vt:lpstr>
      <vt:lpstr>Part 2 Q3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Nihit Parikh</cp:lastModifiedBy>
  <dcterms:created xsi:type="dcterms:W3CDTF">2018-02-07T18:34:42Z</dcterms:created>
  <dcterms:modified xsi:type="dcterms:W3CDTF">2021-12-02T18:43:56Z</dcterms:modified>
</cp:coreProperties>
</file>