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_Thesis_Work\Calibration_Positioning_project\Final_Code\"/>
    </mc:Choice>
  </mc:AlternateContent>
  <xr:revisionPtr revIDLastSave="0" documentId="13_ncr:1_{9EEE1C67-38D4-48BD-B82A-0BF2D95B599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DbPA" comment="Distance between each path in Rx patch antenna">Sheet1!$AH$1</definedName>
    <definedName name="Freq" comment="Center frequency">Sheet1!$AH$3</definedName>
    <definedName name="Lambda" comment="wavelength">Sheet1!$AH$4</definedName>
    <definedName name="PI" comment="pi value">Sheet1!$AH$2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C3" i="1"/>
  <c r="C8" i="1"/>
  <c r="AH4" i="1"/>
  <c r="B3" i="1"/>
  <c r="B4" i="1"/>
  <c r="C4" i="1" s="1"/>
  <c r="B5" i="1"/>
  <c r="C5" i="1" s="1"/>
  <c r="B6" i="1"/>
  <c r="C6" i="1" s="1"/>
  <c r="B7" i="1"/>
  <c r="B8" i="1"/>
  <c r="B9" i="1"/>
  <c r="B10" i="1"/>
  <c r="B11" i="1"/>
  <c r="C11" i="1" s="1"/>
  <c r="B12" i="1"/>
  <c r="B13" i="1"/>
  <c r="B14" i="1"/>
  <c r="B15" i="1"/>
  <c r="B16" i="1"/>
  <c r="B17" i="1"/>
  <c r="C17" i="1" s="1"/>
  <c r="B18" i="1"/>
  <c r="C18" i="1" s="1"/>
  <c r="B19" i="1"/>
  <c r="C19" i="1" s="1"/>
  <c r="B20" i="1"/>
  <c r="C20" i="1" s="1"/>
  <c r="B21" i="1"/>
  <c r="C21" i="1" s="1"/>
  <c r="B2" i="1"/>
  <c r="C2" i="1" s="1"/>
  <c r="E2" i="1" l="1"/>
  <c r="F2" i="1" s="1"/>
  <c r="C12" i="1"/>
  <c r="E12" i="1" s="1"/>
  <c r="F12" i="1" s="1"/>
  <c r="C16" i="1"/>
  <c r="E16" i="1" s="1"/>
  <c r="F16" i="1" s="1"/>
  <c r="C15" i="1"/>
  <c r="E15" i="1" s="1"/>
  <c r="F15" i="1" s="1"/>
  <c r="C14" i="1"/>
  <c r="D14" i="1" s="1"/>
  <c r="E8" i="1"/>
  <c r="F8" i="1" s="1"/>
  <c r="C13" i="1"/>
  <c r="D13" i="1" s="1"/>
  <c r="D6" i="1"/>
  <c r="C10" i="1"/>
  <c r="E10" i="1" s="1"/>
  <c r="F10" i="1" s="1"/>
  <c r="C9" i="1"/>
  <c r="E9" i="1" s="1"/>
  <c r="F9" i="1" s="1"/>
  <c r="C7" i="1"/>
  <c r="D7" i="1" s="1"/>
  <c r="E21" i="1"/>
  <c r="F21" i="1" s="1"/>
  <c r="E5" i="1"/>
  <c r="F5" i="1" s="1"/>
  <c r="E20" i="1"/>
  <c r="F20" i="1" s="1"/>
  <c r="E4" i="1"/>
  <c r="F4" i="1" s="1"/>
  <c r="E19" i="1"/>
  <c r="F19" i="1" s="1"/>
  <c r="E3" i="1"/>
  <c r="F3" i="1" s="1"/>
  <c r="E18" i="1"/>
  <c r="F18" i="1" s="1"/>
  <c r="E17" i="1"/>
  <c r="F17" i="1" s="1"/>
  <c r="D11" i="1"/>
  <c r="E6" i="1"/>
  <c r="F6" i="1" s="1"/>
  <c r="E11" i="1"/>
  <c r="F11" i="1" s="1"/>
  <c r="D21" i="1"/>
  <c r="D20" i="1"/>
  <c r="D3" i="1"/>
  <c r="D10" i="1"/>
  <c r="D8" i="1"/>
  <c r="D5" i="1"/>
  <c r="D4" i="1"/>
  <c r="D19" i="1"/>
  <c r="D18" i="1"/>
  <c r="D17" i="1"/>
  <c r="D16" i="1"/>
  <c r="D15" i="1"/>
  <c r="D2" i="1"/>
  <c r="D9" i="1" l="1"/>
  <c r="E7" i="1"/>
  <c r="F7" i="1" s="1"/>
  <c r="E13" i="1"/>
  <c r="F13" i="1" s="1"/>
  <c r="E14" i="1"/>
  <c r="F14" i="1" s="1"/>
  <c r="D12" i="1"/>
  <c r="I11" i="1" s="1"/>
  <c r="I9" i="1"/>
  <c r="I6" i="1"/>
  <c r="H6" i="1"/>
  <c r="K6" i="1"/>
  <c r="J9" i="1"/>
  <c r="J6" i="1"/>
  <c r="H14" i="1"/>
  <c r="K14" i="1"/>
  <c r="I14" i="1"/>
  <c r="J14" i="1"/>
  <c r="I18" i="1"/>
  <c r="H18" i="1"/>
  <c r="J18" i="1"/>
  <c r="K18" i="1"/>
  <c r="J2" i="1"/>
  <c r="K2" i="1"/>
  <c r="I2" i="1"/>
  <c r="H2" i="1"/>
  <c r="K13" i="1"/>
  <c r="J13" i="1"/>
  <c r="I13" i="1"/>
  <c r="H13" i="1"/>
  <c r="H7" i="1"/>
  <c r="K7" i="1"/>
  <c r="K15" i="1"/>
  <c r="H15" i="1"/>
  <c r="J15" i="1"/>
  <c r="I15" i="1"/>
  <c r="H16" i="1"/>
  <c r="K16" i="1"/>
  <c r="I16" i="1"/>
  <c r="J16" i="1"/>
  <c r="J17" i="1"/>
  <c r="I17" i="1"/>
  <c r="H17" i="1"/>
  <c r="K17" i="1"/>
  <c r="H11" i="1"/>
  <c r="H19" i="1"/>
  <c r="I19" i="1"/>
  <c r="K19" i="1"/>
  <c r="J19" i="1"/>
  <c r="H9" i="1"/>
  <c r="H4" i="1"/>
  <c r="J4" i="1"/>
  <c r="I4" i="1"/>
  <c r="K4" i="1"/>
  <c r="I7" i="1"/>
  <c r="I5" i="1"/>
  <c r="H5" i="1"/>
  <c r="J5" i="1"/>
  <c r="K5" i="1"/>
  <c r="J11" i="1"/>
  <c r="J8" i="1"/>
  <c r="I8" i="1"/>
  <c r="H8" i="1"/>
  <c r="K8" i="1"/>
  <c r="K10" i="1"/>
  <c r="J10" i="1"/>
  <c r="H10" i="1"/>
  <c r="I10" i="1"/>
  <c r="K12" i="1"/>
  <c r="J12" i="1"/>
  <c r="H12" i="1"/>
  <c r="I12" i="1"/>
  <c r="I3" i="1"/>
  <c r="H3" i="1"/>
  <c r="K3" i="1"/>
  <c r="J3" i="1"/>
  <c r="K9" i="1"/>
  <c r="I20" i="1"/>
  <c r="H20" i="1"/>
  <c r="K20" i="1"/>
  <c r="J20" i="1"/>
  <c r="J7" i="1"/>
  <c r="I21" i="1"/>
  <c r="H21" i="1"/>
  <c r="K21" i="1"/>
  <c r="J21" i="1"/>
  <c r="K11" i="1"/>
  <c r="O6" i="1" l="1"/>
  <c r="L4" i="1"/>
  <c r="M4" i="1"/>
  <c r="P21" i="1"/>
  <c r="Q21" i="1"/>
  <c r="T7" i="1"/>
  <c r="U7" i="1"/>
  <c r="X18" i="1"/>
  <c r="Y18" i="1"/>
  <c r="L15" i="1"/>
  <c r="M15" i="1"/>
  <c r="T8" i="1"/>
  <c r="U8" i="1"/>
  <c r="T4" i="1"/>
  <c r="U4" i="1"/>
  <c r="T20" i="1"/>
  <c r="U20" i="1"/>
  <c r="T15" i="1"/>
  <c r="U15" i="1"/>
  <c r="X15" i="1"/>
  <c r="Y15" i="1"/>
  <c r="P14" i="1"/>
  <c r="Q14" i="1"/>
  <c r="T6" i="1"/>
  <c r="U6" i="1"/>
  <c r="X2" i="1"/>
  <c r="Y2" i="1"/>
  <c r="P15" i="1"/>
  <c r="Q15" i="1"/>
  <c r="L20" i="1"/>
  <c r="M20" i="1"/>
  <c r="X19" i="1"/>
  <c r="Y19" i="1"/>
  <c r="X9" i="1"/>
  <c r="Y9" i="1"/>
  <c r="X7" i="1"/>
  <c r="Y7" i="1"/>
  <c r="L7" i="1"/>
  <c r="M7" i="1"/>
  <c r="X5" i="1"/>
  <c r="Y5" i="1"/>
  <c r="P13" i="1"/>
  <c r="Q13" i="1"/>
  <c r="P12" i="1"/>
  <c r="Q12" i="1"/>
  <c r="L5" i="1"/>
  <c r="M5" i="1"/>
  <c r="L17" i="1"/>
  <c r="M17" i="1"/>
  <c r="T13" i="1"/>
  <c r="U13" i="1"/>
  <c r="T9" i="1"/>
  <c r="U9" i="1"/>
  <c r="T2" i="1"/>
  <c r="U2" i="1"/>
  <c r="X20" i="1"/>
  <c r="Y20" i="1"/>
  <c r="L18" i="1"/>
  <c r="M18" i="1"/>
  <c r="L11" i="1"/>
  <c r="M11" i="1"/>
  <c r="L3" i="1"/>
  <c r="M3" i="1"/>
  <c r="P5" i="1"/>
  <c r="Q5" i="1"/>
  <c r="X6" i="1"/>
  <c r="Y6" i="1"/>
  <c r="P10" i="1"/>
  <c r="Q10" i="1"/>
  <c r="L10" i="1"/>
  <c r="M10" i="1"/>
  <c r="L9" i="1"/>
  <c r="M9" i="1"/>
  <c r="X8" i="1"/>
  <c r="Y8" i="1"/>
  <c r="L8" i="1"/>
  <c r="M8" i="1"/>
  <c r="P8" i="1"/>
  <c r="Q8" i="1"/>
  <c r="L19" i="1"/>
  <c r="M19" i="1"/>
  <c r="X3" i="1"/>
  <c r="Y3" i="1"/>
  <c r="L14" i="1"/>
  <c r="M14" i="1"/>
  <c r="T5" i="1"/>
  <c r="U5" i="1"/>
  <c r="L12" i="1"/>
  <c r="M12" i="1"/>
  <c r="T21" i="1"/>
  <c r="U21" i="1"/>
  <c r="P7" i="1"/>
  <c r="Q7" i="1"/>
  <c r="T17" i="1"/>
  <c r="U17" i="1"/>
  <c r="L6" i="1"/>
  <c r="M6" i="1"/>
  <c r="X16" i="1"/>
  <c r="Y16" i="1"/>
  <c r="T10" i="1"/>
  <c r="U10" i="1"/>
  <c r="T18" i="1"/>
  <c r="U18" i="1"/>
  <c r="P18" i="1"/>
  <c r="Q18" i="1"/>
  <c r="T14" i="1"/>
  <c r="U14" i="1"/>
  <c r="X14" i="1"/>
  <c r="Y14" i="1"/>
  <c r="X17" i="1"/>
  <c r="Y17" i="1"/>
  <c r="P17" i="1"/>
  <c r="Q17" i="1"/>
  <c r="X21" i="1"/>
  <c r="Y21" i="1"/>
  <c r="X4" i="1"/>
  <c r="Y4" i="1"/>
  <c r="L2" i="1"/>
  <c r="M2" i="1"/>
  <c r="P6" i="1"/>
  <c r="Q6" i="1"/>
  <c r="L16" i="1"/>
  <c r="M16" i="1"/>
  <c r="X10" i="1"/>
  <c r="Y10" i="1"/>
  <c r="T19" i="1"/>
  <c r="U19" i="1"/>
  <c r="P20" i="1"/>
  <c r="Q20" i="1"/>
  <c r="P19" i="1"/>
  <c r="Q19" i="1"/>
  <c r="T3" i="1"/>
  <c r="U3" i="1"/>
  <c r="T11" i="1"/>
  <c r="U11" i="1"/>
  <c r="L13" i="1"/>
  <c r="M13" i="1"/>
  <c r="P3" i="1"/>
  <c r="Q3" i="1"/>
  <c r="X11" i="1"/>
  <c r="Y11" i="1"/>
  <c r="X13" i="1"/>
  <c r="Y13" i="1"/>
  <c r="T12" i="1"/>
  <c r="U12" i="1"/>
  <c r="X12" i="1"/>
  <c r="Y12" i="1"/>
  <c r="T16" i="1"/>
  <c r="U16" i="1"/>
  <c r="L21" i="1"/>
  <c r="M21" i="1"/>
  <c r="P11" i="1"/>
  <c r="Q11" i="1"/>
  <c r="P4" i="1"/>
  <c r="Q4" i="1"/>
  <c r="P16" i="1"/>
  <c r="Q16" i="1"/>
  <c r="P2" i="1"/>
  <c r="Q2" i="1"/>
  <c r="P9" i="1"/>
  <c r="Q9" i="1"/>
  <c r="S15" i="1"/>
  <c r="S21" i="1"/>
  <c r="AA10" i="1"/>
  <c r="S20" i="1"/>
  <c r="S9" i="1"/>
  <c r="W20" i="1"/>
  <c r="AA8" i="1"/>
  <c r="S18" i="1"/>
  <c r="AA16" i="1"/>
  <c r="S8" i="1"/>
  <c r="W8" i="1"/>
  <c r="W11" i="1"/>
  <c r="AA5" i="1"/>
  <c r="AA14" i="1"/>
  <c r="AA2" i="1"/>
  <c r="AA18" i="1"/>
  <c r="AA19" i="1"/>
  <c r="S3" i="1"/>
  <c r="S10" i="1"/>
  <c r="W7" i="1"/>
  <c r="W10" i="1"/>
  <c r="AA20" i="1"/>
  <c r="W19" i="1"/>
  <c r="AA15" i="1"/>
  <c r="W3" i="1"/>
  <c r="AA3" i="1"/>
  <c r="S14" i="1"/>
  <c r="S13" i="1"/>
  <c r="W13" i="1"/>
  <c r="S17" i="1"/>
  <c r="W21" i="1"/>
  <c r="W17" i="1"/>
  <c r="AA6" i="1"/>
  <c r="W4" i="1"/>
  <c r="W15" i="1"/>
  <c r="W18" i="1"/>
  <c r="S19" i="1"/>
  <c r="AA7" i="1"/>
  <c r="W5" i="1"/>
  <c r="W6" i="1"/>
  <c r="S5" i="1"/>
  <c r="AA13" i="1"/>
  <c r="S7" i="1"/>
  <c r="AA21" i="1"/>
  <c r="AA12" i="1"/>
  <c r="AA4" i="1"/>
  <c r="W16" i="1"/>
  <c r="S2" i="1"/>
  <c r="W2" i="1"/>
  <c r="AA9" i="1"/>
  <c r="W14" i="1"/>
  <c r="AA17" i="1"/>
  <c r="S12" i="1"/>
  <c r="AA11" i="1"/>
  <c r="W9" i="1"/>
  <c r="W12" i="1"/>
  <c r="S11" i="1"/>
  <c r="S4" i="1"/>
  <c r="S16" i="1"/>
  <c r="S6" i="1"/>
  <c r="O12" i="1"/>
  <c r="O21" i="1"/>
  <c r="O17" i="1"/>
  <c r="O2" i="1"/>
  <c r="O4" i="1"/>
  <c r="O5" i="1"/>
  <c r="O10" i="1"/>
  <c r="O9" i="1"/>
  <c r="O20" i="1"/>
  <c r="O15" i="1"/>
  <c r="O8" i="1"/>
  <c r="O18" i="1"/>
  <c r="O11" i="1"/>
  <c r="O13" i="1"/>
  <c r="O16" i="1"/>
  <c r="O19" i="1"/>
  <c r="O7" i="1"/>
  <c r="O3" i="1"/>
  <c r="O14" i="1"/>
</calcChain>
</file>

<file path=xl/sharedStrings.xml><?xml version="1.0" encoding="utf-8"?>
<sst xmlns="http://schemas.openxmlformats.org/spreadsheetml/2006/main" count="54" uniqueCount="53">
  <si>
    <t>DfL</t>
  </si>
  <si>
    <t>DtAfL</t>
  </si>
  <si>
    <t>DtMfN</t>
  </si>
  <si>
    <t>DtMoR</t>
  </si>
  <si>
    <t>LTSi</t>
  </si>
  <si>
    <t>Dt1P</t>
  </si>
  <si>
    <t>Distance between each patch in Rx Patch Antenna (DbPA)</t>
  </si>
  <si>
    <t>PI</t>
  </si>
  <si>
    <t>Dt2P</t>
  </si>
  <si>
    <t>Dt3P</t>
  </si>
  <si>
    <t>Dt4P</t>
  </si>
  <si>
    <t>Freq</t>
  </si>
  <si>
    <t>Lambda</t>
  </si>
  <si>
    <t>Am2P</t>
  </si>
  <si>
    <t>Am4P</t>
  </si>
  <si>
    <t>Ghz</t>
  </si>
  <si>
    <t>cm</t>
  </si>
  <si>
    <t>Ph1P/Ch0 degree</t>
  </si>
  <si>
    <t>Ph1P/Ch0 radian</t>
  </si>
  <si>
    <t>Ph2P/Ch1 degree</t>
  </si>
  <si>
    <t>Ph2P/Ch1 radian</t>
  </si>
  <si>
    <t>DoA degree</t>
  </si>
  <si>
    <t>DoA radian</t>
  </si>
  <si>
    <t xml:space="preserve">    "TimeStep:"    "1"    "doas"    "-34"</t>
  </si>
  <si>
    <t xml:space="preserve">    "TimeStep:"    "2"    "doas"    "-32"</t>
  </si>
  <si>
    <t xml:space="preserve">    "TimeStep:"    "3"    " Failed "</t>
  </si>
  <si>
    <t xml:space="preserve">    "TimeStep:"    "4"    "doas"    "-26"</t>
  </si>
  <si>
    <t xml:space="preserve">    "TimeStep:"    "5"    "doas"    "-23"</t>
  </si>
  <si>
    <t xml:space="preserve">    "TimeStep:"    "6"    "doas"    "-21"</t>
  </si>
  <si>
    <t xml:space="preserve">    "TimeStep:"    "7"    "doas"    "-18"</t>
  </si>
  <si>
    <t xml:space="preserve">    "TimeStep:"    "8"    "doas"    "-15"</t>
  </si>
  <si>
    <t xml:space="preserve">    "TimeStep:"    "9"    "doas"    "-11"</t>
  </si>
  <si>
    <t xml:space="preserve">    "TimeStep:"    "10"    "doas"    "-8"</t>
  </si>
  <si>
    <t xml:space="preserve">    "TimeStep:"    "11"    "doas"    "-6"</t>
  </si>
  <si>
    <t xml:space="preserve">    "TimeStep:"    "12"    "doas"    "-1"</t>
  </si>
  <si>
    <t xml:space="preserve">    "TimeStep:"    "13"    "doas"    "1"</t>
  </si>
  <si>
    <t xml:space="preserve">    "TimeStep:"    "14"    " Failed "</t>
  </si>
  <si>
    <t xml:space="preserve">    "TimeStep:"    "15"    "doas"    "7"</t>
  </si>
  <si>
    <t xml:space="preserve">    "TimeStep:"    "16"    "doas"    "10"</t>
  </si>
  <si>
    <t xml:space="preserve">    "TimeStep:"    "17"    "doas"    "12"</t>
  </si>
  <si>
    <t xml:space="preserve">    "TimeStep:"    "18"    "doas"    "15"</t>
  </si>
  <si>
    <t xml:space="preserve">    "TimeStep:"    "19"    "doas"    "30"</t>
  </si>
  <si>
    <t xml:space="preserve">    "TimeStep:"    "20"    "doas"    "33"</t>
  </si>
  <si>
    <t>Am1P/Ch0</t>
  </si>
  <si>
    <t>Ph3P/Ch2 degree</t>
  </si>
  <si>
    <t>Ph3P/Ch2 radian</t>
  </si>
  <si>
    <t>Ph4P/Ch3 degree</t>
  </si>
  <si>
    <t>Ph4P/Ch3 radian</t>
  </si>
  <si>
    <t>Am3P/Ch2</t>
  </si>
  <si>
    <t>Ph3P/Ch2 Delay (us)</t>
  </si>
  <si>
    <t>Ph1P/Ch0 Delay (us)</t>
  </si>
  <si>
    <t>Ph4P/Ch3 Delay (us)</t>
  </si>
  <si>
    <t>Ph2P/Ch1 Delay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</si>
</sst>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workbookViewId="0">
      <selection activeCell="K30" sqref="K30"/>
    </sheetView>
  </sheetViews>
  <sheetFormatPr defaultRowHeight="15" x14ac:dyDescent="0.25"/>
  <cols>
    <col min="1" max="1" width="4" bestFit="1" customWidth="1"/>
    <col min="2" max="2" width="6" bestFit="1" customWidth="1"/>
    <col min="3" max="3" width="7" bestFit="1" customWidth="1"/>
    <col min="4" max="5" width="12" bestFit="1" customWidth="1"/>
    <col min="6" max="6" width="12.7109375" bestFit="1" customWidth="1"/>
    <col min="7" max="7" width="4.42578125" bestFit="1" customWidth="1"/>
    <col min="8" max="27" width="12" bestFit="1" customWidth="1"/>
    <col min="28" max="28" width="9.140625" customWidth="1"/>
    <col min="29" max="29" width="32.5703125" bestFit="1" customWidth="1"/>
    <col min="33" max="33" width="53" bestFit="1" customWidth="1"/>
    <col min="34" max="34" width="13.7109375" style="1" bestFit="1" customWidth="1"/>
  </cols>
  <sheetData>
    <row r="1" spans="1:35" ht="30.75" thickBot="1" x14ac:dyDescent="0.3">
      <c r="A1" s="5" t="s">
        <v>0</v>
      </c>
      <c r="B1" s="7" t="s">
        <v>1</v>
      </c>
      <c r="C1" s="6" t="s">
        <v>2</v>
      </c>
      <c r="D1" s="7" t="s">
        <v>3</v>
      </c>
      <c r="E1" s="9" t="s">
        <v>22</v>
      </c>
      <c r="F1" s="31" t="s">
        <v>21</v>
      </c>
      <c r="G1" s="8" t="s">
        <v>4</v>
      </c>
      <c r="H1" s="7" t="s">
        <v>5</v>
      </c>
      <c r="I1" s="7" t="s">
        <v>8</v>
      </c>
      <c r="J1" s="7" t="s">
        <v>9</v>
      </c>
      <c r="K1" s="5" t="s">
        <v>10</v>
      </c>
      <c r="L1" s="11" t="s">
        <v>17</v>
      </c>
      <c r="M1" s="12" t="s">
        <v>18</v>
      </c>
      <c r="N1" s="13" t="s">
        <v>50</v>
      </c>
      <c r="O1" s="14" t="s">
        <v>43</v>
      </c>
      <c r="P1" s="15" t="s">
        <v>19</v>
      </c>
      <c r="Q1" s="16" t="s">
        <v>20</v>
      </c>
      <c r="R1" s="16" t="s">
        <v>52</v>
      </c>
      <c r="S1" s="14" t="s">
        <v>13</v>
      </c>
      <c r="T1" s="15" t="s">
        <v>44</v>
      </c>
      <c r="U1" s="16" t="s">
        <v>45</v>
      </c>
      <c r="V1" s="16" t="s">
        <v>49</v>
      </c>
      <c r="W1" s="14" t="s">
        <v>48</v>
      </c>
      <c r="X1" s="15" t="s">
        <v>46</v>
      </c>
      <c r="Y1" s="16" t="s">
        <v>47</v>
      </c>
      <c r="Z1" s="16" t="s">
        <v>51</v>
      </c>
      <c r="AA1" s="14" t="s">
        <v>14</v>
      </c>
      <c r="AB1" s="10"/>
      <c r="AC1" s="10"/>
      <c r="AD1" s="10"/>
      <c r="AE1" s="10"/>
      <c r="AG1" t="s">
        <v>6</v>
      </c>
      <c r="AH1" s="1">
        <v>6.666666666666667</v>
      </c>
      <c r="AI1" t="s">
        <v>16</v>
      </c>
    </row>
    <row r="2" spans="1:35" x14ac:dyDescent="0.25">
      <c r="A2" s="23">
        <v>0</v>
      </c>
      <c r="B2" s="29">
        <f>A2+12.1</f>
        <v>12.1</v>
      </c>
      <c r="C2" s="24">
        <f xml:space="preserve"> (106 - B2)</f>
        <v>93.9</v>
      </c>
      <c r="D2" s="29">
        <f xml:space="preserve"> SQRT(C2*C2 + 175.5*175.5)</f>
        <v>199.04135248736631</v>
      </c>
      <c r="E2" s="24">
        <f t="shared" ref="E2:E21" si="0">PI/2 - TAN(C2/175.5)</f>
        <v>0.97808395634607403</v>
      </c>
      <c r="F2" s="29">
        <f t="shared" ref="F2:F21" si="1" xml:space="preserve"> E2*180/PI - 90</f>
        <v>-33.959869956839263</v>
      </c>
      <c r="G2" s="25">
        <v>13</v>
      </c>
      <c r="H2" s="3">
        <f t="shared" ref="H2:H21" si="2">D2 - COS(E2)*DbPA*1.5*SIGN(D2 - D3)</f>
        <v>193.45522456204489</v>
      </c>
      <c r="I2" s="3">
        <f t="shared" ref="I2:I21" si="3">D2 - COS(E2)*DbPA*0.5*SIGN(D2 - D3)</f>
        <v>197.17930984559251</v>
      </c>
      <c r="J2" s="3">
        <f t="shared" ref="J2:J21" si="4">D2 + COS(E2)*DbPA*0.5*SIGN(D2 - D3)</f>
        <v>200.90339512914011</v>
      </c>
      <c r="K2" s="2">
        <f t="shared" ref="K2:K21" si="5">D2 + COS(E2)*DbPA*1.5*SIGN(D2 - D3)</f>
        <v>204.62748041268773</v>
      </c>
      <c r="L2" s="17">
        <f t="shared" ref="L2:L21" si="6">MOD(H2,Lambda)*360/Lambda</f>
        <v>330.37392741248448</v>
      </c>
      <c r="M2" s="18">
        <f t="shared" ref="M2:M21" si="7">MOD(H2,Lambda)*2*PI/Lambda</f>
        <v>5.7661079256654846</v>
      </c>
      <c r="N2" s="18">
        <f>H2/(300)</f>
        <v>0.64485074854014968</v>
      </c>
      <c r="O2" s="19">
        <f t="shared" ref="O2:O21" si="8">10*LOG10((4*PI*H2/(Lambda))^2)</f>
        <v>53.328883930025519</v>
      </c>
      <c r="P2" s="17">
        <f t="shared" ref="P2:P21" si="9">MOD(I2,Lambda)*360/Lambda</f>
        <v>226.21858639220625</v>
      </c>
      <c r="Q2" s="18">
        <f t="shared" ref="Q2:Q21" si="10">MOD(I2,Lambda)*2*PI/Lambda</f>
        <v>3.9482558267993952</v>
      </c>
      <c r="R2" s="18">
        <f>I2/(300)</f>
        <v>0.65726436615197503</v>
      </c>
      <c r="S2" s="19">
        <f t="shared" ref="S2:S21" si="11">10*LOG10((4*PI*I2/(Lambda))^2)</f>
        <v>53.49450151344422</v>
      </c>
      <c r="T2" s="17">
        <f t="shared" ref="T2:T21" si="12">MOD(J2,Lambda)*360/Lambda</f>
        <v>122.063245371926</v>
      </c>
      <c r="U2" s="18">
        <f t="shared" ref="U2:U21" si="13">MOD(J2,Lambda)*2*PI/Lambda</f>
        <v>2.1304037279332722</v>
      </c>
      <c r="V2" s="18">
        <f>J2/(300)</f>
        <v>0.66967798376380039</v>
      </c>
      <c r="W2" s="19">
        <f t="shared" ref="W2:W21" si="14">10*LOG10((4*PI*J2/(Lambda))^2)</f>
        <v>53.657020191390558</v>
      </c>
      <c r="X2" s="17">
        <f t="shared" ref="X2:X21" si="15">MOD(K2,Lambda)*360/Lambda</f>
        <v>17.907904351647726</v>
      </c>
      <c r="Y2" s="18">
        <f t="shared" ref="Y2:Y21" si="16">MOD(K2,Lambda)*2*PI/Lambda</f>
        <v>0.31255162906718326</v>
      </c>
      <c r="Z2" s="18">
        <f>K2/(300)</f>
        <v>0.68209160137562574</v>
      </c>
      <c r="AA2" s="19">
        <f t="shared" ref="AA2:AA21" si="17">10*LOG10((4*PI*K2/(Lambda))^2)</f>
        <v>53.816553805554285</v>
      </c>
      <c r="AC2" t="s">
        <v>23</v>
      </c>
      <c r="AG2" t="s">
        <v>7</v>
      </c>
      <c r="AH2" s="1">
        <v>3.1415899999999999</v>
      </c>
    </row>
    <row r="3" spans="1:35" x14ac:dyDescent="0.25">
      <c r="A3" s="23">
        <v>10</v>
      </c>
      <c r="B3" s="29">
        <f t="shared" ref="B3:B21" si="18">A3+12.1</f>
        <v>22.1</v>
      </c>
      <c r="C3" s="24">
        <f t="shared" ref="C3:C21" si="19" xml:space="preserve"> (106 - B3)</f>
        <v>83.9</v>
      </c>
      <c r="D3" s="29">
        <f t="shared" ref="D3:D21" si="20" xml:space="preserve"> SQRT(C3*C3 + 175.5*175.5)</f>
        <v>194.52367465169888</v>
      </c>
      <c r="E3" s="24">
        <f t="shared" si="0"/>
        <v>1.0526440830762296</v>
      </c>
      <c r="F3" s="29">
        <f t="shared" si="1"/>
        <v>-29.687885766850123</v>
      </c>
      <c r="G3" s="25">
        <v>44</v>
      </c>
      <c r="H3" s="3">
        <f t="shared" si="2"/>
        <v>189.57091692978662</v>
      </c>
      <c r="I3" s="3">
        <f t="shared" si="3"/>
        <v>192.87275541106146</v>
      </c>
      <c r="J3" s="3">
        <f t="shared" si="4"/>
        <v>196.1745938923363</v>
      </c>
      <c r="K3" s="2">
        <f t="shared" si="5"/>
        <v>199.47643237361115</v>
      </c>
      <c r="L3" s="17">
        <f t="shared" si="6"/>
        <v>63.52199307634131</v>
      </c>
      <c r="M3" s="18">
        <f t="shared" si="7"/>
        <v>1.1086669901594617</v>
      </c>
      <c r="N3" s="18">
        <f t="shared" ref="N3:N21" si="21">H3/(300)</f>
        <v>0.63190305643262201</v>
      </c>
      <c r="O3" s="19">
        <f t="shared" si="8"/>
        <v>53.152708883916276</v>
      </c>
      <c r="P3" s="17">
        <f t="shared" si="9"/>
        <v>290.35829673992299</v>
      </c>
      <c r="Q3" s="18">
        <f t="shared" si="10"/>
        <v>5.067704008084303</v>
      </c>
      <c r="R3" s="18">
        <f t="shared" ref="R3:R21" si="22">I3/(300)</f>
        <v>0.64290918470353819</v>
      </c>
      <c r="S3" s="19">
        <f t="shared" si="11"/>
        <v>53.302692368146353</v>
      </c>
      <c r="T3" s="17">
        <f t="shared" si="12"/>
        <v>157.19460040350467</v>
      </c>
      <c r="U3" s="18">
        <f t="shared" si="13"/>
        <v>2.7435610260091452</v>
      </c>
      <c r="V3" s="18">
        <f t="shared" ref="V3:V21" si="23">J3/(300)</f>
        <v>0.65391531297445438</v>
      </c>
      <c r="W3" s="19">
        <f t="shared" si="14"/>
        <v>53.450129914316946</v>
      </c>
      <c r="X3" s="17">
        <f t="shared" si="15"/>
        <v>24.030904067086329</v>
      </c>
      <c r="Y3" s="18">
        <f t="shared" si="16"/>
        <v>0.41941804393398746</v>
      </c>
      <c r="Z3" s="18">
        <f t="shared" ref="Z3:Z21" si="24">K3/(300)</f>
        <v>0.66492144124537045</v>
      </c>
      <c r="AA3" s="19">
        <f t="shared" si="17"/>
        <v>53.595106515224671</v>
      </c>
      <c r="AC3" t="s">
        <v>24</v>
      </c>
      <c r="AG3" t="s">
        <v>11</v>
      </c>
      <c r="AH3" s="1">
        <v>5.7249999999999996</v>
      </c>
      <c r="AI3" t="s">
        <v>15</v>
      </c>
    </row>
    <row r="4" spans="1:35" x14ac:dyDescent="0.25">
      <c r="A4" s="23">
        <v>20</v>
      </c>
      <c r="B4" s="29">
        <f t="shared" si="18"/>
        <v>32.1</v>
      </c>
      <c r="C4" s="24">
        <f t="shared" si="19"/>
        <v>73.900000000000006</v>
      </c>
      <c r="D4" s="29">
        <f t="shared" si="20"/>
        <v>190.42442070280796</v>
      </c>
      <c r="E4" s="24">
        <f t="shared" si="0"/>
        <v>1.1229233001079439</v>
      </c>
      <c r="F4" s="29">
        <f t="shared" si="1"/>
        <v>-25.661179842235967</v>
      </c>
      <c r="G4" s="25">
        <v>57</v>
      </c>
      <c r="H4" s="3">
        <f t="shared" si="2"/>
        <v>186.09392745577028</v>
      </c>
      <c r="I4" s="3">
        <f t="shared" si="3"/>
        <v>188.98092295379541</v>
      </c>
      <c r="J4" s="3">
        <f t="shared" si="4"/>
        <v>191.86791845182051</v>
      </c>
      <c r="K4" s="2">
        <f t="shared" si="5"/>
        <v>194.75491394984564</v>
      </c>
      <c r="L4" s="17">
        <f t="shared" si="6"/>
        <v>184.65281621141906</v>
      </c>
      <c r="M4" s="18">
        <f t="shared" si="7"/>
        <v>3.2227968937868448</v>
      </c>
      <c r="N4" s="18">
        <f t="shared" si="21"/>
        <v>0.62031309151923431</v>
      </c>
      <c r="O4" s="19">
        <f t="shared" si="8"/>
        <v>52.99191870231445</v>
      </c>
      <c r="P4" s="17">
        <f t="shared" si="9"/>
        <v>22.989406925745467</v>
      </c>
      <c r="Q4" s="18">
        <f t="shared" si="10"/>
        <v>0.4012405050214039</v>
      </c>
      <c r="R4" s="18">
        <f t="shared" si="22"/>
        <v>0.62993640984598476</v>
      </c>
      <c r="S4" s="19">
        <f t="shared" si="11"/>
        <v>53.125633983350156</v>
      </c>
      <c r="T4" s="17">
        <f t="shared" si="12"/>
        <v>221.32599764006991</v>
      </c>
      <c r="U4" s="18">
        <f t="shared" si="13"/>
        <v>3.8628641162559294</v>
      </c>
      <c r="V4" s="18">
        <f t="shared" si="23"/>
        <v>0.6395597281727351</v>
      </c>
      <c r="W4" s="19">
        <f t="shared" si="14"/>
        <v>53.257321949212859</v>
      </c>
      <c r="X4" s="17">
        <f t="shared" si="15"/>
        <v>59.662588354396306</v>
      </c>
      <c r="Y4" s="18">
        <f t="shared" si="16"/>
        <v>1.0413077274904881</v>
      </c>
      <c r="Z4" s="18">
        <f t="shared" si="24"/>
        <v>0.64918304649948544</v>
      </c>
      <c r="AA4" s="19">
        <f t="shared" si="17"/>
        <v>53.387043156917358</v>
      </c>
      <c r="AC4" t="s">
        <v>25</v>
      </c>
      <c r="AG4" t="s">
        <v>12</v>
      </c>
      <c r="AH4" s="1">
        <f>300000000/(Freq*1000000000)*100</f>
        <v>5.2401746724890828</v>
      </c>
      <c r="AI4" t="s">
        <v>16</v>
      </c>
    </row>
    <row r="5" spans="1:35" x14ac:dyDescent="0.25">
      <c r="A5" s="23">
        <v>30</v>
      </c>
      <c r="B5" s="29">
        <f t="shared" si="18"/>
        <v>42.1</v>
      </c>
      <c r="C5" s="24">
        <f t="shared" si="19"/>
        <v>63.9</v>
      </c>
      <c r="D5" s="29">
        <f t="shared" si="20"/>
        <v>186.77114338141212</v>
      </c>
      <c r="E5" s="24">
        <f t="shared" si="0"/>
        <v>1.1897010662715686</v>
      </c>
      <c r="F5" s="29">
        <f t="shared" si="1"/>
        <v>-21.835092443990987</v>
      </c>
      <c r="G5" s="25">
        <v>91</v>
      </c>
      <c r="H5" s="3">
        <f t="shared" si="2"/>
        <v>183.0517696169409</v>
      </c>
      <c r="I5" s="3">
        <f t="shared" si="3"/>
        <v>185.53135212658839</v>
      </c>
      <c r="J5" s="3">
        <f t="shared" si="4"/>
        <v>188.01093463623585</v>
      </c>
      <c r="K5" s="2">
        <f t="shared" si="5"/>
        <v>190.49051714588333</v>
      </c>
      <c r="L5" s="17">
        <f t="shared" si="6"/>
        <v>335.65657268384047</v>
      </c>
      <c r="M5" s="18">
        <f t="shared" si="7"/>
        <v>5.8583074009879246</v>
      </c>
      <c r="N5" s="18">
        <f t="shared" si="21"/>
        <v>0.61017256538980302</v>
      </c>
      <c r="O5" s="19">
        <f t="shared" si="8"/>
        <v>52.848753303511728</v>
      </c>
      <c r="P5" s="17">
        <f t="shared" si="9"/>
        <v>146.00389109662277</v>
      </c>
      <c r="Q5" s="18">
        <f t="shared" si="10"/>
        <v>2.5482464679457726</v>
      </c>
      <c r="R5" s="18">
        <f t="shared" si="22"/>
        <v>0.61843784042196126</v>
      </c>
      <c r="S5" s="19">
        <f t="shared" si="11"/>
        <v>52.965620862939353</v>
      </c>
      <c r="T5" s="17">
        <f t="shared" si="12"/>
        <v>316.35120950940308</v>
      </c>
      <c r="U5" s="18">
        <f t="shared" si="13"/>
        <v>5.5213655349035875</v>
      </c>
      <c r="V5" s="18">
        <f t="shared" si="23"/>
        <v>0.6267031154541195</v>
      </c>
      <c r="W5" s="19">
        <f t="shared" si="14"/>
        <v>53.080936837249567</v>
      </c>
      <c r="X5" s="17">
        <f t="shared" si="15"/>
        <v>126.69852792218538</v>
      </c>
      <c r="Y5" s="18">
        <f t="shared" si="16"/>
        <v>2.2113046018614355</v>
      </c>
      <c r="Z5" s="18">
        <f t="shared" si="24"/>
        <v>0.63496839048627773</v>
      </c>
      <c r="AA5" s="19">
        <f t="shared" si="17"/>
        <v>53.194741886266861</v>
      </c>
      <c r="AC5" t="s">
        <v>26</v>
      </c>
    </row>
    <row r="6" spans="1:35" x14ac:dyDescent="0.25">
      <c r="A6" s="23">
        <v>40</v>
      </c>
      <c r="B6" s="29">
        <f t="shared" si="18"/>
        <v>52.1</v>
      </c>
      <c r="C6" s="24">
        <f t="shared" si="19"/>
        <v>53.9</v>
      </c>
      <c r="D6" s="29">
        <f t="shared" si="20"/>
        <v>183.59046816215704</v>
      </c>
      <c r="E6" s="24">
        <f t="shared" si="0"/>
        <v>1.2536373334920778</v>
      </c>
      <c r="F6" s="29">
        <f t="shared" si="1"/>
        <v>-18.171811080193777</v>
      </c>
      <c r="G6" s="25">
        <v>130</v>
      </c>
      <c r="H6" s="3">
        <f t="shared" si="2"/>
        <v>180.47178305634478</v>
      </c>
      <c r="I6" s="3">
        <f t="shared" si="3"/>
        <v>182.55090646021961</v>
      </c>
      <c r="J6" s="3">
        <f t="shared" si="4"/>
        <v>184.63002986409447</v>
      </c>
      <c r="K6" s="2">
        <f t="shared" si="5"/>
        <v>186.7091532679693</v>
      </c>
      <c r="L6" s="17">
        <f t="shared" si="6"/>
        <v>158.41149597088665</v>
      </c>
      <c r="M6" s="18">
        <f t="shared" si="7"/>
        <v>2.7647998423732099</v>
      </c>
      <c r="N6" s="18">
        <f t="shared" si="21"/>
        <v>0.60157261018781594</v>
      </c>
      <c r="O6" s="19">
        <f t="shared" si="8"/>
        <v>52.72546085308938</v>
      </c>
      <c r="P6" s="17">
        <f t="shared" si="9"/>
        <v>301.2472738170876</v>
      </c>
      <c r="Q6" s="18">
        <f t="shared" si="10"/>
        <v>5.2577523497279115</v>
      </c>
      <c r="R6" s="18">
        <f t="shared" si="22"/>
        <v>0.60850302153406532</v>
      </c>
      <c r="S6" s="19">
        <f t="shared" si="11"/>
        <v>52.824954545409717</v>
      </c>
      <c r="T6" s="17">
        <f t="shared" si="12"/>
        <v>84.083051663290448</v>
      </c>
      <c r="U6" s="18">
        <f t="shared" si="13"/>
        <v>1.4675248570826478</v>
      </c>
      <c r="V6" s="18">
        <f t="shared" si="23"/>
        <v>0.61543343288031493</v>
      </c>
      <c r="W6" s="19">
        <f t="shared" si="14"/>
        <v>52.923321468386241</v>
      </c>
      <c r="X6" s="17">
        <f t="shared" si="15"/>
        <v>226.91882950949136</v>
      </c>
      <c r="Y6" s="18">
        <f t="shared" si="16"/>
        <v>3.9604773644373501</v>
      </c>
      <c r="Z6" s="18">
        <f t="shared" si="24"/>
        <v>0.62236384422656432</v>
      </c>
      <c r="AA6" s="19">
        <f t="shared" si="17"/>
        <v>53.02058685788846</v>
      </c>
      <c r="AC6" t="s">
        <v>27</v>
      </c>
    </row>
    <row r="7" spans="1:35" x14ac:dyDescent="0.25">
      <c r="A7" s="23">
        <v>50</v>
      </c>
      <c r="B7" s="29">
        <f t="shared" si="18"/>
        <v>62.1</v>
      </c>
      <c r="C7" s="24">
        <f t="shared" si="19"/>
        <v>43.9</v>
      </c>
      <c r="D7" s="29">
        <f t="shared" si="20"/>
        <v>180.90732434039259</v>
      </c>
      <c r="E7" s="24">
        <f t="shared" si="0"/>
        <v>1.3153013354384546</v>
      </c>
      <c r="F7" s="29">
        <f t="shared" si="1"/>
        <v>-14.638721036506411</v>
      </c>
      <c r="G7" s="25">
        <v>190</v>
      </c>
      <c r="H7" s="3">
        <f t="shared" si="2"/>
        <v>178.38008071359263</v>
      </c>
      <c r="I7" s="3">
        <f t="shared" si="3"/>
        <v>180.06490979812594</v>
      </c>
      <c r="J7" s="3">
        <f t="shared" si="4"/>
        <v>181.74973888265924</v>
      </c>
      <c r="K7" s="2">
        <f t="shared" si="5"/>
        <v>183.43456796719255</v>
      </c>
      <c r="L7" s="17">
        <f t="shared" si="6"/>
        <v>14.711545023814423</v>
      </c>
      <c r="M7" s="18">
        <f t="shared" si="7"/>
        <v>0.2567646818409175</v>
      </c>
      <c r="N7" s="18">
        <f t="shared" si="21"/>
        <v>0.59460026904530883</v>
      </c>
      <c r="O7" s="19">
        <f t="shared" si="8"/>
        <v>52.624201791599305</v>
      </c>
      <c r="P7" s="17">
        <f t="shared" si="9"/>
        <v>130.45930313125251</v>
      </c>
      <c r="Q7" s="18">
        <f t="shared" si="10"/>
        <v>2.2769424562450644</v>
      </c>
      <c r="R7" s="18">
        <f t="shared" si="22"/>
        <v>0.60021636599375316</v>
      </c>
      <c r="S7" s="19">
        <f t="shared" si="11"/>
        <v>52.705856425646125</v>
      </c>
      <c r="T7" s="17">
        <f t="shared" si="12"/>
        <v>246.20706123869061</v>
      </c>
      <c r="U7" s="18">
        <f t="shared" si="13"/>
        <v>4.2971202306492104</v>
      </c>
      <c r="V7" s="18">
        <f t="shared" si="23"/>
        <v>0.6058324629421975</v>
      </c>
      <c r="W7" s="19">
        <f t="shared" si="14"/>
        <v>52.786750581359712</v>
      </c>
      <c r="X7" s="17">
        <f t="shared" si="15"/>
        <v>1.9548193461286751</v>
      </c>
      <c r="Y7" s="18">
        <f t="shared" si="16"/>
        <v>3.4118005053357686E-2</v>
      </c>
      <c r="Z7" s="18">
        <f t="shared" si="24"/>
        <v>0.61144855989064184</v>
      </c>
      <c r="AA7" s="19">
        <f t="shared" si="17"/>
        <v>52.866898293335957</v>
      </c>
      <c r="AC7" t="s">
        <v>28</v>
      </c>
    </row>
    <row r="8" spans="1:35" x14ac:dyDescent="0.25">
      <c r="A8" s="23">
        <v>60</v>
      </c>
      <c r="B8" s="29">
        <f t="shared" si="18"/>
        <v>72.099999999999994</v>
      </c>
      <c r="C8" s="24">
        <f t="shared" si="19"/>
        <v>33.900000000000006</v>
      </c>
      <c r="D8" s="29">
        <f t="shared" si="20"/>
        <v>178.74411878436729</v>
      </c>
      <c r="E8" s="24">
        <f t="shared" si="0"/>
        <v>1.3751937954631663</v>
      </c>
      <c r="F8" s="29">
        <f t="shared" si="1"/>
        <v>-11.207132953895979</v>
      </c>
      <c r="G8" s="25">
        <v>225</v>
      </c>
      <c r="H8" s="3">
        <f t="shared" si="2"/>
        <v>176.80054266724136</v>
      </c>
      <c r="I8" s="3">
        <f t="shared" si="3"/>
        <v>178.09626007865864</v>
      </c>
      <c r="J8" s="3">
        <f t="shared" si="4"/>
        <v>179.39197749007593</v>
      </c>
      <c r="K8" s="2">
        <f t="shared" si="5"/>
        <v>180.68769490149322</v>
      </c>
      <c r="L8" s="17">
        <f t="shared" si="6"/>
        <v>266.19728123948187</v>
      </c>
      <c r="M8" s="18">
        <f t="shared" si="7"/>
        <v>4.6460150931619104</v>
      </c>
      <c r="N8" s="18">
        <f t="shared" si="21"/>
        <v>0.58933514222413785</v>
      </c>
      <c r="O8" s="19">
        <f t="shared" si="8"/>
        <v>52.546946543465211</v>
      </c>
      <c r="P8" s="17">
        <f t="shared" si="9"/>
        <v>355.21306740384944</v>
      </c>
      <c r="Q8" s="18">
        <f t="shared" si="10"/>
        <v>6.1996323356958847</v>
      </c>
      <c r="R8" s="18">
        <f t="shared" si="22"/>
        <v>0.59365420026219551</v>
      </c>
      <c r="S8" s="19">
        <f t="shared" si="11"/>
        <v>52.610370662007497</v>
      </c>
      <c r="T8" s="17">
        <f t="shared" si="12"/>
        <v>84.228853568216948</v>
      </c>
      <c r="U8" s="18">
        <f t="shared" si="13"/>
        <v>1.4700695782298594</v>
      </c>
      <c r="V8" s="18">
        <f t="shared" si="23"/>
        <v>0.59797325830025305</v>
      </c>
      <c r="W8" s="19">
        <f t="shared" si="14"/>
        <v>52.673335014613862</v>
      </c>
      <c r="X8" s="17">
        <f t="shared" si="15"/>
        <v>173.24463973258449</v>
      </c>
      <c r="Y8" s="18">
        <f t="shared" si="16"/>
        <v>3.0236868207638339</v>
      </c>
      <c r="Z8" s="18">
        <f t="shared" si="24"/>
        <v>0.60229231633831071</v>
      </c>
      <c r="AA8" s="19">
        <f t="shared" si="17"/>
        <v>52.735846219091876</v>
      </c>
      <c r="AC8" t="s">
        <v>29</v>
      </c>
    </row>
    <row r="9" spans="1:35" x14ac:dyDescent="0.25">
      <c r="A9" s="23">
        <v>70</v>
      </c>
      <c r="B9" s="29">
        <f t="shared" si="18"/>
        <v>82.1</v>
      </c>
      <c r="C9" s="24">
        <f t="shared" si="19"/>
        <v>23.900000000000006</v>
      </c>
      <c r="D9" s="29">
        <f t="shared" si="20"/>
        <v>177.11990289066895</v>
      </c>
      <c r="E9" s="24">
        <f t="shared" si="0"/>
        <v>1.4337645090895914</v>
      </c>
      <c r="F9" s="29">
        <f t="shared" si="1"/>
        <v>-7.851275425460841</v>
      </c>
      <c r="G9" s="25">
        <v>260</v>
      </c>
      <c r="H9" s="3">
        <f t="shared" si="2"/>
        <v>175.75386926389226</v>
      </c>
      <c r="I9" s="3">
        <f t="shared" si="3"/>
        <v>176.66455834841005</v>
      </c>
      <c r="J9" s="3">
        <f t="shared" si="4"/>
        <v>177.57524743292785</v>
      </c>
      <c r="K9" s="2">
        <f t="shared" si="5"/>
        <v>178.48593651744565</v>
      </c>
      <c r="L9" s="17">
        <f t="shared" si="6"/>
        <v>194.29081842939846</v>
      </c>
      <c r="M9" s="18">
        <f t="shared" si="7"/>
        <v>3.3910116237200771</v>
      </c>
      <c r="N9" s="18">
        <f t="shared" si="21"/>
        <v>0.58584623087964083</v>
      </c>
      <c r="O9" s="19">
        <f t="shared" si="8"/>
        <v>52.495372567527944</v>
      </c>
      <c r="P9" s="17">
        <f t="shared" si="9"/>
        <v>256.85515853577124</v>
      </c>
      <c r="Q9" s="18">
        <f t="shared" si="10"/>
        <v>4.4829644305799636</v>
      </c>
      <c r="R9" s="18">
        <f t="shared" si="22"/>
        <v>0.58888186116136687</v>
      </c>
      <c r="S9" s="19">
        <f t="shared" si="11"/>
        <v>52.540263310293078</v>
      </c>
      <c r="T9" s="17">
        <f t="shared" si="12"/>
        <v>319.41949864214399</v>
      </c>
      <c r="U9" s="18">
        <f t="shared" si="13"/>
        <v>5.5749172374398501</v>
      </c>
      <c r="V9" s="18">
        <f t="shared" si="23"/>
        <v>0.5919174914430928</v>
      </c>
      <c r="W9" s="19">
        <f t="shared" si="14"/>
        <v>52.584923239415247</v>
      </c>
      <c r="X9" s="17">
        <f t="shared" si="15"/>
        <v>21.983838748516757</v>
      </c>
      <c r="Y9" s="18">
        <f t="shared" si="16"/>
        <v>0.38369004429973758</v>
      </c>
      <c r="Z9" s="18">
        <f t="shared" si="24"/>
        <v>0.59495312172481885</v>
      </c>
      <c r="AA9" s="19">
        <f t="shared" si="17"/>
        <v>52.629354716295893</v>
      </c>
      <c r="AC9" t="s">
        <v>30</v>
      </c>
    </row>
    <row r="10" spans="1:35" x14ac:dyDescent="0.25">
      <c r="A10" s="23">
        <v>80</v>
      </c>
      <c r="B10" s="29">
        <f t="shared" si="18"/>
        <v>92.1</v>
      </c>
      <c r="C10" s="24">
        <f t="shared" si="19"/>
        <v>13.900000000000006</v>
      </c>
      <c r="D10" s="29">
        <f t="shared" si="20"/>
        <v>176.04959528496508</v>
      </c>
      <c r="E10" s="24">
        <f t="shared" si="0"/>
        <v>1.4914266921932031</v>
      </c>
      <c r="F10" s="29">
        <f t="shared" si="1"/>
        <v>-4.5474729055107304</v>
      </c>
      <c r="G10" s="25">
        <v>290</v>
      </c>
      <c r="H10" s="3">
        <f t="shared" si="2"/>
        <v>175.25673199667821</v>
      </c>
      <c r="I10" s="3">
        <f t="shared" si="3"/>
        <v>175.7853075222028</v>
      </c>
      <c r="J10" s="3">
        <f t="shared" si="4"/>
        <v>176.31388304772736</v>
      </c>
      <c r="K10" s="2">
        <f t="shared" si="5"/>
        <v>176.84245857325195</v>
      </c>
      <c r="L10" s="17">
        <f t="shared" si="6"/>
        <v>160.13748817179368</v>
      </c>
      <c r="M10" s="18">
        <f t="shared" si="7"/>
        <v>2.794924063697918</v>
      </c>
      <c r="N10" s="18">
        <f t="shared" si="21"/>
        <v>0.58418910665559409</v>
      </c>
      <c r="O10" s="19">
        <f t="shared" si="8"/>
        <v>52.470768852940878</v>
      </c>
      <c r="P10" s="17">
        <f t="shared" si="9"/>
        <v>196.45062677533284</v>
      </c>
      <c r="Q10" s="18">
        <f t="shared" si="10"/>
        <v>3.4287073587284325</v>
      </c>
      <c r="R10" s="18">
        <f t="shared" si="22"/>
        <v>0.58595102507400931</v>
      </c>
      <c r="S10" s="19">
        <f t="shared" si="11"/>
        <v>52.496926131175236</v>
      </c>
      <c r="T10" s="17">
        <f t="shared" si="12"/>
        <v>232.76376537887006</v>
      </c>
      <c r="U10" s="18">
        <f t="shared" si="13"/>
        <v>4.0624906537589132</v>
      </c>
      <c r="V10" s="18">
        <f t="shared" si="23"/>
        <v>0.58771294349242453</v>
      </c>
      <c r="W10" s="19">
        <f t="shared" si="14"/>
        <v>52.523004874052148</v>
      </c>
      <c r="X10" s="17">
        <f t="shared" si="15"/>
        <v>269.07690398240919</v>
      </c>
      <c r="Y10" s="18">
        <f t="shared" si="16"/>
        <v>4.6962739487894272</v>
      </c>
      <c r="Z10" s="18">
        <f t="shared" si="24"/>
        <v>0.58947486191083986</v>
      </c>
      <c r="AA10" s="19">
        <f t="shared" si="17"/>
        <v>52.549005551753879</v>
      </c>
      <c r="AC10" t="s">
        <v>31</v>
      </c>
    </row>
    <row r="11" spans="1:35" x14ac:dyDescent="0.25">
      <c r="A11" s="23">
        <v>90</v>
      </c>
      <c r="B11" s="29">
        <f t="shared" si="18"/>
        <v>102.1</v>
      </c>
      <c r="C11" s="24">
        <f t="shared" si="19"/>
        <v>3.9000000000000057</v>
      </c>
      <c r="D11" s="29">
        <f t="shared" si="20"/>
        <v>175.54332798485962</v>
      </c>
      <c r="E11" s="24">
        <f t="shared" si="0"/>
        <v>1.5485691190761028</v>
      </c>
      <c r="F11" s="29">
        <f t="shared" si="1"/>
        <v>-1.2734502485370456</v>
      </c>
      <c r="G11" s="25">
        <v>317</v>
      </c>
      <c r="H11" s="3">
        <f t="shared" si="2"/>
        <v>175.76558176029221</v>
      </c>
      <c r="I11" s="3">
        <f t="shared" si="3"/>
        <v>175.61741257667049</v>
      </c>
      <c r="J11" s="3">
        <f t="shared" si="4"/>
        <v>175.46924339304874</v>
      </c>
      <c r="K11" s="2">
        <f t="shared" si="5"/>
        <v>175.32107420942702</v>
      </c>
      <c r="L11" s="17">
        <f t="shared" si="6"/>
        <v>195.09546693207514</v>
      </c>
      <c r="M11" s="18">
        <f t="shared" si="7"/>
        <v>3.4050553775507657</v>
      </c>
      <c r="N11" s="18">
        <f t="shared" si="21"/>
        <v>0.58588527253430733</v>
      </c>
      <c r="O11" s="19">
        <f t="shared" si="8"/>
        <v>52.495951388704739</v>
      </c>
      <c r="P11" s="17">
        <f t="shared" si="9"/>
        <v>184.9162440172631</v>
      </c>
      <c r="Q11" s="18">
        <f t="shared" si="10"/>
        <v>3.2273945724566304</v>
      </c>
      <c r="R11" s="18">
        <f t="shared" si="22"/>
        <v>0.58539137525556828</v>
      </c>
      <c r="S11" s="19">
        <f t="shared" si="11"/>
        <v>52.48862615513498</v>
      </c>
      <c r="T11" s="17">
        <f t="shared" si="12"/>
        <v>174.73702110244912</v>
      </c>
      <c r="U11" s="18">
        <f t="shared" si="13"/>
        <v>3.0497337673624618</v>
      </c>
      <c r="V11" s="18">
        <f t="shared" si="23"/>
        <v>0.58489747797682912</v>
      </c>
      <c r="W11" s="19">
        <f t="shared" si="14"/>
        <v>52.481294738624413</v>
      </c>
      <c r="X11" s="17">
        <f t="shared" si="15"/>
        <v>164.5577981876371</v>
      </c>
      <c r="Y11" s="18">
        <f t="shared" si="16"/>
        <v>2.8720729622683265</v>
      </c>
      <c r="Z11" s="18">
        <f t="shared" si="24"/>
        <v>0.58440358069809006</v>
      </c>
      <c r="AA11" s="19">
        <f t="shared" si="17"/>
        <v>52.47395712872666</v>
      </c>
      <c r="AC11" t="s">
        <v>32</v>
      </c>
    </row>
    <row r="12" spans="1:35" x14ac:dyDescent="0.25">
      <c r="A12" s="23">
        <v>100</v>
      </c>
      <c r="B12" s="29">
        <f t="shared" si="18"/>
        <v>112.1</v>
      </c>
      <c r="C12" s="24">
        <f t="shared" si="19"/>
        <v>-6.0999999999999943</v>
      </c>
      <c r="D12" s="29">
        <f t="shared" si="20"/>
        <v>175.60597939705812</v>
      </c>
      <c r="E12" s="24">
        <f t="shared" si="0"/>
        <v>1.6055668385871751</v>
      </c>
      <c r="F12" s="29">
        <f t="shared" si="1"/>
        <v>1.9922812797632758</v>
      </c>
      <c r="G12" s="25">
        <v>353</v>
      </c>
      <c r="H12" s="3">
        <f t="shared" si="2"/>
        <v>175.25834433681453</v>
      </c>
      <c r="I12" s="3">
        <f t="shared" si="3"/>
        <v>175.49010104364359</v>
      </c>
      <c r="J12" s="3">
        <f t="shared" si="4"/>
        <v>175.72185775047265</v>
      </c>
      <c r="K12" s="2">
        <f t="shared" si="5"/>
        <v>175.95361445730171</v>
      </c>
      <c r="L12" s="17">
        <f t="shared" si="6"/>
        <v>160.24825593915878</v>
      </c>
      <c r="M12" s="18">
        <f t="shared" si="7"/>
        <v>2.7968573243105657</v>
      </c>
      <c r="N12" s="18">
        <f t="shared" si="21"/>
        <v>0.5841944811227151</v>
      </c>
      <c r="O12" s="19">
        <f t="shared" si="8"/>
        <v>52.470848761677644</v>
      </c>
      <c r="P12" s="17">
        <f t="shared" si="9"/>
        <v>176.16994169831523</v>
      </c>
      <c r="Q12" s="18">
        <f t="shared" si="10"/>
        <v>3.0747429285556112</v>
      </c>
      <c r="R12" s="18">
        <f t="shared" si="22"/>
        <v>0.58496700347881192</v>
      </c>
      <c r="S12" s="19">
        <f t="shared" si="11"/>
        <v>52.482327150237104</v>
      </c>
      <c r="T12" s="17">
        <f t="shared" si="12"/>
        <v>192.09162745747165</v>
      </c>
      <c r="U12" s="18">
        <f t="shared" si="13"/>
        <v>3.3526285328006575</v>
      </c>
      <c r="V12" s="18">
        <f t="shared" si="23"/>
        <v>0.58573952583490885</v>
      </c>
      <c r="W12" s="19">
        <f t="shared" si="14"/>
        <v>52.493790390142088</v>
      </c>
      <c r="X12" s="17">
        <f t="shared" si="15"/>
        <v>208.01331321662806</v>
      </c>
      <c r="Y12" s="18">
        <f t="shared" si="16"/>
        <v>3.630514137045703</v>
      </c>
      <c r="Z12" s="18">
        <f t="shared" si="24"/>
        <v>0.58651204819100566</v>
      </c>
      <c r="AA12" s="19">
        <f t="shared" si="17"/>
        <v>52.505238521324927</v>
      </c>
      <c r="AC12" t="s">
        <v>33</v>
      </c>
    </row>
    <row r="13" spans="1:35" x14ac:dyDescent="0.25">
      <c r="A13" s="23">
        <v>110</v>
      </c>
      <c r="B13" s="29">
        <f t="shared" si="18"/>
        <v>122.1</v>
      </c>
      <c r="C13" s="24">
        <f t="shared" si="19"/>
        <v>-16.099999999999994</v>
      </c>
      <c r="D13" s="29">
        <f t="shared" si="20"/>
        <v>176.23694277874887</v>
      </c>
      <c r="E13" s="24">
        <f t="shared" si="0"/>
        <v>1.6627911115241856</v>
      </c>
      <c r="F13" s="29">
        <f t="shared" si="1"/>
        <v>5.2709933741682988</v>
      </c>
      <c r="G13" s="25">
        <v>382</v>
      </c>
      <c r="H13" s="3">
        <f t="shared" si="2"/>
        <v>175.31829197512326</v>
      </c>
      <c r="I13" s="3">
        <f t="shared" si="3"/>
        <v>175.93072584420699</v>
      </c>
      <c r="J13" s="3">
        <f t="shared" si="4"/>
        <v>176.54315971329075</v>
      </c>
      <c r="K13" s="2">
        <f t="shared" si="5"/>
        <v>177.15559358237448</v>
      </c>
      <c r="L13" s="17">
        <f t="shared" si="6"/>
        <v>164.36665869096839</v>
      </c>
      <c r="M13" s="18">
        <f t="shared" si="7"/>
        <v>2.8687369515386631</v>
      </c>
      <c r="N13" s="18">
        <f t="shared" si="21"/>
        <v>0.58439430658374425</v>
      </c>
      <c r="O13" s="19">
        <f t="shared" si="8"/>
        <v>52.473819288070757</v>
      </c>
      <c r="P13" s="17">
        <f t="shared" si="9"/>
        <v>206.4408654970207</v>
      </c>
      <c r="Q13" s="18">
        <f t="shared" si="10"/>
        <v>3.6030697702043621</v>
      </c>
      <c r="R13" s="18">
        <f t="shared" si="22"/>
        <v>0.58643575281402327</v>
      </c>
      <c r="S13" s="19">
        <f t="shared" si="11"/>
        <v>52.504108559318546</v>
      </c>
      <c r="T13" s="17">
        <f t="shared" si="12"/>
        <v>248.51507230307493</v>
      </c>
      <c r="U13" s="18">
        <f t="shared" si="13"/>
        <v>4.3374025888700949</v>
      </c>
      <c r="V13" s="18">
        <f t="shared" si="23"/>
        <v>0.58847719904430251</v>
      </c>
      <c r="W13" s="19">
        <f t="shared" si="14"/>
        <v>52.534292573333154</v>
      </c>
      <c r="X13" s="17">
        <f t="shared" si="15"/>
        <v>290.58927910912723</v>
      </c>
      <c r="Y13" s="18">
        <f t="shared" si="16"/>
        <v>5.0717354075357939</v>
      </c>
      <c r="Z13" s="18">
        <f t="shared" si="24"/>
        <v>0.59051864527458164</v>
      </c>
      <c r="AA13" s="19">
        <f t="shared" si="17"/>
        <v>52.564372059133689</v>
      </c>
      <c r="AC13" t="s">
        <v>34</v>
      </c>
    </row>
    <row r="14" spans="1:35" x14ac:dyDescent="0.25">
      <c r="A14" s="23">
        <v>120</v>
      </c>
      <c r="B14" s="29">
        <f t="shared" si="18"/>
        <v>132.1</v>
      </c>
      <c r="C14" s="24">
        <f t="shared" si="19"/>
        <v>-26.099999999999994</v>
      </c>
      <c r="D14" s="29">
        <f t="shared" si="20"/>
        <v>177.43015527243389</v>
      </c>
      <c r="E14" s="24">
        <f t="shared" si="0"/>
        <v>1.7206191356689278</v>
      </c>
      <c r="F14" s="29">
        <f t="shared" si="1"/>
        <v>8.5842978938712662</v>
      </c>
      <c r="G14" s="25">
        <v>417</v>
      </c>
      <c r="H14" s="3">
        <f t="shared" si="2"/>
        <v>175.93752598575429</v>
      </c>
      <c r="I14" s="3">
        <f t="shared" si="3"/>
        <v>176.93261217687402</v>
      </c>
      <c r="J14" s="3">
        <f t="shared" si="4"/>
        <v>177.92769836799377</v>
      </c>
      <c r="K14" s="2">
        <f t="shared" si="5"/>
        <v>178.9227845591135</v>
      </c>
      <c r="L14" s="17">
        <f t="shared" si="6"/>
        <v>206.90803522132035</v>
      </c>
      <c r="M14" s="18">
        <f t="shared" si="7"/>
        <v>3.6112234131719316</v>
      </c>
      <c r="N14" s="18">
        <f t="shared" si="21"/>
        <v>0.58645841995251435</v>
      </c>
      <c r="O14" s="19">
        <f t="shared" si="8"/>
        <v>52.504444283150995</v>
      </c>
      <c r="P14" s="17">
        <f t="shared" si="9"/>
        <v>275.27045655124545</v>
      </c>
      <c r="Q14" s="18">
        <f t="shared" si="10"/>
        <v>4.8043717422045953</v>
      </c>
      <c r="R14" s="18">
        <f t="shared" si="22"/>
        <v>0.58977537392291335</v>
      </c>
      <c r="S14" s="19">
        <f t="shared" si="11"/>
        <v>52.553432456492104</v>
      </c>
      <c r="T14" s="17">
        <f t="shared" si="12"/>
        <v>343.63287788117253</v>
      </c>
      <c r="U14" s="18">
        <f t="shared" si="13"/>
        <v>5.9975200712372922</v>
      </c>
      <c r="V14" s="18">
        <f t="shared" si="23"/>
        <v>0.59309232789331257</v>
      </c>
      <c r="W14" s="19">
        <f t="shared" si="14"/>
        <v>52.602145886732117</v>
      </c>
      <c r="X14" s="17">
        <f t="shared" si="15"/>
        <v>51.995299211097624</v>
      </c>
      <c r="Y14" s="18">
        <f t="shared" si="16"/>
        <v>0.90748840026995647</v>
      </c>
      <c r="Z14" s="18">
        <f t="shared" si="24"/>
        <v>0.59640928186371167</v>
      </c>
      <c r="AA14" s="19">
        <f t="shared" si="17"/>
        <v>52.650587638406101</v>
      </c>
      <c r="AC14" t="s">
        <v>35</v>
      </c>
    </row>
    <row r="15" spans="1:35" x14ac:dyDescent="0.25">
      <c r="A15" s="23">
        <v>130</v>
      </c>
      <c r="B15" s="29">
        <f t="shared" si="18"/>
        <v>142.1</v>
      </c>
      <c r="C15" s="24">
        <f t="shared" si="19"/>
        <v>-36.099999999999994</v>
      </c>
      <c r="D15" s="29">
        <f t="shared" si="20"/>
        <v>179.17438432990357</v>
      </c>
      <c r="E15" s="24">
        <f t="shared" si="0"/>
        <v>1.7794441041560745</v>
      </c>
      <c r="F15" s="29">
        <f t="shared" si="1"/>
        <v>11.954723165051263</v>
      </c>
      <c r="G15" s="25">
        <v>444</v>
      </c>
      <c r="H15" s="3">
        <f t="shared" si="2"/>
        <v>177.10301238870645</v>
      </c>
      <c r="I15" s="3">
        <f t="shared" si="3"/>
        <v>178.48392701617121</v>
      </c>
      <c r="J15" s="3">
        <f t="shared" si="4"/>
        <v>179.86484164363594</v>
      </c>
      <c r="K15" s="2">
        <f t="shared" si="5"/>
        <v>181.2457562711007</v>
      </c>
      <c r="L15" s="17">
        <f t="shared" si="6"/>
        <v>286.97695110413338</v>
      </c>
      <c r="M15" s="18">
        <f t="shared" si="7"/>
        <v>5.0086884434401906</v>
      </c>
      <c r="N15" s="18">
        <f t="shared" si="21"/>
        <v>0.59034337462902153</v>
      </c>
      <c r="O15" s="19">
        <f t="shared" si="8"/>
        <v>52.561793635118612</v>
      </c>
      <c r="P15" s="17">
        <f t="shared" si="9"/>
        <v>21.845786010962492</v>
      </c>
      <c r="Q15" s="18">
        <f t="shared" si="10"/>
        <v>0.38128057152322031</v>
      </c>
      <c r="R15" s="18">
        <f t="shared" si="22"/>
        <v>0.59494642338723736</v>
      </c>
      <c r="S15" s="19">
        <f t="shared" si="11"/>
        <v>52.629256924812182</v>
      </c>
      <c r="T15" s="17">
        <f t="shared" si="12"/>
        <v>116.71462091778967</v>
      </c>
      <c r="U15" s="18">
        <f t="shared" si="13"/>
        <v>2.0370526996062157</v>
      </c>
      <c r="V15" s="18">
        <f t="shared" si="23"/>
        <v>0.59954947214545318</v>
      </c>
      <c r="W15" s="19">
        <f t="shared" si="14"/>
        <v>52.696200263119941</v>
      </c>
      <c r="X15" s="17">
        <f t="shared" si="15"/>
        <v>211.58345582461877</v>
      </c>
      <c r="Y15" s="18">
        <f t="shared" si="16"/>
        <v>3.692824827689245</v>
      </c>
      <c r="Z15" s="18">
        <f t="shared" si="24"/>
        <v>0.604152520903669</v>
      </c>
      <c r="AA15" s="19">
        <f t="shared" si="17"/>
        <v>52.762631603495045</v>
      </c>
      <c r="AC15" t="s">
        <v>36</v>
      </c>
    </row>
    <row r="16" spans="1:35" x14ac:dyDescent="0.25">
      <c r="A16" s="23">
        <v>140</v>
      </c>
      <c r="B16" s="29">
        <f t="shared" si="18"/>
        <v>152.1</v>
      </c>
      <c r="C16" s="24">
        <f t="shared" si="19"/>
        <v>-46.099999999999994</v>
      </c>
      <c r="D16" s="29">
        <f t="shared" si="20"/>
        <v>181.45374066135975</v>
      </c>
      <c r="E16" s="24">
        <f t="shared" si="0"/>
        <v>1.8396861753510751</v>
      </c>
      <c r="F16" s="29">
        <f t="shared" si="1"/>
        <v>15.406342509109564</v>
      </c>
      <c r="G16" s="25">
        <v>474</v>
      </c>
      <c r="H16" s="3">
        <f t="shared" si="2"/>
        <v>178.79712725244212</v>
      </c>
      <c r="I16" s="3">
        <f t="shared" si="3"/>
        <v>180.5682028583872</v>
      </c>
      <c r="J16" s="3">
        <f t="shared" si="4"/>
        <v>182.3392784643323</v>
      </c>
      <c r="K16" s="2">
        <f t="shared" si="5"/>
        <v>184.11035407027737</v>
      </c>
      <c r="L16" s="17">
        <f t="shared" si="6"/>
        <v>43.362642242774413</v>
      </c>
      <c r="M16" s="18">
        <f t="shared" si="7"/>
        <v>0.7568202402415426</v>
      </c>
      <c r="N16" s="18">
        <f t="shared" si="21"/>
        <v>0.59599042417480708</v>
      </c>
      <c r="O16" s="19">
        <f t="shared" si="8"/>
        <v>52.644485403071599</v>
      </c>
      <c r="P16" s="17">
        <f t="shared" si="9"/>
        <v>165.03553637120083</v>
      </c>
      <c r="Q16" s="18">
        <f t="shared" si="10"/>
        <v>2.8804110594911156</v>
      </c>
      <c r="R16" s="18">
        <f t="shared" si="22"/>
        <v>0.60189400952795735</v>
      </c>
      <c r="S16" s="19">
        <f t="shared" si="11"/>
        <v>52.730100182870281</v>
      </c>
      <c r="T16" s="17">
        <f t="shared" si="12"/>
        <v>286.70843049962917</v>
      </c>
      <c r="U16" s="18">
        <f t="shared" si="13"/>
        <v>5.0040018787407226</v>
      </c>
      <c r="V16" s="18">
        <f t="shared" si="23"/>
        <v>0.60779759488110763</v>
      </c>
      <c r="W16" s="19">
        <f t="shared" si="14"/>
        <v>52.814879307989528</v>
      </c>
      <c r="X16" s="17">
        <f t="shared" si="15"/>
        <v>48.381324628055644</v>
      </c>
      <c r="Y16" s="18">
        <f t="shared" si="16"/>
        <v>0.84441269799029628</v>
      </c>
      <c r="Z16" s="18">
        <f t="shared" si="24"/>
        <v>0.6137011802342579</v>
      </c>
      <c r="AA16" s="19">
        <f t="shared" si="17"/>
        <v>52.898838933910454</v>
      </c>
      <c r="AC16" t="s">
        <v>37</v>
      </c>
    </row>
    <row r="17" spans="1:29" x14ac:dyDescent="0.25">
      <c r="A17" s="23">
        <v>150</v>
      </c>
      <c r="B17" s="29">
        <f t="shared" si="18"/>
        <v>162.1</v>
      </c>
      <c r="C17" s="24">
        <f t="shared" si="19"/>
        <v>-56.099999999999994</v>
      </c>
      <c r="D17" s="29">
        <f t="shared" si="20"/>
        <v>184.24836498596127</v>
      </c>
      <c r="E17" s="24">
        <f t="shared" si="0"/>
        <v>1.9018050229138581</v>
      </c>
      <c r="F17" s="29">
        <f t="shared" si="1"/>
        <v>18.965493308959637</v>
      </c>
      <c r="G17" s="25">
        <v>499</v>
      </c>
      <c r="H17" s="3">
        <f t="shared" si="2"/>
        <v>180.99839365974461</v>
      </c>
      <c r="I17" s="3">
        <f t="shared" si="3"/>
        <v>183.16504121055573</v>
      </c>
      <c r="J17" s="3">
        <f t="shared" si="4"/>
        <v>185.33168876136682</v>
      </c>
      <c r="K17" s="2">
        <f t="shared" si="5"/>
        <v>187.49833631217794</v>
      </c>
      <c r="L17" s="17">
        <f t="shared" si="6"/>
        <v>194.58964442445506</v>
      </c>
      <c r="M17" s="18">
        <f t="shared" si="7"/>
        <v>3.3962271168190208</v>
      </c>
      <c r="N17" s="18">
        <f t="shared" si="21"/>
        <v>0.60332797886581535</v>
      </c>
      <c r="O17" s="19">
        <f t="shared" si="8"/>
        <v>52.750769081065407</v>
      </c>
      <c r="P17" s="17">
        <f t="shared" si="9"/>
        <v>343.43833116517908</v>
      </c>
      <c r="Q17" s="18">
        <f t="shared" si="10"/>
        <v>5.9941245933623035</v>
      </c>
      <c r="R17" s="18">
        <f t="shared" si="22"/>
        <v>0.61055013736851904</v>
      </c>
      <c r="S17" s="19">
        <f t="shared" si="11"/>
        <v>52.854126429832263</v>
      </c>
      <c r="T17" s="17">
        <f t="shared" si="12"/>
        <v>132.28701790590105</v>
      </c>
      <c r="U17" s="18">
        <f t="shared" si="13"/>
        <v>2.3088420699055541</v>
      </c>
      <c r="V17" s="18">
        <f t="shared" si="23"/>
        <v>0.61777229587122273</v>
      </c>
      <c r="W17" s="19">
        <f t="shared" si="14"/>
        <v>52.956268331511673</v>
      </c>
      <c r="X17" s="17">
        <f t="shared" si="15"/>
        <v>281.13570464662502</v>
      </c>
      <c r="Y17" s="18">
        <f t="shared" si="16"/>
        <v>4.9067395464488373</v>
      </c>
      <c r="Z17" s="18">
        <f t="shared" si="24"/>
        <v>0.62499445437392642</v>
      </c>
      <c r="AA17" s="19">
        <f t="shared" si="17"/>
        <v>53.057223040646129</v>
      </c>
      <c r="AC17" t="s">
        <v>38</v>
      </c>
    </row>
    <row r="18" spans="1:29" x14ac:dyDescent="0.25">
      <c r="A18" s="23">
        <v>160</v>
      </c>
      <c r="B18" s="29">
        <f t="shared" si="18"/>
        <v>172.1</v>
      </c>
      <c r="C18" s="24">
        <f t="shared" si="19"/>
        <v>-66.099999999999994</v>
      </c>
      <c r="D18" s="29">
        <f t="shared" si="20"/>
        <v>187.53522335817343</v>
      </c>
      <c r="E18" s="24">
        <f t="shared" si="0"/>
        <v>1.9663147972331856</v>
      </c>
      <c r="F18" s="29">
        <f t="shared" si="1"/>
        <v>22.661634236795194</v>
      </c>
      <c r="G18" s="25">
        <v>536</v>
      </c>
      <c r="H18" s="3">
        <f t="shared" si="2"/>
        <v>183.68235652317722</v>
      </c>
      <c r="I18" s="3">
        <f t="shared" si="3"/>
        <v>186.25093441317469</v>
      </c>
      <c r="J18" s="3">
        <f t="shared" si="4"/>
        <v>188.81951230317216</v>
      </c>
      <c r="K18" s="2">
        <f t="shared" si="5"/>
        <v>191.38809019316963</v>
      </c>
      <c r="L18" s="17">
        <f t="shared" si="6"/>
        <v>18.977893142275487</v>
      </c>
      <c r="M18" s="18">
        <f t="shared" si="7"/>
        <v>0.33122644064911805</v>
      </c>
      <c r="N18" s="18">
        <f t="shared" si="21"/>
        <v>0.61227452174392405</v>
      </c>
      <c r="O18" s="19">
        <f t="shared" si="8"/>
        <v>52.878623518920037</v>
      </c>
      <c r="P18" s="17">
        <f t="shared" si="9"/>
        <v>195.43919418510171</v>
      </c>
      <c r="Q18" s="18">
        <f t="shared" si="10"/>
        <v>3.4110545447776319</v>
      </c>
      <c r="R18" s="18">
        <f t="shared" si="22"/>
        <v>0.62083644804391558</v>
      </c>
      <c r="S18" s="19">
        <f t="shared" si="11"/>
        <v>52.999243874889174</v>
      </c>
      <c r="T18" s="17">
        <f t="shared" si="12"/>
        <v>11.90049522792798</v>
      </c>
      <c r="U18" s="18">
        <f t="shared" si="13"/>
        <v>0.2077026489061459</v>
      </c>
      <c r="V18" s="18">
        <f t="shared" si="23"/>
        <v>0.62939837434390722</v>
      </c>
      <c r="W18" s="19">
        <f t="shared" si="14"/>
        <v>53.118212101043049</v>
      </c>
      <c r="X18" s="17">
        <f t="shared" si="15"/>
        <v>188.36179627075421</v>
      </c>
      <c r="Y18" s="18">
        <f t="shared" si="16"/>
        <v>3.2875307530346598</v>
      </c>
      <c r="Z18" s="18">
        <f t="shared" si="24"/>
        <v>0.63796030064389875</v>
      </c>
      <c r="AA18" s="19">
        <f t="shared" si="17"/>
        <v>53.235572844784329</v>
      </c>
      <c r="AC18" t="s">
        <v>39</v>
      </c>
    </row>
    <row r="19" spans="1:29" x14ac:dyDescent="0.25">
      <c r="A19" s="23">
        <v>170</v>
      </c>
      <c r="B19" s="29">
        <f t="shared" si="18"/>
        <v>182.1</v>
      </c>
      <c r="C19" s="24">
        <f t="shared" si="19"/>
        <v>-76.099999999999994</v>
      </c>
      <c r="D19" s="29">
        <f t="shared" si="20"/>
        <v>191.28894374741054</v>
      </c>
      <c r="E19" s="24">
        <f t="shared" si="0"/>
        <v>2.033802590117654</v>
      </c>
      <c r="F19" s="29">
        <f t="shared" si="1"/>
        <v>26.528403203848285</v>
      </c>
      <c r="G19" s="25">
        <v>573</v>
      </c>
      <c r="H19" s="3">
        <f t="shared" si="2"/>
        <v>186.82254508189951</v>
      </c>
      <c r="I19" s="3">
        <f t="shared" si="3"/>
        <v>189.8001441922402</v>
      </c>
      <c r="J19" s="3">
        <f t="shared" si="4"/>
        <v>192.77774330258089</v>
      </c>
      <c r="K19" s="2">
        <f t="shared" si="5"/>
        <v>195.75534241292158</v>
      </c>
      <c r="L19" s="17">
        <f t="shared" si="6"/>
        <v>234.70884712649655</v>
      </c>
      <c r="M19" s="18">
        <f t="shared" si="7"/>
        <v>4.0964387058007246</v>
      </c>
      <c r="N19" s="18">
        <f t="shared" si="21"/>
        <v>0.62274181693966502</v>
      </c>
      <c r="O19" s="19">
        <f t="shared" si="8"/>
        <v>53.025860353103262</v>
      </c>
      <c r="P19" s="17">
        <f t="shared" si="9"/>
        <v>79.269906006902048</v>
      </c>
      <c r="Q19" s="18">
        <f t="shared" si="10"/>
        <v>1.3835196889567967</v>
      </c>
      <c r="R19" s="18">
        <f t="shared" si="22"/>
        <v>0.63266714730746731</v>
      </c>
      <c r="S19" s="19">
        <f t="shared" si="11"/>
        <v>53.163205430174315</v>
      </c>
      <c r="T19" s="17">
        <f t="shared" si="12"/>
        <v>283.83096488730752</v>
      </c>
      <c r="U19" s="18">
        <f t="shared" si="13"/>
        <v>4.9537806721128694</v>
      </c>
      <c r="V19" s="18">
        <f t="shared" si="23"/>
        <v>0.64259247767526961</v>
      </c>
      <c r="W19" s="19">
        <f t="shared" si="14"/>
        <v>53.298412510046887</v>
      </c>
      <c r="X19" s="17">
        <f t="shared" si="15"/>
        <v>128.392023767713</v>
      </c>
      <c r="Y19" s="18">
        <f t="shared" si="16"/>
        <v>2.2408616552689415</v>
      </c>
      <c r="Z19" s="18">
        <f t="shared" si="24"/>
        <v>0.65251780804307191</v>
      </c>
      <c r="AA19" s="19">
        <f t="shared" si="17"/>
        <v>53.431547136465802</v>
      </c>
      <c r="AC19" t="s">
        <v>40</v>
      </c>
    </row>
    <row r="20" spans="1:29" x14ac:dyDescent="0.25">
      <c r="A20" s="23">
        <v>180</v>
      </c>
      <c r="B20" s="29">
        <f t="shared" si="18"/>
        <v>192.1</v>
      </c>
      <c r="C20" s="24">
        <f t="shared" si="19"/>
        <v>-86.1</v>
      </c>
      <c r="D20" s="29">
        <f t="shared" si="20"/>
        <v>195.48263349975619</v>
      </c>
      <c r="E20" s="24">
        <f t="shared" si="0"/>
        <v>2.1049518980712469</v>
      </c>
      <c r="F20" s="29">
        <f t="shared" si="1"/>
        <v>30.604961708187403</v>
      </c>
      <c r="G20" s="25">
        <v>600</v>
      </c>
      <c r="H20" s="3">
        <f t="shared" si="2"/>
        <v>190.39148927774787</v>
      </c>
      <c r="I20" s="3">
        <f t="shared" si="3"/>
        <v>193.78558542575342</v>
      </c>
      <c r="J20" s="3">
        <f t="shared" si="4"/>
        <v>197.17968157375896</v>
      </c>
      <c r="K20" s="2">
        <f t="shared" si="5"/>
        <v>200.57377772176451</v>
      </c>
      <c r="L20" s="17">
        <f t="shared" si="6"/>
        <v>119.89531338127891</v>
      </c>
      <c r="M20" s="18">
        <f t="shared" si="7"/>
        <v>2.0925662086971779</v>
      </c>
      <c r="N20" s="18">
        <f t="shared" si="21"/>
        <v>0.63463829759249291</v>
      </c>
      <c r="O20" s="19">
        <f t="shared" si="8"/>
        <v>53.190225289848058</v>
      </c>
      <c r="P20" s="17">
        <f t="shared" si="9"/>
        <v>353.06971874926086</v>
      </c>
      <c r="Q20" s="18">
        <f t="shared" si="10"/>
        <v>6.1622238762527237</v>
      </c>
      <c r="R20" s="18">
        <f t="shared" si="22"/>
        <v>0.64595195141917805</v>
      </c>
      <c r="S20" s="19">
        <f t="shared" si="11"/>
        <v>53.343704055513534</v>
      </c>
      <c r="T20" s="17">
        <f t="shared" si="12"/>
        <v>226.2441241172408</v>
      </c>
      <c r="U20" s="18">
        <f t="shared" si="13"/>
        <v>3.948701543808236</v>
      </c>
      <c r="V20" s="18">
        <f t="shared" si="23"/>
        <v>0.65726560524586319</v>
      </c>
      <c r="W20" s="19">
        <f t="shared" si="14"/>
        <v>53.494517888320409</v>
      </c>
      <c r="X20" s="17">
        <f t="shared" si="15"/>
        <v>99.41852948522272</v>
      </c>
      <c r="Y20" s="18">
        <f t="shared" si="16"/>
        <v>1.7351792113637823</v>
      </c>
      <c r="Z20" s="18">
        <f t="shared" si="24"/>
        <v>0.66857925907254834</v>
      </c>
      <c r="AA20" s="19">
        <f t="shared" si="17"/>
        <v>53.642757756262796</v>
      </c>
      <c r="AC20" t="s">
        <v>41</v>
      </c>
    </row>
    <row r="21" spans="1:29" ht="15.75" thickBot="1" x14ac:dyDescent="0.3">
      <c r="A21" s="26">
        <v>190</v>
      </c>
      <c r="B21" s="30">
        <f t="shared" si="18"/>
        <v>202.1</v>
      </c>
      <c r="C21" s="27">
        <f t="shared" si="19"/>
        <v>-96.1</v>
      </c>
      <c r="D21" s="30">
        <f t="shared" si="20"/>
        <v>200.08863036164749</v>
      </c>
      <c r="E21" s="27">
        <f t="shared" si="0"/>
        <v>2.1805731997638569</v>
      </c>
      <c r="F21" s="30">
        <f t="shared" si="1"/>
        <v>34.937746796206469</v>
      </c>
      <c r="G21" s="28">
        <v>630</v>
      </c>
      <c r="H21" s="4">
        <f t="shared" si="2"/>
        <v>194.36178475951766</v>
      </c>
      <c r="I21" s="4">
        <f t="shared" si="3"/>
        <v>198.17968182760421</v>
      </c>
      <c r="J21" s="4">
        <f t="shared" si="4"/>
        <v>201.99757889569076</v>
      </c>
      <c r="K21" s="32">
        <f t="shared" si="5"/>
        <v>205.81547596377732</v>
      </c>
      <c r="L21" s="20">
        <f t="shared" si="6"/>
        <v>32.654612978863888</v>
      </c>
      <c r="M21" s="21">
        <f t="shared" si="7"/>
        <v>0.56993003104593887</v>
      </c>
      <c r="N21" s="21">
        <f t="shared" si="21"/>
        <v>0.64787261586505884</v>
      </c>
      <c r="O21" s="22">
        <f t="shared" si="8"/>
        <v>53.369492237443396</v>
      </c>
      <c r="P21" s="20">
        <f t="shared" si="9"/>
        <v>294.94414155641005</v>
      </c>
      <c r="Q21" s="21">
        <f t="shared" si="10"/>
        <v>5.1477420315122338</v>
      </c>
      <c r="R21" s="21">
        <f t="shared" si="22"/>
        <v>0.66059893942534742</v>
      </c>
      <c r="S21" s="22">
        <f t="shared" si="11"/>
        <v>53.538457206166314</v>
      </c>
      <c r="T21" s="20">
        <f t="shared" si="12"/>
        <v>197.23367013395611</v>
      </c>
      <c r="U21" s="21">
        <f t="shared" si="13"/>
        <v>3.4423740319785288</v>
      </c>
      <c r="V21" s="21">
        <f t="shared" si="23"/>
        <v>0.67332526298563589</v>
      </c>
      <c r="W21" s="22">
        <f t="shared" si="14"/>
        <v>53.704197951773018</v>
      </c>
      <c r="X21" s="20">
        <f t="shared" si="15"/>
        <v>99.523198711502232</v>
      </c>
      <c r="Y21" s="21">
        <f t="shared" si="16"/>
        <v>1.7370060324448242</v>
      </c>
      <c r="Z21" s="21">
        <f t="shared" si="24"/>
        <v>0.68605158654592435</v>
      </c>
      <c r="AA21" s="22">
        <f t="shared" si="17"/>
        <v>53.866835224216693</v>
      </c>
      <c r="AC21" t="s">
        <v>42</v>
      </c>
    </row>
    <row r="22" spans="1:29" x14ac:dyDescent="0.25">
      <c r="D22">
        <v>1000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DbPA</vt:lpstr>
      <vt:lpstr>Freq</vt:lpstr>
      <vt:lpstr>Lambda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Challa</dc:creator>
  <cp:lastModifiedBy>Nikhil Challa</cp:lastModifiedBy>
  <dcterms:created xsi:type="dcterms:W3CDTF">2023-01-23T00:20:20Z</dcterms:created>
  <dcterms:modified xsi:type="dcterms:W3CDTF">2023-05-01T14:00:44Z</dcterms:modified>
</cp:coreProperties>
</file>