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_Thesis_Work\Calibration_Positioning_project\GitRepo\Wide-Band-Receiver-Calibration\"/>
    </mc:Choice>
  </mc:AlternateContent>
  <xr:revisionPtr revIDLastSave="0" documentId="13_ncr:1_{B0CFA6D9-DC34-4441-8B01-2E43B46AD4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definedNames>
    <definedName name="BaseToAnt">Sheet1!$AJ$7</definedName>
    <definedName name="DbPA" comment="Distance between each path in Rx patch antenna">Sheet1!$AJ$1</definedName>
    <definedName name="EndToMid">Sheet1!$AJ$5</definedName>
    <definedName name="Freq" comment="Center frequency">Sheet1!$AJ$3</definedName>
    <definedName name="Lambda" comment="wavelength">Sheet1!$AJ$4</definedName>
    <definedName name="PanelToAnt">Sheet1!$AJ$6</definedName>
    <definedName name="PI" comment="pi value">Sheet1!$AJ$2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Y3" i="1" s="1"/>
  <c r="K4" i="1"/>
  <c r="Y4" i="1" s="1"/>
  <c r="K5" i="1"/>
  <c r="Y5" i="1" s="1"/>
  <c r="K6" i="1"/>
  <c r="Y6" i="1" s="1"/>
  <c r="K7" i="1"/>
  <c r="Y7" i="1" s="1"/>
  <c r="K8" i="1"/>
  <c r="Y8" i="1" s="1"/>
  <c r="K9" i="1"/>
  <c r="Y9" i="1" s="1"/>
  <c r="K10" i="1"/>
  <c r="Y10" i="1" s="1"/>
  <c r="K11" i="1"/>
  <c r="Y11" i="1" s="1"/>
  <c r="K12" i="1"/>
  <c r="Y12" i="1" s="1"/>
  <c r="K13" i="1"/>
  <c r="Y13" i="1" s="1"/>
  <c r="K14" i="1"/>
  <c r="Y14" i="1" s="1"/>
  <c r="K15" i="1"/>
  <c r="Y15" i="1" s="1"/>
  <c r="K16" i="1"/>
  <c r="Y16" i="1" s="1"/>
  <c r="K17" i="1"/>
  <c r="Y17" i="1" s="1"/>
  <c r="K18" i="1"/>
  <c r="Y18" i="1" s="1"/>
  <c r="K19" i="1"/>
  <c r="Y19" i="1" s="1"/>
  <c r="K20" i="1"/>
  <c r="Y20" i="1" s="1"/>
  <c r="K21" i="1"/>
  <c r="Y21" i="1" s="1"/>
  <c r="K2" i="1"/>
  <c r="Y2" i="1" s="1"/>
  <c r="J3" i="1"/>
  <c r="U3" i="1" s="1"/>
  <c r="J4" i="1"/>
  <c r="U4" i="1" s="1"/>
  <c r="J5" i="1"/>
  <c r="U5" i="1" s="1"/>
  <c r="J6" i="1"/>
  <c r="U6" i="1" s="1"/>
  <c r="J7" i="1"/>
  <c r="U7" i="1" s="1"/>
  <c r="J8" i="1"/>
  <c r="U8" i="1" s="1"/>
  <c r="J9" i="1"/>
  <c r="U9" i="1" s="1"/>
  <c r="J10" i="1"/>
  <c r="U10" i="1" s="1"/>
  <c r="J11" i="1"/>
  <c r="U11" i="1" s="1"/>
  <c r="J12" i="1"/>
  <c r="U12" i="1" s="1"/>
  <c r="J13" i="1"/>
  <c r="U13" i="1" s="1"/>
  <c r="J14" i="1"/>
  <c r="U14" i="1" s="1"/>
  <c r="J15" i="1"/>
  <c r="U15" i="1" s="1"/>
  <c r="J16" i="1"/>
  <c r="U16" i="1" s="1"/>
  <c r="J17" i="1"/>
  <c r="U17" i="1" s="1"/>
  <c r="J18" i="1"/>
  <c r="U18" i="1" s="1"/>
  <c r="J19" i="1"/>
  <c r="U19" i="1" s="1"/>
  <c r="J20" i="1"/>
  <c r="U20" i="1" s="1"/>
  <c r="J21" i="1"/>
  <c r="U21" i="1" s="1"/>
  <c r="J2" i="1"/>
  <c r="U2" i="1" s="1"/>
  <c r="I3" i="1"/>
  <c r="Q3" i="1" s="1"/>
  <c r="I4" i="1"/>
  <c r="Q4" i="1" s="1"/>
  <c r="I5" i="1"/>
  <c r="Q5" i="1" s="1"/>
  <c r="I6" i="1"/>
  <c r="Q6" i="1" s="1"/>
  <c r="I7" i="1"/>
  <c r="Q7" i="1" s="1"/>
  <c r="I8" i="1"/>
  <c r="Q8" i="1" s="1"/>
  <c r="I9" i="1"/>
  <c r="Q9" i="1" s="1"/>
  <c r="I10" i="1"/>
  <c r="Q10" i="1" s="1"/>
  <c r="I11" i="1"/>
  <c r="Q11" i="1" s="1"/>
  <c r="I12" i="1"/>
  <c r="Q12" i="1" s="1"/>
  <c r="I13" i="1"/>
  <c r="Q13" i="1" s="1"/>
  <c r="I14" i="1"/>
  <c r="Q14" i="1" s="1"/>
  <c r="I15" i="1"/>
  <c r="Q15" i="1" s="1"/>
  <c r="I16" i="1"/>
  <c r="Q16" i="1" s="1"/>
  <c r="I17" i="1"/>
  <c r="Q17" i="1" s="1"/>
  <c r="I18" i="1"/>
  <c r="Q18" i="1" s="1"/>
  <c r="I19" i="1"/>
  <c r="Q19" i="1" s="1"/>
  <c r="I20" i="1"/>
  <c r="Q20" i="1" s="1"/>
  <c r="I21" i="1"/>
  <c r="Q21" i="1" s="1"/>
  <c r="I2" i="1"/>
  <c r="Q2" i="1" s="1"/>
  <c r="H3" i="1"/>
  <c r="M3" i="1" s="1"/>
  <c r="H4" i="1"/>
  <c r="M4" i="1" s="1"/>
  <c r="H5" i="1"/>
  <c r="M5" i="1" s="1"/>
  <c r="H6" i="1"/>
  <c r="M6" i="1" s="1"/>
  <c r="H7" i="1"/>
  <c r="M7" i="1" s="1"/>
  <c r="H8" i="1"/>
  <c r="M8" i="1" s="1"/>
  <c r="H9" i="1"/>
  <c r="M9" i="1" s="1"/>
  <c r="H10" i="1"/>
  <c r="M10" i="1" s="1"/>
  <c r="H11" i="1"/>
  <c r="M11" i="1" s="1"/>
  <c r="H12" i="1"/>
  <c r="M12" i="1" s="1"/>
  <c r="H13" i="1"/>
  <c r="M13" i="1" s="1"/>
  <c r="H14" i="1"/>
  <c r="M14" i="1" s="1"/>
  <c r="H15" i="1"/>
  <c r="M15" i="1" s="1"/>
  <c r="H16" i="1"/>
  <c r="M16" i="1" s="1"/>
  <c r="H17" i="1"/>
  <c r="M17" i="1" s="1"/>
  <c r="H18" i="1"/>
  <c r="M18" i="1" s="1"/>
  <c r="H19" i="1"/>
  <c r="M19" i="1" s="1"/>
  <c r="H20" i="1"/>
  <c r="M20" i="1" s="1"/>
  <c r="H21" i="1"/>
  <c r="M21" i="1" s="1"/>
  <c r="H2" i="1"/>
  <c r="M2" i="1" s="1"/>
  <c r="C3" i="1"/>
  <c r="D3" i="1" s="1"/>
  <c r="E3" i="1" s="1" a="1"/>
  <c r="E3" i="1" s="1"/>
  <c r="C4" i="1"/>
  <c r="C5" i="1"/>
  <c r="C6" i="1"/>
  <c r="C7" i="1"/>
  <c r="C8" i="1"/>
  <c r="C9" i="1"/>
  <c r="C10" i="1"/>
  <c r="C11" i="1"/>
  <c r="C12" i="1"/>
  <c r="D12" i="1" s="1"/>
  <c r="E12" i="1" s="1" a="1"/>
  <c r="E12" i="1" s="1"/>
  <c r="C13" i="1"/>
  <c r="D13" i="1" s="1"/>
  <c r="E13" i="1" s="1" a="1"/>
  <c r="E13" i="1" s="1"/>
  <c r="C14" i="1"/>
  <c r="C15" i="1"/>
  <c r="D15" i="1" s="1"/>
  <c r="E15" i="1" s="1" a="1"/>
  <c r="E15" i="1" s="1"/>
  <c r="C16" i="1"/>
  <c r="D16" i="1" s="1"/>
  <c r="E16" i="1" s="1" a="1"/>
  <c r="E16" i="1" s="1"/>
  <c r="C17" i="1"/>
  <c r="D17" i="1" s="1"/>
  <c r="E17" i="1" s="1" a="1"/>
  <c r="E17" i="1" s="1"/>
  <c r="C18" i="1"/>
  <c r="D18" i="1" s="1"/>
  <c r="C19" i="1"/>
  <c r="D19" i="1" s="1"/>
  <c r="F19" i="1" s="1"/>
  <c r="G19" i="1" s="1"/>
  <c r="C20" i="1"/>
  <c r="C21" i="1"/>
  <c r="C2" i="1"/>
  <c r="D2" i="1" s="1"/>
  <c r="D4" i="1"/>
  <c r="E4" i="1" s="1" a="1"/>
  <c r="E4" i="1" s="1"/>
  <c r="D5" i="1"/>
  <c r="E5" i="1" s="1" a="1"/>
  <c r="E5" i="1" s="1"/>
  <c r="D6" i="1"/>
  <c r="E6" i="1" s="1" a="1"/>
  <c r="E6" i="1" s="1"/>
  <c r="D7" i="1"/>
  <c r="E7" i="1" s="1" a="1"/>
  <c r="E7" i="1" s="1"/>
  <c r="D8" i="1"/>
  <c r="F8" i="1" s="1"/>
  <c r="G8" i="1" s="1"/>
  <c r="D9" i="1"/>
  <c r="E9" i="1" s="1" a="1"/>
  <c r="E9" i="1" s="1"/>
  <c r="D10" i="1"/>
  <c r="E10" i="1" s="1" a="1"/>
  <c r="E10" i="1" s="1"/>
  <c r="D11" i="1"/>
  <c r="E11" i="1" s="1" a="1"/>
  <c r="E11" i="1" s="1"/>
  <c r="D14" i="1"/>
  <c r="E14" i="1" s="1" a="1"/>
  <c r="E14" i="1" s="1"/>
  <c r="D20" i="1"/>
  <c r="E20" i="1" s="1" a="1"/>
  <c r="E20" i="1" s="1"/>
  <c r="D21" i="1"/>
  <c r="E21" i="1" s="1" a="1"/>
  <c r="E21" i="1" s="1"/>
  <c r="F4" i="1"/>
  <c r="G4" i="1" s="1"/>
  <c r="F5" i="1"/>
  <c r="F6" i="1"/>
  <c r="G6" i="1" s="1"/>
  <c r="F21" i="1"/>
  <c r="G21" i="1" s="1"/>
  <c r="AJ4" i="1"/>
  <c r="F18" i="1" l="1"/>
  <c r="G18" i="1" s="1"/>
  <c r="E18" i="1" a="1"/>
  <c r="E18" i="1" s="1"/>
  <c r="E2" i="1" a="1"/>
  <c r="E2" i="1" s="1"/>
  <c r="L2" i="1" s="1"/>
  <c r="F2" i="1"/>
  <c r="G2" i="1" s="1"/>
  <c r="F11" i="1"/>
  <c r="G11" i="1" s="1"/>
  <c r="E8" i="1" a="1"/>
  <c r="E8" i="1" s="1"/>
  <c r="T8" i="1" s="1"/>
  <c r="F12" i="1"/>
  <c r="G12" i="1" s="1"/>
  <c r="E19" i="1" a="1"/>
  <c r="E19" i="1" s="1"/>
  <c r="O19" i="1" s="1"/>
  <c r="F10" i="1"/>
  <c r="G10" i="1" s="1"/>
  <c r="R21" i="1"/>
  <c r="W11" i="1"/>
  <c r="F17" i="1"/>
  <c r="G17" i="1" s="1"/>
  <c r="F16" i="1"/>
  <c r="G16" i="1" s="1"/>
  <c r="F15" i="1"/>
  <c r="G15" i="1" s="1"/>
  <c r="F3" i="1"/>
  <c r="G3" i="1" s="1"/>
  <c r="F20" i="1"/>
  <c r="G20" i="1" s="1"/>
  <c r="Z6" i="1"/>
  <c r="L6" i="1"/>
  <c r="Z4" i="1"/>
  <c r="L5" i="1"/>
  <c r="G5" i="1"/>
  <c r="F13" i="1"/>
  <c r="G13" i="1" s="1"/>
  <c r="F14" i="1"/>
  <c r="G14" i="1" s="1"/>
  <c r="O11" i="1"/>
  <c r="L8" i="1"/>
  <c r="F9" i="1"/>
  <c r="G9" i="1" s="1"/>
  <c r="F7" i="1"/>
  <c r="G7" i="1" s="1"/>
  <c r="T11" i="1" l="1"/>
  <c r="Z15" i="1"/>
  <c r="N15" i="1"/>
  <c r="Z11" i="1"/>
  <c r="AA12" i="1"/>
  <c r="W12" i="1"/>
  <c r="S12" i="1"/>
  <c r="Z2" i="1"/>
  <c r="Z8" i="1"/>
  <c r="X8" i="1"/>
  <c r="AA10" i="1"/>
  <c r="T15" i="1"/>
  <c r="P21" i="1"/>
  <c r="O21" i="1"/>
  <c r="N21" i="1"/>
  <c r="S21" i="1"/>
  <c r="S5" i="1"/>
  <c r="V11" i="1"/>
  <c r="P5" i="1"/>
  <c r="O5" i="1"/>
  <c r="R5" i="1"/>
  <c r="N6" i="1"/>
  <c r="T2" i="1"/>
  <c r="N10" i="1"/>
  <c r="W2" i="1"/>
  <c r="S10" i="1"/>
  <c r="W17" i="1"/>
  <c r="AA8" i="1"/>
  <c r="N19" i="1"/>
  <c r="AA3" i="1"/>
  <c r="P19" i="1"/>
  <c r="V21" i="1"/>
  <c r="Z19" i="1"/>
  <c r="T16" i="1"/>
  <c r="AA5" i="1"/>
  <c r="W21" i="1"/>
  <c r="X11" i="1"/>
  <c r="O15" i="1"/>
  <c r="W19" i="1"/>
  <c r="O17" i="1"/>
  <c r="T21" i="1"/>
  <c r="L19" i="1"/>
  <c r="P4" i="1"/>
  <c r="T20" i="1"/>
  <c r="N20" i="1"/>
  <c r="S4" i="1"/>
  <c r="Z5" i="1"/>
  <c r="N8" i="1"/>
  <c r="L21" i="1"/>
  <c r="X6" i="1"/>
  <c r="L13" i="1"/>
  <c r="W13" i="1"/>
  <c r="O2" i="1"/>
  <c r="X5" i="1"/>
  <c r="N2" i="1"/>
  <c r="N12" i="1"/>
  <c r="O12" i="1"/>
  <c r="L4" i="1"/>
  <c r="O4" i="1"/>
  <c r="N4" i="1"/>
  <c r="AA15" i="1"/>
  <c r="X4" i="1"/>
  <c r="R4" i="1"/>
  <c r="W4" i="1"/>
  <c r="T4" i="1"/>
  <c r="V4" i="1"/>
  <c r="O6" i="1"/>
  <c r="L12" i="1"/>
  <c r="R11" i="1"/>
  <c r="S11" i="1"/>
  <c r="P11" i="1"/>
  <c r="T6" i="1"/>
  <c r="W6" i="1"/>
  <c r="V6" i="1"/>
  <c r="W8" i="1"/>
  <c r="V8" i="1"/>
  <c r="AA4" i="1"/>
  <c r="Z21" i="1"/>
  <c r="X21" i="1"/>
  <c r="AA6" i="1"/>
  <c r="L11" i="1"/>
  <c r="N11" i="1"/>
  <c r="AA21" i="1"/>
  <c r="O8" i="1"/>
  <c r="R8" i="1"/>
  <c r="S8" i="1"/>
  <c r="P8" i="1"/>
  <c r="R6" i="1"/>
  <c r="P6" i="1"/>
  <c r="S6" i="1"/>
  <c r="N5" i="1"/>
  <c r="W5" i="1"/>
  <c r="T5" i="1"/>
  <c r="V5" i="1"/>
  <c r="V17" i="1"/>
  <c r="X15" i="1"/>
  <c r="X2" i="1"/>
  <c r="AA2" i="1"/>
  <c r="S2" i="1"/>
  <c r="P2" i="1"/>
  <c r="R2" i="1"/>
  <c r="L15" i="1" l="1"/>
  <c r="T12" i="1"/>
  <c r="V12" i="1"/>
  <c r="X10" i="1"/>
  <c r="AA11" i="1"/>
  <c r="Z10" i="1"/>
  <c r="V15" i="1"/>
  <c r="Z12" i="1"/>
  <c r="V2" i="1"/>
  <c r="W15" i="1"/>
  <c r="X12" i="1"/>
  <c r="P12" i="1"/>
  <c r="R12" i="1"/>
  <c r="V3" i="1"/>
  <c r="W3" i="1"/>
  <c r="O10" i="1"/>
  <c r="W20" i="1"/>
  <c r="R3" i="1"/>
  <c r="Z17" i="1"/>
  <c r="V20" i="1"/>
  <c r="AA17" i="1"/>
  <c r="R10" i="1"/>
  <c r="X17" i="1"/>
  <c r="L10" i="1"/>
  <c r="P3" i="1"/>
  <c r="S13" i="1"/>
  <c r="T17" i="1"/>
  <c r="R13" i="1"/>
  <c r="V10" i="1"/>
  <c r="W10" i="1"/>
  <c r="T10" i="1"/>
  <c r="P10" i="1"/>
  <c r="S3" i="1"/>
  <c r="X19" i="1"/>
  <c r="S15" i="1"/>
  <c r="Z3" i="1"/>
  <c r="X3" i="1"/>
  <c r="P13" i="1"/>
  <c r="S19" i="1"/>
  <c r="T19" i="1"/>
  <c r="R15" i="1"/>
  <c r="P15" i="1"/>
  <c r="N16" i="1"/>
  <c r="O16" i="1"/>
  <c r="L16" i="1"/>
  <c r="S16" i="1"/>
  <c r="R16" i="1"/>
  <c r="P16" i="1"/>
  <c r="T3" i="1"/>
  <c r="N17" i="1"/>
  <c r="N13" i="1"/>
  <c r="Z16" i="1"/>
  <c r="AA16" i="1"/>
  <c r="X16" i="1"/>
  <c r="W16" i="1"/>
  <c r="L17" i="1"/>
  <c r="S17" i="1"/>
  <c r="R17" i="1"/>
  <c r="P17" i="1"/>
  <c r="V19" i="1"/>
  <c r="R19" i="1"/>
  <c r="V16" i="1"/>
  <c r="AA19" i="1"/>
  <c r="T13" i="1"/>
  <c r="Z20" i="1"/>
  <c r="X20" i="1"/>
  <c r="AA20" i="1"/>
  <c r="O3" i="1"/>
  <c r="L3" i="1"/>
  <c r="N3" i="1"/>
  <c r="V13" i="1"/>
  <c r="O13" i="1"/>
  <c r="L20" i="1"/>
  <c r="O20" i="1"/>
  <c r="P20" i="1"/>
  <c r="S20" i="1"/>
  <c r="R20" i="1"/>
  <c r="N9" i="1"/>
  <c r="L9" i="1"/>
  <c r="O9" i="1"/>
  <c r="P14" i="1"/>
  <c r="S14" i="1"/>
  <c r="R14" i="1"/>
  <c r="W9" i="1"/>
  <c r="T9" i="1"/>
  <c r="V9" i="1"/>
  <c r="Z18" i="1"/>
  <c r="X18" i="1"/>
  <c r="AA18" i="1"/>
  <c r="Z14" i="1"/>
  <c r="AA14" i="1"/>
  <c r="X14" i="1"/>
  <c r="V18" i="1"/>
  <c r="W18" i="1"/>
  <c r="T18" i="1"/>
  <c r="AA13" i="1"/>
  <c r="Z13" i="1"/>
  <c r="X13" i="1"/>
  <c r="L14" i="1"/>
  <c r="O14" i="1"/>
  <c r="N14" i="1"/>
  <c r="N18" i="1"/>
  <c r="L18" i="1"/>
  <c r="O18" i="1"/>
  <c r="L7" i="1"/>
  <c r="O7" i="1"/>
  <c r="N7" i="1"/>
  <c r="R18" i="1"/>
  <c r="P18" i="1"/>
  <c r="S18" i="1"/>
  <c r="X7" i="1"/>
  <c r="AA7" i="1"/>
  <c r="Z7" i="1"/>
  <c r="R7" i="1"/>
  <c r="P7" i="1"/>
  <c r="S7" i="1"/>
  <c r="X9" i="1"/>
  <c r="Z9" i="1"/>
  <c r="AA9" i="1"/>
  <c r="W7" i="1"/>
  <c r="T7" i="1"/>
  <c r="V7" i="1"/>
  <c r="R9" i="1"/>
  <c r="S9" i="1"/>
  <c r="P9" i="1"/>
  <c r="W14" i="1"/>
  <c r="T14" i="1"/>
  <c r="V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<sst xmlns="http://schemas.openxmlformats.org/spreadsheetml/2006/main" count="62" uniqueCount="58">
  <si>
    <t>Distance between each patch in Rx Patch Antenna (DbPA)</t>
  </si>
  <si>
    <t>PI</t>
  </si>
  <si>
    <t>Freq</t>
  </si>
  <si>
    <t>Lambda</t>
  </si>
  <si>
    <t>Ghz</t>
  </si>
  <si>
    <t>cm</t>
  </si>
  <si>
    <t xml:space="preserve">    "TimeStep:"    "1"    "doas"    "-34"</t>
  </si>
  <si>
    <t xml:space="preserve">    "TimeStep:"    "2"    "doas"    "-32"</t>
  </si>
  <si>
    <t xml:space="preserve">    "TimeStep:"    "3"    " Failed "</t>
  </si>
  <si>
    <t xml:space="preserve">    "TimeStep:"    "4"    "doas"    "-26"</t>
  </si>
  <si>
    <t xml:space="preserve">    "TimeStep:"    "5"    "doas"    "-23"</t>
  </si>
  <si>
    <t xml:space="preserve">    "TimeStep:"    "6"    "doas"    "-21"</t>
  </si>
  <si>
    <t xml:space="preserve">    "TimeStep:"    "7"    "doas"    "-18"</t>
  </si>
  <si>
    <t xml:space="preserve">    "TimeStep:"    "8"    "doas"    "-15"</t>
  </si>
  <si>
    <t xml:space="preserve">    "TimeStep:"    "9"    "doas"    "-11"</t>
  </si>
  <si>
    <t xml:space="preserve">    "TimeStep:"    "10"    "doas"    "-8"</t>
  </si>
  <si>
    <t xml:space="preserve">    "TimeStep:"    "11"    "doas"    "-6"</t>
  </si>
  <si>
    <t xml:space="preserve">    "TimeStep:"    "12"    "doas"    "-1"</t>
  </si>
  <si>
    <t xml:space="preserve">    "TimeStep:"    "13"    "doas"    "1"</t>
  </si>
  <si>
    <t xml:space="preserve">    "TimeStep:"    "14"    " Failed "</t>
  </si>
  <si>
    <t xml:space="preserve">    "TimeStep:"    "15"    "doas"    "7"</t>
  </si>
  <si>
    <t xml:space="preserve">    "TimeStep:"    "16"    "doas"    "10"</t>
  </si>
  <si>
    <t xml:space="preserve">    "TimeStep:"    "17"    "doas"    "12"</t>
  </si>
  <si>
    <t xml:space="preserve">    "TimeStep:"    "18"    "doas"    "15"</t>
  </si>
  <si>
    <t xml:space="preserve">    "TimeStep:"    "19"    "doas"    "30"</t>
  </si>
  <si>
    <t xml:space="preserve">    "TimeStep:"    "20"    "doas"    "33"</t>
  </si>
  <si>
    <r>
      <t xml:space="preserve">DfL
</t>
    </r>
    <r>
      <rPr>
        <sz val="11"/>
        <color theme="1"/>
        <rFont val="Calibri"/>
        <family val="2"/>
        <scheme val="minor"/>
      </rPr>
      <t>(cm)</t>
    </r>
  </si>
  <si>
    <r>
      <t xml:space="preserve">DtAfL
</t>
    </r>
    <r>
      <rPr>
        <sz val="11"/>
        <color theme="1"/>
        <rFont val="Calibri"/>
        <family val="2"/>
        <scheme val="minor"/>
      </rPr>
      <t>(cm)</t>
    </r>
  </si>
  <si>
    <r>
      <t xml:space="preserve">DtMfN
</t>
    </r>
    <r>
      <rPr>
        <sz val="11"/>
        <color theme="1"/>
        <rFont val="Calibri"/>
        <family val="2"/>
        <scheme val="minor"/>
      </rPr>
      <t>(cm)</t>
    </r>
  </si>
  <si>
    <r>
      <t xml:space="preserve">DtMoR
</t>
    </r>
    <r>
      <rPr>
        <sz val="11"/>
        <color theme="1"/>
        <rFont val="Calibri"/>
        <family val="2"/>
        <scheme val="minor"/>
      </rPr>
      <t>(cm)</t>
    </r>
  </si>
  <si>
    <r>
      <t xml:space="preserve">DoA
</t>
    </r>
    <r>
      <rPr>
        <sz val="11"/>
        <color theme="1"/>
        <rFont val="Calibri"/>
        <family val="2"/>
        <scheme val="minor"/>
      </rPr>
      <t>(degree)</t>
    </r>
  </si>
  <si>
    <r>
      <t xml:space="preserve">Dt1P
</t>
    </r>
    <r>
      <rPr>
        <sz val="11"/>
        <color theme="1"/>
        <rFont val="Calibri"/>
        <family val="2"/>
        <scheme val="minor"/>
      </rPr>
      <t>(cm)</t>
    </r>
  </si>
  <si>
    <r>
      <t xml:space="preserve">Dt2P
</t>
    </r>
    <r>
      <rPr>
        <sz val="11"/>
        <color theme="1"/>
        <rFont val="Calibri"/>
        <family val="2"/>
        <scheme val="minor"/>
      </rPr>
      <t>(cm)</t>
    </r>
  </si>
  <si>
    <r>
      <t xml:space="preserve">Dt3P
</t>
    </r>
    <r>
      <rPr>
        <sz val="11"/>
        <color theme="1"/>
        <rFont val="Calibri"/>
        <family val="2"/>
        <scheme val="minor"/>
      </rPr>
      <t>(cm)</t>
    </r>
  </si>
  <si>
    <r>
      <t xml:space="preserve">Dt4P
</t>
    </r>
    <r>
      <rPr>
        <sz val="11"/>
        <color theme="1"/>
        <rFont val="Calibri"/>
        <family val="2"/>
        <scheme val="minor"/>
      </rPr>
      <t>(cm)</t>
    </r>
  </si>
  <si>
    <t>Stable Points
(Log Index)</t>
  </si>
  <si>
    <r>
      <t xml:space="preserve">Am1P/Ch0
</t>
    </r>
    <r>
      <rPr>
        <sz val="11"/>
        <color theme="1"/>
        <rFont val="Calibri"/>
        <family val="2"/>
        <scheme val="minor"/>
      </rPr>
      <t>(dB)</t>
    </r>
  </si>
  <si>
    <r>
      <t xml:space="preserve">Ph1P/Ch0 </t>
    </r>
    <r>
      <rPr>
        <sz val="11"/>
        <color rgb="FFFF0000"/>
        <rFont val="Calibri"/>
        <family val="2"/>
        <scheme val="minor"/>
      </rPr>
      <t>Delay (ns)</t>
    </r>
  </si>
  <si>
    <r>
      <t xml:space="preserve">Ph1P/Ch0 </t>
    </r>
    <r>
      <rPr>
        <sz val="11"/>
        <color rgb="FFFF0000"/>
        <rFont val="Calibri"/>
        <family val="2"/>
        <scheme val="minor"/>
      </rPr>
      <t>degree</t>
    </r>
  </si>
  <si>
    <r>
      <t xml:space="preserve">Ph1P/Ch0 </t>
    </r>
    <r>
      <rPr>
        <sz val="11"/>
        <color rgb="FFFF0000"/>
        <rFont val="Calibri"/>
        <family val="2"/>
        <scheme val="minor"/>
      </rPr>
      <t>radian</t>
    </r>
  </si>
  <si>
    <r>
      <t xml:space="preserve">Ph2P/Ch1 </t>
    </r>
    <r>
      <rPr>
        <sz val="11"/>
        <color theme="1"/>
        <rFont val="Calibri"/>
        <family val="2"/>
        <scheme val="minor"/>
      </rPr>
      <t>Delay (ns)</t>
    </r>
  </si>
  <si>
    <r>
      <t xml:space="preserve">Am2P/Ch1
</t>
    </r>
    <r>
      <rPr>
        <sz val="11"/>
        <color theme="1"/>
        <rFont val="Calibri"/>
        <family val="2"/>
        <scheme val="minor"/>
      </rPr>
      <t>(dB)</t>
    </r>
  </si>
  <si>
    <r>
      <t xml:space="preserve">Ph3P/Ch2 </t>
    </r>
    <r>
      <rPr>
        <sz val="11"/>
        <color theme="1"/>
        <rFont val="Calibri"/>
        <family val="2"/>
        <scheme val="minor"/>
      </rPr>
      <t>Delay (ns)</t>
    </r>
  </si>
  <si>
    <r>
      <t xml:space="preserve">Am3P/Ch2
</t>
    </r>
    <r>
      <rPr>
        <sz val="11"/>
        <color theme="1"/>
        <rFont val="Calibri"/>
        <family val="2"/>
        <scheme val="minor"/>
      </rPr>
      <t>(dB)</t>
    </r>
  </si>
  <si>
    <r>
      <t xml:space="preserve">Ph4P/Ch3 </t>
    </r>
    <r>
      <rPr>
        <sz val="11"/>
        <color theme="1"/>
        <rFont val="Calibri"/>
        <family val="2"/>
        <scheme val="minor"/>
      </rPr>
      <t>degree</t>
    </r>
  </si>
  <si>
    <r>
      <t xml:space="preserve">Ph4P/Ch3 </t>
    </r>
    <r>
      <rPr>
        <sz val="11"/>
        <color theme="1"/>
        <rFont val="Calibri"/>
        <family val="2"/>
        <scheme val="minor"/>
      </rPr>
      <t>radian</t>
    </r>
  </si>
  <si>
    <r>
      <t xml:space="preserve">Ph4P/Ch3 </t>
    </r>
    <r>
      <rPr>
        <sz val="11"/>
        <color theme="1"/>
        <rFont val="Calibri"/>
        <family val="2"/>
        <scheme val="minor"/>
      </rPr>
      <t>Delay (ns)</t>
    </r>
  </si>
  <si>
    <r>
      <t xml:space="preserve">Am4P
</t>
    </r>
    <r>
      <rPr>
        <sz val="11"/>
        <color theme="1"/>
        <rFont val="Calibri"/>
        <family val="2"/>
        <scheme val="minor"/>
      </rPr>
      <t>(dB)</t>
    </r>
  </si>
  <si>
    <r>
      <t xml:space="preserve">DoA 
</t>
    </r>
    <r>
      <rPr>
        <sz val="11"/>
        <color theme="1"/>
        <rFont val="Calibri"/>
        <family val="2"/>
        <scheme val="minor"/>
      </rPr>
      <t>(radian)</t>
    </r>
  </si>
  <si>
    <r>
      <t xml:space="preserve">Ph2P/Ch1 </t>
    </r>
    <r>
      <rPr>
        <sz val="11"/>
        <color theme="1"/>
        <rFont val="Calibri"/>
        <family val="2"/>
        <scheme val="minor"/>
      </rPr>
      <t>(degree)</t>
    </r>
  </si>
  <si>
    <r>
      <t xml:space="preserve">Ph2P/Ch1 </t>
    </r>
    <r>
      <rPr>
        <sz val="11"/>
        <color theme="1"/>
        <rFont val="Calibri"/>
        <family val="2"/>
        <scheme val="minor"/>
      </rPr>
      <t>(radian)</t>
    </r>
  </si>
  <si>
    <r>
      <t xml:space="preserve">Ph3P/Ch2 </t>
    </r>
    <r>
      <rPr>
        <sz val="11"/>
        <color theme="1"/>
        <rFont val="Calibri"/>
        <family val="2"/>
        <scheme val="minor"/>
      </rPr>
      <t>(degree)</t>
    </r>
  </si>
  <si>
    <r>
      <t xml:space="preserve">Ph3P/Ch2 </t>
    </r>
    <r>
      <rPr>
        <sz val="11"/>
        <color theme="1"/>
        <rFont val="Calibri"/>
        <family val="2"/>
        <scheme val="minor"/>
      </rPr>
      <t>(radian)</t>
    </r>
  </si>
  <si>
    <t>SrNo</t>
  </si>
  <si>
    <t>Output from MUSIC Algorithm</t>
  </si>
  <si>
    <t>EndToMid</t>
  </si>
  <si>
    <t>PanelToAnt (the shortest distance)</t>
  </si>
  <si>
    <t>BaseToAnt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</si>
</sst>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1"/>
  <sheetViews>
    <sheetView tabSelected="1" topLeftCell="R1" workbookViewId="0">
      <selection activeCell="AI10" sqref="AI10"/>
    </sheetView>
  </sheetViews>
  <sheetFormatPr defaultRowHeight="15" x14ac:dyDescent="0.25"/>
  <cols>
    <col min="1" max="1" width="5.28515625" style="11" bestFit="1" customWidth="1"/>
    <col min="2" max="2" width="5" style="11" bestFit="1" customWidth="1"/>
    <col min="3" max="3" width="6" style="11" bestFit="1" customWidth="1"/>
    <col min="4" max="4" width="7" style="11" bestFit="1" customWidth="1"/>
    <col min="5" max="5" width="9" style="11" bestFit="1" customWidth="1"/>
    <col min="6" max="6" width="8" style="11" bestFit="1" customWidth="1"/>
    <col min="7" max="7" width="8.7109375" style="11" bestFit="1" customWidth="1"/>
    <col min="8" max="11" width="9" style="11" bestFit="1" customWidth="1"/>
    <col min="12" max="13" width="9.5703125" style="11" bestFit="1" customWidth="1"/>
    <col min="14" max="14" width="9.85546875" style="11" bestFit="1" customWidth="1"/>
    <col min="15" max="15" width="10.28515625" style="11" bestFit="1" customWidth="1"/>
    <col min="16" max="17" width="9.5703125" style="11" bestFit="1" customWidth="1"/>
    <col min="18" max="18" width="9.85546875" style="11" bestFit="1" customWidth="1"/>
    <col min="19" max="19" width="10.28515625" style="11" bestFit="1" customWidth="1"/>
    <col min="20" max="21" width="9.5703125" style="11" bestFit="1" customWidth="1"/>
    <col min="22" max="22" width="9.85546875" style="11" bestFit="1" customWidth="1"/>
    <col min="23" max="23" width="10.28515625" style="11" bestFit="1" customWidth="1"/>
    <col min="24" max="25" width="9.5703125" style="11" bestFit="1" customWidth="1"/>
    <col min="26" max="26" width="9.85546875" style="11" bestFit="1" customWidth="1"/>
    <col min="27" max="27" width="8" style="11" bestFit="1" customWidth="1"/>
    <col min="28" max="28" width="12" customWidth="1"/>
    <col min="29" max="29" width="12.5703125" bestFit="1" customWidth="1"/>
    <col min="30" max="30" width="9.140625" customWidth="1"/>
    <col min="31" max="31" width="32.5703125" bestFit="1" customWidth="1"/>
    <col min="35" max="35" width="53" bestFit="1" customWidth="1"/>
    <col min="36" max="36" width="13.42578125" style="1" customWidth="1"/>
    <col min="37" max="37" width="4.28515625" bestFit="1" customWidth="1"/>
  </cols>
  <sheetData>
    <row r="1" spans="1:37" ht="30.75" thickBot="1" x14ac:dyDescent="0.3">
      <c r="A1" s="2" t="s">
        <v>53</v>
      </c>
      <c r="B1" s="17" t="s">
        <v>26</v>
      </c>
      <c r="C1" s="16" t="s">
        <v>27</v>
      </c>
      <c r="D1" s="3" t="s">
        <v>28</v>
      </c>
      <c r="E1" s="16" t="s">
        <v>29</v>
      </c>
      <c r="F1" s="3" t="s">
        <v>48</v>
      </c>
      <c r="G1" s="16" t="s">
        <v>30</v>
      </c>
      <c r="H1" s="16" t="s">
        <v>31</v>
      </c>
      <c r="I1" s="16" t="s">
        <v>32</v>
      </c>
      <c r="J1" s="16" t="s">
        <v>33</v>
      </c>
      <c r="K1" s="17" t="s">
        <v>34</v>
      </c>
      <c r="L1" s="5" t="s">
        <v>38</v>
      </c>
      <c r="M1" s="6" t="s">
        <v>39</v>
      </c>
      <c r="N1" s="7" t="s">
        <v>37</v>
      </c>
      <c r="O1" s="18" t="s">
        <v>36</v>
      </c>
      <c r="P1" s="8" t="s">
        <v>49</v>
      </c>
      <c r="Q1" s="9" t="s">
        <v>50</v>
      </c>
      <c r="R1" s="9" t="s">
        <v>40</v>
      </c>
      <c r="S1" s="18" t="s">
        <v>41</v>
      </c>
      <c r="T1" s="8" t="s">
        <v>51</v>
      </c>
      <c r="U1" s="9" t="s">
        <v>52</v>
      </c>
      <c r="V1" s="9" t="s">
        <v>42</v>
      </c>
      <c r="W1" s="18" t="s">
        <v>43</v>
      </c>
      <c r="X1" s="8" t="s">
        <v>44</v>
      </c>
      <c r="Y1" s="9" t="s">
        <v>45</v>
      </c>
      <c r="Z1" s="9" t="s">
        <v>46</v>
      </c>
      <c r="AA1" s="18" t="s">
        <v>47</v>
      </c>
      <c r="AB1" s="4"/>
      <c r="AC1" s="16" t="s">
        <v>35</v>
      </c>
      <c r="AD1" s="4"/>
      <c r="AE1" s="4" t="s">
        <v>54</v>
      </c>
      <c r="AF1" s="4"/>
      <c r="AG1" s="4"/>
      <c r="AI1" t="s">
        <v>0</v>
      </c>
      <c r="AJ1" s="1">
        <v>2.6</v>
      </c>
      <c r="AK1" t="s">
        <v>5</v>
      </c>
    </row>
    <row r="2" spans="1:37" x14ac:dyDescent="0.25">
      <c r="A2" s="27">
        <v>1</v>
      </c>
      <c r="B2" s="28">
        <v>0</v>
      </c>
      <c r="C2" s="27">
        <f t="shared" ref="C2:C21" si="0">B2+BaseToAnt</f>
        <v>12.1</v>
      </c>
      <c r="D2" s="29">
        <f t="shared" ref="D2:D21" si="1" xml:space="preserve"> (EndToMid - C2)</f>
        <v>93.9</v>
      </c>
      <c r="E2" s="27" cm="1">
        <f t="array" ref="E2" xml:space="preserve"> ROUND(SQRT(D2*D2 + PanelToAnt*PanelToAnt),4)</f>
        <v>199.04140000000001</v>
      </c>
      <c r="F2" s="29">
        <f t="shared" ref="F2:F21" si="2">ROUND(PI/2 - TAN(D2/175.5),4)</f>
        <v>0.97809999999999997</v>
      </c>
      <c r="G2" s="27">
        <f t="shared" ref="G2:G21" si="3" xml:space="preserve"> ROUND(F2*180/PI - 90,4)</f>
        <v>-33.959000000000003</v>
      </c>
      <c r="H2" s="27">
        <f t="shared" ref="H2:H21" si="4">ROUND(SQRT((D2-DbPA*1.5)*(D2-DbPA*1.5)+PanelToAnt*PanelToAnt),4)</f>
        <v>197.23150000000001</v>
      </c>
      <c r="I2" s="27">
        <f t="shared" ref="I2:I21" si="5">ROUND(SQRT((D2-DbPA*0.5)*(D2-DbPA*0.5)+PanelToAnt*PanelToAnt),4)</f>
        <v>198.4314</v>
      </c>
      <c r="J2" s="27">
        <f t="shared" ref="J2:J21" si="6">ROUND(SQRT((D2+DbPA*0.5)*(D2+DbPA*0.5)+PanelToAnt*PanelToAnt),4)</f>
        <v>199.65790000000001</v>
      </c>
      <c r="K2" s="30">
        <f t="shared" ref="K2:K21" si="7">ROUND(SQRT((D2+DbPA*1.5)*(D2+DbPA*1.5)+PanelToAnt*PanelToAnt),4)</f>
        <v>200.91069999999999</v>
      </c>
      <c r="L2" s="24">
        <f t="shared" ref="L2:L21" si="8" xml:space="preserve"> ROUND(MOD(H2,Lambda)*360/Lambda,4)</f>
        <v>229.80410000000001</v>
      </c>
      <c r="M2" s="25">
        <f t="shared" ref="M2:M21" si="9">IF(ROUND(MOD(H2,Lambda)*2*PI/Lambda,4)&gt;PI,ROUND(MOD(H2,Lambda)*2*PI/Lambda,4) - 2*PI,ROUND(MOD(H2,Lambda)*2*PI/Lambda,4))</f>
        <v>-2.2723800000000001</v>
      </c>
      <c r="N2" s="25">
        <f>ROUND(H2/100*1000000000/(300000000),4)</f>
        <v>6.5743999999999998</v>
      </c>
      <c r="O2" s="26">
        <f t="shared" ref="O2:O21" si="10" xml:space="preserve"> ROUND(-10*LOG10((4*PI*H2/(Lambda))^2),4)</f>
        <v>-53.4968</v>
      </c>
      <c r="P2" s="24">
        <f t="shared" ref="P2:P21" si="11">ROUND(MOD(I2,Lambda)*360/Lambda,4)</f>
        <v>312.23719999999997</v>
      </c>
      <c r="Q2" s="25">
        <f t="shared" ref="Q2:Q21" si="12">IF(ROUND(MOD(I2,Lambda)*2*PI/Lambda,4)&gt;PI,ROUND(MOD(I2,Lambda)*2*PI/Lambda,4) - 2*PI,ROUND(MOD(I2,Lambda)*2*PI/Lambda,4))</f>
        <v>-0.83357999999999954</v>
      </c>
      <c r="R2" s="25">
        <f>ROUND(I2/100*1000000000/(300000000),4)</f>
        <v>6.6143999999999998</v>
      </c>
      <c r="S2" s="26">
        <f t="shared" ref="S2:S21" si="13">ROUND(-10*LOG10((4*PI*I2/(Lambda))^2),4)</f>
        <v>-53.549500000000002</v>
      </c>
      <c r="T2" s="24">
        <f t="shared" ref="T2:T21" si="14">ROUND(MOD(J2,Lambda)*360/Lambda,4)</f>
        <v>36.497700000000002</v>
      </c>
      <c r="U2" s="25">
        <f t="shared" ref="U2:U21" si="15">IF(ROUND(MOD(J2,Lambda)*2*PI/Lambda,4)&gt;PI,ROUND(MOD(J2,Lambda)*2*PI/Lambda,4) - 2*PI,ROUND(MOD(J2,Lambda)*2*PI/Lambda,4))</f>
        <v>0.63700000000000001</v>
      </c>
      <c r="V2" s="25">
        <f>ROUND(J2/100*1000000000/300000000,4)</f>
        <v>6.6553000000000004</v>
      </c>
      <c r="W2" s="26">
        <f t="shared" ref="W2:W21" si="16">ROUND(-10*LOG10((4*PI*J2/(Lambda))^2),4)</f>
        <v>-53.603000000000002</v>
      </c>
      <c r="X2" s="24">
        <f t="shared" ref="X2:X21" si="17">ROUND(MOD(K2,Lambda)*360/Lambda,4)</f>
        <v>122.5651</v>
      </c>
      <c r="Y2" s="25">
        <f t="shared" ref="Y2:Y21" si="18">IF(ROUND(MOD(K2,Lambda)*2*PI/Lambda,4)&gt;PI,ROUND(MOD(K2,Lambda)*2*PI/Lambda,4) - 2*PI,ROUND(MOD(K2,Lambda)*2*PI/Lambda,4))</f>
        <v>2.1392000000000002</v>
      </c>
      <c r="Z2" s="25">
        <f>ROUND(K2/100*1000000000/300000000,4)</f>
        <v>6.6970000000000001</v>
      </c>
      <c r="AA2" s="26">
        <f t="shared" ref="AA2:AA21" si="19">ROUND(10*LOG10((4*PI*K2/(Lambda))^2),4)</f>
        <v>53.657299999999999</v>
      </c>
      <c r="AC2" s="14">
        <v>15</v>
      </c>
      <c r="AE2" t="s">
        <v>6</v>
      </c>
      <c r="AI2" t="s">
        <v>1</v>
      </c>
      <c r="AJ2" s="1">
        <v>3.1415899999999999</v>
      </c>
    </row>
    <row r="3" spans="1:37" x14ac:dyDescent="0.25">
      <c r="A3" s="14">
        <v>2</v>
      </c>
      <c r="B3" s="10">
        <v>10</v>
      </c>
      <c r="C3" s="14">
        <f t="shared" si="0"/>
        <v>22.1</v>
      </c>
      <c r="D3" s="11">
        <f t="shared" si="1"/>
        <v>83.9</v>
      </c>
      <c r="E3" s="14" cm="1">
        <f t="array" ref="E3" xml:space="preserve"> ROUND(SQRT(D3*D3 + PanelToAnt*PanelToAnt),4)</f>
        <v>194.52369999999999</v>
      </c>
      <c r="F3" s="11">
        <f t="shared" si="2"/>
        <v>1.0526</v>
      </c>
      <c r="G3" s="14">
        <f t="shared" si="3"/>
        <v>-29.6904</v>
      </c>
      <c r="H3" s="14">
        <f t="shared" si="4"/>
        <v>192.87370000000001</v>
      </c>
      <c r="I3" s="14">
        <f t="shared" si="5"/>
        <v>193.9665</v>
      </c>
      <c r="J3" s="14">
        <f t="shared" si="6"/>
        <v>195.08789999999999</v>
      </c>
      <c r="K3" s="31">
        <f t="shared" si="7"/>
        <v>196.2373</v>
      </c>
      <c r="L3" s="20">
        <f t="shared" si="8"/>
        <v>290.42320000000001</v>
      </c>
      <c r="M3" s="11">
        <f t="shared" si="9"/>
        <v>-1.2143799999999993</v>
      </c>
      <c r="N3" s="11">
        <f t="shared" ref="N3:N21" si="20">ROUND(H3/100*1000000000/(300000000),4)</f>
        <v>6.4291</v>
      </c>
      <c r="O3" s="19">
        <f t="shared" si="10"/>
        <v>-53.302700000000002</v>
      </c>
      <c r="P3" s="20">
        <f t="shared" si="11"/>
        <v>5.4985999999999997</v>
      </c>
      <c r="Q3" s="11">
        <f t="shared" si="12"/>
        <v>9.6000000000000002E-2</v>
      </c>
      <c r="R3" s="11">
        <f t="shared" ref="R3:R21" si="21">ROUND(I3/100*1000000000/(300000000),4)</f>
        <v>6.4656000000000002</v>
      </c>
      <c r="S3" s="19">
        <f t="shared" si="13"/>
        <v>-53.351799999999997</v>
      </c>
      <c r="T3" s="20">
        <f t="shared" si="14"/>
        <v>82.538700000000006</v>
      </c>
      <c r="U3" s="11">
        <f t="shared" si="15"/>
        <v>1.4406000000000001</v>
      </c>
      <c r="V3" s="11">
        <f t="shared" ref="V3:V21" si="22">ROUND(J3/100*1000000000/300000000,4)</f>
        <v>6.5029000000000003</v>
      </c>
      <c r="W3" s="19">
        <f t="shared" si="16"/>
        <v>-53.401899999999998</v>
      </c>
      <c r="X3" s="20">
        <f t="shared" si="17"/>
        <v>161.5025</v>
      </c>
      <c r="Y3" s="11">
        <f t="shared" si="18"/>
        <v>2.8187000000000002</v>
      </c>
      <c r="Z3" s="11">
        <f t="shared" ref="Z3:Z21" si="23">ROUND(K3/100*1000000000/300000000,4)</f>
        <v>6.5411999999999999</v>
      </c>
      <c r="AA3" s="19">
        <f t="shared" si="19"/>
        <v>53.4529</v>
      </c>
      <c r="AC3" s="14">
        <v>44</v>
      </c>
      <c r="AE3" t="s">
        <v>7</v>
      </c>
      <c r="AI3" t="s">
        <v>2</v>
      </c>
      <c r="AJ3" s="1">
        <v>5.7249999999999996</v>
      </c>
      <c r="AK3" t="s">
        <v>4</v>
      </c>
    </row>
    <row r="4" spans="1:37" x14ac:dyDescent="0.25">
      <c r="A4" s="14">
        <v>3</v>
      </c>
      <c r="B4" s="10">
        <v>20</v>
      </c>
      <c r="C4" s="14">
        <f t="shared" si="0"/>
        <v>32.1</v>
      </c>
      <c r="D4" s="11">
        <f t="shared" si="1"/>
        <v>73.900000000000006</v>
      </c>
      <c r="E4" s="14" cm="1">
        <f t="array" ref="E4" xml:space="preserve"> ROUND(SQRT(D4*D4 + PanelToAnt*PanelToAnt),4)</f>
        <v>190.42439999999999</v>
      </c>
      <c r="F4" s="11">
        <f t="shared" si="2"/>
        <v>1.1229</v>
      </c>
      <c r="G4" s="14">
        <f t="shared" si="3"/>
        <v>-25.662500000000001</v>
      </c>
      <c r="H4" s="14">
        <f t="shared" si="4"/>
        <v>188.9451</v>
      </c>
      <c r="I4" s="14">
        <f t="shared" si="5"/>
        <v>189.9237</v>
      </c>
      <c r="J4" s="14">
        <f t="shared" si="6"/>
        <v>190.93270000000001</v>
      </c>
      <c r="K4" s="31">
        <f t="shared" si="7"/>
        <v>191.9716</v>
      </c>
      <c r="L4" s="20">
        <f t="shared" si="8"/>
        <v>20.528400000000001</v>
      </c>
      <c r="M4" s="11">
        <f t="shared" si="9"/>
        <v>0.35830000000000001</v>
      </c>
      <c r="N4" s="11">
        <f t="shared" si="20"/>
        <v>6.2981999999999996</v>
      </c>
      <c r="O4" s="19">
        <f t="shared" si="10"/>
        <v>-53.124000000000002</v>
      </c>
      <c r="P4" s="20">
        <f t="shared" si="11"/>
        <v>87.758200000000002</v>
      </c>
      <c r="Q4" s="11">
        <f t="shared" si="12"/>
        <v>1.5317000000000001</v>
      </c>
      <c r="R4" s="11">
        <f t="shared" si="21"/>
        <v>6.3308</v>
      </c>
      <c r="S4" s="19">
        <f t="shared" si="13"/>
        <v>-53.168900000000001</v>
      </c>
      <c r="T4" s="20">
        <f t="shared" si="14"/>
        <v>157.07650000000001</v>
      </c>
      <c r="U4" s="11">
        <f t="shared" si="15"/>
        <v>2.7414999999999998</v>
      </c>
      <c r="V4" s="11">
        <f t="shared" si="22"/>
        <v>6.3643999999999998</v>
      </c>
      <c r="W4" s="19">
        <f t="shared" si="16"/>
        <v>-53.2149</v>
      </c>
      <c r="X4" s="20">
        <f t="shared" si="17"/>
        <v>228.44890000000001</v>
      </c>
      <c r="Y4" s="11">
        <f t="shared" si="18"/>
        <v>-2.2959799999999997</v>
      </c>
      <c r="Z4" s="11">
        <f t="shared" si="23"/>
        <v>6.3990999999999998</v>
      </c>
      <c r="AA4" s="19">
        <f t="shared" si="19"/>
        <v>53.262</v>
      </c>
      <c r="AC4" s="14">
        <v>66</v>
      </c>
      <c r="AE4" t="s">
        <v>8</v>
      </c>
      <c r="AI4" t="s">
        <v>3</v>
      </c>
      <c r="AJ4" s="1">
        <f>300000000/(Freq*1000000000)*100</f>
        <v>5.2401746724890828</v>
      </c>
      <c r="AK4" t="s">
        <v>5</v>
      </c>
    </row>
    <row r="5" spans="1:37" x14ac:dyDescent="0.25">
      <c r="A5" s="14">
        <v>4</v>
      </c>
      <c r="B5" s="10">
        <v>30</v>
      </c>
      <c r="C5" s="14">
        <f t="shared" si="0"/>
        <v>42.1</v>
      </c>
      <c r="D5" s="11">
        <f t="shared" si="1"/>
        <v>63.9</v>
      </c>
      <c r="E5" s="14" cm="1">
        <f t="array" ref="E5" xml:space="preserve"> ROUND(SQRT(D5*D5 + PanelToAnt*PanelToAnt),4)</f>
        <v>186.77109999999999</v>
      </c>
      <c r="F5" s="11">
        <f t="shared" si="2"/>
        <v>1.1897</v>
      </c>
      <c r="G5" s="14">
        <f t="shared" si="3"/>
        <v>-21.8352</v>
      </c>
      <c r="H5" s="14">
        <f t="shared" si="4"/>
        <v>185.47300000000001</v>
      </c>
      <c r="I5" s="14">
        <f t="shared" si="5"/>
        <v>186.3304</v>
      </c>
      <c r="J5" s="14">
        <f t="shared" si="6"/>
        <v>187.2199</v>
      </c>
      <c r="K5" s="31">
        <f t="shared" si="7"/>
        <v>188.14109999999999</v>
      </c>
      <c r="L5" s="20">
        <f t="shared" si="8"/>
        <v>141.99510000000001</v>
      </c>
      <c r="M5" s="11">
        <f t="shared" si="9"/>
        <v>2.4782999999999999</v>
      </c>
      <c r="N5" s="11">
        <f t="shared" si="20"/>
        <v>6.1824000000000003</v>
      </c>
      <c r="O5" s="19">
        <f t="shared" si="10"/>
        <v>-52.962899999999998</v>
      </c>
      <c r="P5" s="20">
        <f t="shared" si="11"/>
        <v>200.89850000000001</v>
      </c>
      <c r="Q5" s="11">
        <f t="shared" si="12"/>
        <v>-2.7768799999999998</v>
      </c>
      <c r="R5" s="11">
        <f t="shared" si="21"/>
        <v>6.2110000000000003</v>
      </c>
      <c r="S5" s="19">
        <f t="shared" si="13"/>
        <v>-53.002899999999997</v>
      </c>
      <c r="T5" s="20">
        <f t="shared" si="14"/>
        <v>262.00709999999998</v>
      </c>
      <c r="U5" s="11">
        <f t="shared" si="15"/>
        <v>-1.71028</v>
      </c>
      <c r="V5" s="11">
        <f t="shared" si="22"/>
        <v>6.2407000000000004</v>
      </c>
      <c r="W5" s="19">
        <f t="shared" si="16"/>
        <v>-53.0443</v>
      </c>
      <c r="X5" s="20">
        <f t="shared" si="17"/>
        <v>325.29360000000003</v>
      </c>
      <c r="Y5" s="11">
        <f t="shared" si="18"/>
        <v>-0.60578000000000021</v>
      </c>
      <c r="Z5" s="11">
        <f t="shared" si="23"/>
        <v>6.2713999999999999</v>
      </c>
      <c r="AA5" s="19">
        <f t="shared" si="19"/>
        <v>53.0869</v>
      </c>
      <c r="AC5" s="14">
        <v>92</v>
      </c>
      <c r="AE5" t="s">
        <v>9</v>
      </c>
      <c r="AI5" t="s">
        <v>55</v>
      </c>
      <c r="AJ5" s="1">
        <v>106</v>
      </c>
      <c r="AK5" t="s">
        <v>5</v>
      </c>
    </row>
    <row r="6" spans="1:37" x14ac:dyDescent="0.25">
      <c r="A6" s="14">
        <v>5</v>
      </c>
      <c r="B6" s="10">
        <v>40</v>
      </c>
      <c r="C6" s="14">
        <f t="shared" si="0"/>
        <v>52.1</v>
      </c>
      <c r="D6" s="11">
        <f t="shared" si="1"/>
        <v>53.9</v>
      </c>
      <c r="E6" s="14" cm="1">
        <f t="array" ref="E6" xml:space="preserve"> ROUND(SQRT(D6*D6 + PanelToAnt*PanelToAnt),4)</f>
        <v>183.59049999999999</v>
      </c>
      <c r="F6" s="11">
        <f t="shared" si="2"/>
        <v>1.2536</v>
      </c>
      <c r="G6" s="14">
        <f t="shared" si="3"/>
        <v>-18.173999999999999</v>
      </c>
      <c r="H6" s="14">
        <f t="shared" si="4"/>
        <v>182.4836</v>
      </c>
      <c r="I6" s="14">
        <f t="shared" si="5"/>
        <v>183.21299999999999</v>
      </c>
      <c r="J6" s="14">
        <f t="shared" si="6"/>
        <v>183.97630000000001</v>
      </c>
      <c r="K6" s="31">
        <f t="shared" si="7"/>
        <v>184.7731</v>
      </c>
      <c r="L6" s="20">
        <f t="shared" si="8"/>
        <v>296.62329999999997</v>
      </c>
      <c r="M6" s="11">
        <f t="shared" si="9"/>
        <v>-1.1061800000000002</v>
      </c>
      <c r="N6" s="11">
        <f t="shared" si="20"/>
        <v>6.0827999999999998</v>
      </c>
      <c r="O6" s="19">
        <f t="shared" si="10"/>
        <v>-52.821800000000003</v>
      </c>
      <c r="P6" s="20">
        <f t="shared" si="11"/>
        <v>346.73309999999998</v>
      </c>
      <c r="Q6" s="11">
        <f t="shared" si="12"/>
        <v>-0.23158000000000012</v>
      </c>
      <c r="R6" s="11">
        <f t="shared" si="21"/>
        <v>6.1071</v>
      </c>
      <c r="S6" s="19">
        <f t="shared" si="13"/>
        <v>-52.856400000000001</v>
      </c>
      <c r="T6" s="20">
        <f t="shared" si="14"/>
        <v>39.171799999999998</v>
      </c>
      <c r="U6" s="11">
        <f t="shared" si="15"/>
        <v>0.68369999999999997</v>
      </c>
      <c r="V6" s="11">
        <f t="shared" si="22"/>
        <v>6.1325000000000003</v>
      </c>
      <c r="W6" s="19">
        <f t="shared" si="16"/>
        <v>-52.892499999999998</v>
      </c>
      <c r="X6" s="20">
        <f t="shared" si="17"/>
        <v>93.912000000000006</v>
      </c>
      <c r="Y6" s="11">
        <f t="shared" si="18"/>
        <v>1.6391</v>
      </c>
      <c r="Z6" s="11">
        <f t="shared" si="23"/>
        <v>6.1590999999999996</v>
      </c>
      <c r="AA6" s="19">
        <f t="shared" si="19"/>
        <v>52.93</v>
      </c>
      <c r="AC6" s="14">
        <v>131</v>
      </c>
      <c r="AE6" t="s">
        <v>10</v>
      </c>
      <c r="AI6" t="s">
        <v>56</v>
      </c>
      <c r="AJ6" s="1">
        <v>175.5</v>
      </c>
      <c r="AK6" t="s">
        <v>5</v>
      </c>
    </row>
    <row r="7" spans="1:37" x14ac:dyDescent="0.25">
      <c r="A7" s="14">
        <v>6</v>
      </c>
      <c r="B7" s="10">
        <v>50</v>
      </c>
      <c r="C7" s="14">
        <f t="shared" si="0"/>
        <v>62.1</v>
      </c>
      <c r="D7" s="11">
        <f t="shared" si="1"/>
        <v>43.9</v>
      </c>
      <c r="E7" s="14" cm="1">
        <f t="array" ref="E7" xml:space="preserve"> ROUND(SQRT(D7*D7 + PanelToAnt*PanelToAnt),4)</f>
        <v>180.90729999999999</v>
      </c>
      <c r="F7" s="11">
        <f t="shared" si="2"/>
        <v>1.3152999999999999</v>
      </c>
      <c r="G7" s="14">
        <f t="shared" si="3"/>
        <v>-14.6388</v>
      </c>
      <c r="H7" s="14">
        <f t="shared" si="4"/>
        <v>180.00069999999999</v>
      </c>
      <c r="I7" s="14">
        <f t="shared" si="5"/>
        <v>180.59630000000001</v>
      </c>
      <c r="J7" s="14">
        <f t="shared" si="6"/>
        <v>181.22720000000001</v>
      </c>
      <c r="K7" s="31">
        <f t="shared" si="7"/>
        <v>181.8931</v>
      </c>
      <c r="L7" s="20">
        <f t="shared" si="8"/>
        <v>126.04810000000001</v>
      </c>
      <c r="M7" s="11">
        <f t="shared" si="9"/>
        <v>2.2000000000000002</v>
      </c>
      <c r="N7" s="11">
        <f t="shared" si="20"/>
        <v>6</v>
      </c>
      <c r="O7" s="19">
        <f t="shared" si="10"/>
        <v>-52.702800000000003</v>
      </c>
      <c r="P7" s="20">
        <f t="shared" si="11"/>
        <v>166.9658</v>
      </c>
      <c r="Q7" s="11">
        <f t="shared" si="12"/>
        <v>2.9140999999999999</v>
      </c>
      <c r="R7" s="11">
        <f t="shared" si="21"/>
        <v>6.0198999999999998</v>
      </c>
      <c r="S7" s="19">
        <f t="shared" si="13"/>
        <v>-52.731499999999997</v>
      </c>
      <c r="T7" s="20">
        <f t="shared" si="14"/>
        <v>210.30860000000001</v>
      </c>
      <c r="U7" s="11">
        <f t="shared" si="15"/>
        <v>-2.6125799999999999</v>
      </c>
      <c r="V7" s="11">
        <f t="shared" si="22"/>
        <v>6.0408999999999997</v>
      </c>
      <c r="W7" s="19">
        <f t="shared" si="16"/>
        <v>-52.761699999999998</v>
      </c>
      <c r="X7" s="20">
        <f t="shared" si="17"/>
        <v>256.05599999999998</v>
      </c>
      <c r="Y7" s="11">
        <f t="shared" si="18"/>
        <v>-1.8141799999999995</v>
      </c>
      <c r="Z7" s="11">
        <f t="shared" si="23"/>
        <v>6.0631000000000004</v>
      </c>
      <c r="AA7" s="19">
        <f t="shared" si="19"/>
        <v>52.793599999999998</v>
      </c>
      <c r="AC7" s="14">
        <v>191</v>
      </c>
      <c r="AE7" t="s">
        <v>11</v>
      </c>
      <c r="AI7" t="s">
        <v>57</v>
      </c>
      <c r="AJ7" s="1">
        <v>12.1</v>
      </c>
      <c r="AK7" t="s">
        <v>5</v>
      </c>
    </row>
    <row r="8" spans="1:37" x14ac:dyDescent="0.25">
      <c r="A8" s="14">
        <v>7</v>
      </c>
      <c r="B8" s="10">
        <v>60</v>
      </c>
      <c r="C8" s="14">
        <f t="shared" si="0"/>
        <v>72.099999999999994</v>
      </c>
      <c r="D8" s="11">
        <f t="shared" si="1"/>
        <v>33.900000000000006</v>
      </c>
      <c r="E8" s="14" cm="1">
        <f t="array" ref="E8" xml:space="preserve"> ROUND(SQRT(D8*D8 + PanelToAnt*PanelToAnt),4)</f>
        <v>178.7441</v>
      </c>
      <c r="F8" s="11">
        <f t="shared" si="2"/>
        <v>1.3752</v>
      </c>
      <c r="G8" s="14">
        <f t="shared" si="3"/>
        <v>-11.206799999999999</v>
      </c>
      <c r="H8" s="14">
        <f t="shared" si="4"/>
        <v>178.04560000000001</v>
      </c>
      <c r="I8" s="14">
        <f t="shared" si="5"/>
        <v>178.50210000000001</v>
      </c>
      <c r="J8" s="14">
        <f t="shared" si="6"/>
        <v>178.99520000000001</v>
      </c>
      <c r="K8" s="31">
        <f t="shared" si="7"/>
        <v>179.52459999999999</v>
      </c>
      <c r="L8" s="20">
        <f t="shared" si="8"/>
        <v>351.73270000000002</v>
      </c>
      <c r="M8" s="11">
        <f t="shared" si="9"/>
        <v>-0.14428000000000019</v>
      </c>
      <c r="N8" s="11">
        <f t="shared" si="20"/>
        <v>5.9348999999999998</v>
      </c>
      <c r="O8" s="19">
        <f t="shared" si="10"/>
        <v>-52.607900000000001</v>
      </c>
      <c r="P8" s="20">
        <f t="shared" si="11"/>
        <v>23.0943</v>
      </c>
      <c r="Q8" s="11">
        <f t="shared" si="12"/>
        <v>0.40310000000000001</v>
      </c>
      <c r="R8" s="11">
        <f t="shared" si="21"/>
        <v>5.9500999999999999</v>
      </c>
      <c r="S8" s="19">
        <f t="shared" si="13"/>
        <v>-52.630099999999999</v>
      </c>
      <c r="T8" s="20">
        <f t="shared" si="14"/>
        <v>56.970199999999998</v>
      </c>
      <c r="U8" s="11">
        <f t="shared" si="15"/>
        <v>0.99429999999999996</v>
      </c>
      <c r="V8" s="11">
        <f t="shared" si="22"/>
        <v>5.9664999999999999</v>
      </c>
      <c r="W8" s="19">
        <f t="shared" si="16"/>
        <v>-52.6541</v>
      </c>
      <c r="X8" s="20">
        <f t="shared" si="17"/>
        <v>93.34</v>
      </c>
      <c r="Y8" s="11">
        <f t="shared" si="18"/>
        <v>1.6291</v>
      </c>
      <c r="Z8" s="11">
        <f t="shared" si="23"/>
        <v>5.9842000000000004</v>
      </c>
      <c r="AA8" s="19">
        <f t="shared" si="19"/>
        <v>52.6798</v>
      </c>
      <c r="AC8" s="14">
        <v>227</v>
      </c>
      <c r="AE8" t="s">
        <v>12</v>
      </c>
    </row>
    <row r="9" spans="1:37" x14ac:dyDescent="0.25">
      <c r="A9" s="14">
        <v>8</v>
      </c>
      <c r="B9" s="10">
        <v>70</v>
      </c>
      <c r="C9" s="14">
        <f t="shared" si="0"/>
        <v>82.1</v>
      </c>
      <c r="D9" s="11">
        <f t="shared" si="1"/>
        <v>23.900000000000006</v>
      </c>
      <c r="E9" s="14" cm="1">
        <f t="array" ref="E9" xml:space="preserve"> ROUND(SQRT(D9*D9 + PanelToAnt*PanelToAnt),4)</f>
        <v>177.1199</v>
      </c>
      <c r="F9" s="11">
        <f t="shared" si="2"/>
        <v>1.4338</v>
      </c>
      <c r="G9" s="14">
        <f t="shared" si="3"/>
        <v>-7.8491999999999997</v>
      </c>
      <c r="H9" s="14">
        <f t="shared" si="4"/>
        <v>176.63589999999999</v>
      </c>
      <c r="I9" s="14">
        <f t="shared" si="5"/>
        <v>176.94919999999999</v>
      </c>
      <c r="J9" s="14">
        <f t="shared" si="6"/>
        <v>177.3</v>
      </c>
      <c r="K9" s="31">
        <f t="shared" si="7"/>
        <v>177.68819999999999</v>
      </c>
      <c r="L9" s="20">
        <f t="shared" si="8"/>
        <v>254.88630000000001</v>
      </c>
      <c r="M9" s="11">
        <f t="shared" si="9"/>
        <v>-1.8345799999999999</v>
      </c>
      <c r="N9" s="11">
        <f t="shared" si="20"/>
        <v>5.8879000000000001</v>
      </c>
      <c r="O9" s="19">
        <f t="shared" si="10"/>
        <v>-52.538899999999998</v>
      </c>
      <c r="P9" s="20">
        <f t="shared" si="11"/>
        <v>276.41000000000003</v>
      </c>
      <c r="Q9" s="11">
        <f t="shared" si="12"/>
        <v>-1.4588799999999997</v>
      </c>
      <c r="R9" s="11">
        <f t="shared" si="21"/>
        <v>5.8982999999999999</v>
      </c>
      <c r="S9" s="19">
        <f t="shared" si="13"/>
        <v>-52.554200000000002</v>
      </c>
      <c r="T9" s="20">
        <f t="shared" si="14"/>
        <v>300.51</v>
      </c>
      <c r="U9" s="11">
        <f t="shared" si="15"/>
        <v>-1.0382799999999994</v>
      </c>
      <c r="V9" s="11">
        <f t="shared" si="22"/>
        <v>5.91</v>
      </c>
      <c r="W9" s="19">
        <f t="shared" si="16"/>
        <v>-52.571399999999997</v>
      </c>
      <c r="X9" s="20">
        <f t="shared" si="17"/>
        <v>327.17930000000001</v>
      </c>
      <c r="Y9" s="11">
        <f t="shared" si="18"/>
        <v>-0.57277999999999984</v>
      </c>
      <c r="Z9" s="11">
        <f t="shared" si="23"/>
        <v>5.9229000000000003</v>
      </c>
      <c r="AA9" s="19">
        <f t="shared" si="19"/>
        <v>52.590400000000002</v>
      </c>
      <c r="AC9" s="14">
        <v>258</v>
      </c>
      <c r="AE9" t="s">
        <v>13</v>
      </c>
    </row>
    <row r="10" spans="1:37" x14ac:dyDescent="0.25">
      <c r="A10" s="14">
        <v>9</v>
      </c>
      <c r="B10" s="10">
        <v>80</v>
      </c>
      <c r="C10" s="14">
        <f t="shared" si="0"/>
        <v>92.1</v>
      </c>
      <c r="D10" s="11">
        <f t="shared" si="1"/>
        <v>13.900000000000006</v>
      </c>
      <c r="E10" s="14" cm="1">
        <f t="array" ref="E10" xml:space="preserve"> ROUND(SQRT(D10*D10 + PanelToAnt*PanelToAnt),4)</f>
        <v>176.0496</v>
      </c>
      <c r="F10" s="11">
        <f t="shared" si="2"/>
        <v>1.4914000000000001</v>
      </c>
      <c r="G10" s="14">
        <f t="shared" si="3"/>
        <v>-4.5490000000000004</v>
      </c>
      <c r="H10" s="14">
        <f t="shared" si="4"/>
        <v>175.78469999999999</v>
      </c>
      <c r="I10" s="14">
        <f t="shared" si="5"/>
        <v>175.95169999999999</v>
      </c>
      <c r="J10" s="14">
        <f t="shared" si="6"/>
        <v>176.15700000000001</v>
      </c>
      <c r="K10" s="31">
        <f t="shared" si="7"/>
        <v>176.40039999999999</v>
      </c>
      <c r="L10" s="20">
        <f t="shared" si="8"/>
        <v>196.40889999999999</v>
      </c>
      <c r="M10" s="11">
        <f t="shared" si="9"/>
        <v>-2.8551799999999998</v>
      </c>
      <c r="N10" s="11">
        <f t="shared" si="20"/>
        <v>5.8594999999999997</v>
      </c>
      <c r="O10" s="19">
        <f t="shared" si="10"/>
        <v>-52.496899999999997</v>
      </c>
      <c r="P10" s="20">
        <f t="shared" si="11"/>
        <v>207.8818</v>
      </c>
      <c r="Q10" s="11">
        <f t="shared" si="12"/>
        <v>-2.6549799999999997</v>
      </c>
      <c r="R10" s="11">
        <f t="shared" si="21"/>
        <v>5.8651</v>
      </c>
      <c r="S10" s="19">
        <f t="shared" si="13"/>
        <v>-52.505099999999999</v>
      </c>
      <c r="T10" s="20">
        <f t="shared" si="14"/>
        <v>221.98589999999999</v>
      </c>
      <c r="U10" s="11">
        <f t="shared" si="15"/>
        <v>-2.4087799999999997</v>
      </c>
      <c r="V10" s="11">
        <f t="shared" si="22"/>
        <v>5.8719000000000001</v>
      </c>
      <c r="W10" s="19">
        <f t="shared" si="16"/>
        <v>-52.515300000000003</v>
      </c>
      <c r="X10" s="20">
        <f t="shared" si="17"/>
        <v>238.70750000000001</v>
      </c>
      <c r="Y10" s="11">
        <f t="shared" si="18"/>
        <v>-2.1169799999999999</v>
      </c>
      <c r="Z10" s="11">
        <f t="shared" si="23"/>
        <v>5.88</v>
      </c>
      <c r="AA10" s="19">
        <f t="shared" si="19"/>
        <v>52.527299999999997</v>
      </c>
      <c r="AC10" s="14">
        <v>287</v>
      </c>
      <c r="AE10" t="s">
        <v>14</v>
      </c>
    </row>
    <row r="11" spans="1:37" x14ac:dyDescent="0.25">
      <c r="A11" s="14">
        <v>10</v>
      </c>
      <c r="B11" s="10">
        <v>90</v>
      </c>
      <c r="C11" s="14">
        <f t="shared" si="0"/>
        <v>102.1</v>
      </c>
      <c r="D11" s="11">
        <f t="shared" si="1"/>
        <v>3.9000000000000057</v>
      </c>
      <c r="E11" s="14" cm="1">
        <f t="array" ref="E11" xml:space="preserve"> ROUND(SQRT(D11*D11 + PanelToAnt*PanelToAnt),4)</f>
        <v>175.54329999999999</v>
      </c>
      <c r="F11" s="11">
        <f t="shared" si="2"/>
        <v>1.5486</v>
      </c>
      <c r="G11" s="14">
        <f t="shared" si="3"/>
        <v>-1.2717000000000001</v>
      </c>
      <c r="H11" s="14">
        <f t="shared" si="4"/>
        <v>175.5</v>
      </c>
      <c r="I11" s="14">
        <f t="shared" si="5"/>
        <v>175.51929999999999</v>
      </c>
      <c r="J11" s="14">
        <f t="shared" si="6"/>
        <v>175.577</v>
      </c>
      <c r="K11" s="31">
        <f t="shared" si="7"/>
        <v>175.67320000000001</v>
      </c>
      <c r="L11" s="20">
        <f t="shared" si="8"/>
        <v>176.85</v>
      </c>
      <c r="M11" s="11">
        <f t="shared" si="9"/>
        <v>3.0865999999999998</v>
      </c>
      <c r="N11" s="11">
        <f t="shared" si="20"/>
        <v>5.85</v>
      </c>
      <c r="O11" s="19">
        <f t="shared" si="10"/>
        <v>-52.482799999999997</v>
      </c>
      <c r="P11" s="20">
        <f t="shared" si="11"/>
        <v>178.17590000000001</v>
      </c>
      <c r="Q11" s="11">
        <f t="shared" si="12"/>
        <v>3.1097999999999999</v>
      </c>
      <c r="R11" s="11">
        <f t="shared" si="21"/>
        <v>5.8506</v>
      </c>
      <c r="S11" s="19">
        <f t="shared" si="13"/>
        <v>-52.483800000000002</v>
      </c>
      <c r="T11" s="20">
        <f t="shared" si="14"/>
        <v>182.13990000000001</v>
      </c>
      <c r="U11" s="11">
        <f t="shared" si="15"/>
        <v>-3.1042799999999997</v>
      </c>
      <c r="V11" s="11">
        <f t="shared" si="22"/>
        <v>5.8525999999999998</v>
      </c>
      <c r="W11" s="19">
        <f t="shared" si="16"/>
        <v>-52.486600000000003</v>
      </c>
      <c r="X11" s="20">
        <f t="shared" si="17"/>
        <v>188.74879999999999</v>
      </c>
      <c r="Y11" s="11">
        <f t="shared" si="18"/>
        <v>-2.98888</v>
      </c>
      <c r="Z11" s="11">
        <f t="shared" si="23"/>
        <v>5.8558000000000003</v>
      </c>
      <c r="AA11" s="19">
        <f t="shared" si="19"/>
        <v>52.491399999999999</v>
      </c>
      <c r="AC11" s="14">
        <v>321</v>
      </c>
      <c r="AE11" t="s">
        <v>15</v>
      </c>
    </row>
    <row r="12" spans="1:37" x14ac:dyDescent="0.25">
      <c r="A12" s="14">
        <v>11</v>
      </c>
      <c r="B12" s="10">
        <v>100</v>
      </c>
      <c r="C12" s="14">
        <f t="shared" si="0"/>
        <v>112.1</v>
      </c>
      <c r="D12" s="11">
        <f t="shared" si="1"/>
        <v>-6.0999999999999943</v>
      </c>
      <c r="E12" s="14" cm="1">
        <f t="array" ref="E12" xml:space="preserve"> ROUND(SQRT(D12*D12 + PanelToAnt*PanelToAnt),4)</f>
        <v>175.60599999999999</v>
      </c>
      <c r="F12" s="11">
        <f t="shared" si="2"/>
        <v>1.6055999999999999</v>
      </c>
      <c r="G12" s="14">
        <f t="shared" si="3"/>
        <v>1.9942</v>
      </c>
      <c r="H12" s="14">
        <f t="shared" si="4"/>
        <v>175.78469999999999</v>
      </c>
      <c r="I12" s="14">
        <f t="shared" si="5"/>
        <v>175.6559</v>
      </c>
      <c r="J12" s="14">
        <f t="shared" si="6"/>
        <v>175.56559999999999</v>
      </c>
      <c r="K12" s="31">
        <f t="shared" si="7"/>
        <v>175.5138</v>
      </c>
      <c r="L12" s="20">
        <f t="shared" si="8"/>
        <v>196.40889999999999</v>
      </c>
      <c r="M12" s="11">
        <f t="shared" si="9"/>
        <v>-2.8551799999999998</v>
      </c>
      <c r="N12" s="11">
        <f t="shared" si="20"/>
        <v>5.8594999999999997</v>
      </c>
      <c r="O12" s="19">
        <f t="shared" si="10"/>
        <v>-52.496899999999997</v>
      </c>
      <c r="P12" s="20">
        <f t="shared" si="11"/>
        <v>187.56030000000001</v>
      </c>
      <c r="Q12" s="11">
        <f t="shared" si="12"/>
        <v>-3.0096799999999999</v>
      </c>
      <c r="R12" s="11">
        <f t="shared" si="21"/>
        <v>5.8552</v>
      </c>
      <c r="S12" s="19">
        <f t="shared" si="13"/>
        <v>-52.490499999999997</v>
      </c>
      <c r="T12" s="20">
        <f t="shared" si="14"/>
        <v>181.35669999999999</v>
      </c>
      <c r="U12" s="11">
        <f t="shared" si="15"/>
        <v>-3.11788</v>
      </c>
      <c r="V12" s="11">
        <f t="shared" si="22"/>
        <v>5.8521999999999998</v>
      </c>
      <c r="W12" s="19">
        <f t="shared" si="16"/>
        <v>-52.4861</v>
      </c>
      <c r="X12" s="20">
        <f t="shared" si="17"/>
        <v>177.79810000000001</v>
      </c>
      <c r="Y12" s="11">
        <f t="shared" si="18"/>
        <v>3.1032000000000002</v>
      </c>
      <c r="Z12" s="11">
        <f t="shared" si="23"/>
        <v>5.8505000000000003</v>
      </c>
      <c r="AA12" s="19">
        <f t="shared" si="19"/>
        <v>52.483499999999999</v>
      </c>
      <c r="AC12" s="14">
        <v>358</v>
      </c>
      <c r="AE12" t="s">
        <v>16</v>
      </c>
    </row>
    <row r="13" spans="1:37" x14ac:dyDescent="0.25">
      <c r="A13" s="14">
        <v>12</v>
      </c>
      <c r="B13" s="10">
        <v>110</v>
      </c>
      <c r="C13" s="14">
        <f t="shared" si="0"/>
        <v>122.1</v>
      </c>
      <c r="D13" s="11">
        <f t="shared" si="1"/>
        <v>-16.099999999999994</v>
      </c>
      <c r="E13" s="14" cm="1">
        <f t="array" ref="E13" xml:space="preserve"> ROUND(SQRT(D13*D13 + PanelToAnt*PanelToAnt),4)</f>
        <v>176.23689999999999</v>
      </c>
      <c r="F13" s="11">
        <f t="shared" si="2"/>
        <v>1.6628000000000001</v>
      </c>
      <c r="G13" s="14">
        <f t="shared" si="3"/>
        <v>5.2714999999999996</v>
      </c>
      <c r="H13" s="14">
        <f t="shared" si="4"/>
        <v>176.63589999999999</v>
      </c>
      <c r="I13" s="14">
        <f t="shared" si="5"/>
        <v>176.3605</v>
      </c>
      <c r="J13" s="14">
        <f t="shared" si="6"/>
        <v>176.12289999999999</v>
      </c>
      <c r="K13" s="31">
        <f t="shared" si="7"/>
        <v>175.92349999999999</v>
      </c>
      <c r="L13" s="20">
        <f t="shared" si="8"/>
        <v>254.88630000000001</v>
      </c>
      <c r="M13" s="11">
        <f t="shared" si="9"/>
        <v>-1.8345799999999999</v>
      </c>
      <c r="N13" s="11">
        <f t="shared" si="20"/>
        <v>5.8879000000000001</v>
      </c>
      <c r="O13" s="19">
        <f t="shared" si="10"/>
        <v>-52.538899999999998</v>
      </c>
      <c r="P13" s="20">
        <f t="shared" si="11"/>
        <v>235.96639999999999</v>
      </c>
      <c r="Q13" s="11">
        <f t="shared" si="12"/>
        <v>-2.1647799999999995</v>
      </c>
      <c r="R13" s="11">
        <f t="shared" si="21"/>
        <v>5.8787000000000003</v>
      </c>
      <c r="S13" s="19">
        <f t="shared" si="13"/>
        <v>-52.525300000000001</v>
      </c>
      <c r="T13" s="20">
        <f t="shared" si="14"/>
        <v>219.64320000000001</v>
      </c>
      <c r="U13" s="11">
        <f t="shared" si="15"/>
        <v>-2.4496799999999999</v>
      </c>
      <c r="V13" s="11">
        <f t="shared" si="22"/>
        <v>5.8708</v>
      </c>
      <c r="W13" s="19">
        <f t="shared" si="16"/>
        <v>-52.513599999999997</v>
      </c>
      <c r="X13" s="20">
        <f t="shared" si="17"/>
        <v>205.94450000000001</v>
      </c>
      <c r="Y13" s="11">
        <f t="shared" si="18"/>
        <v>-2.6887799999999999</v>
      </c>
      <c r="Z13" s="11">
        <f t="shared" si="23"/>
        <v>5.8640999999999996</v>
      </c>
      <c r="AA13" s="19">
        <f t="shared" si="19"/>
        <v>52.503799999999998</v>
      </c>
      <c r="AC13" s="14">
        <v>389</v>
      </c>
      <c r="AE13" t="s">
        <v>17</v>
      </c>
    </row>
    <row r="14" spans="1:37" x14ac:dyDescent="0.25">
      <c r="A14" s="14">
        <v>13</v>
      </c>
      <c r="B14" s="10">
        <v>120</v>
      </c>
      <c r="C14" s="14">
        <f t="shared" si="0"/>
        <v>132.1</v>
      </c>
      <c r="D14" s="11">
        <f t="shared" si="1"/>
        <v>-26.099999999999994</v>
      </c>
      <c r="E14" s="14" cm="1">
        <f t="array" ref="E14" xml:space="preserve"> ROUND(SQRT(D14*D14 + PanelToAnt*PanelToAnt),4)</f>
        <v>177.43020000000001</v>
      </c>
      <c r="F14" s="11">
        <f t="shared" si="2"/>
        <v>1.7205999999999999</v>
      </c>
      <c r="G14" s="14">
        <f t="shared" si="3"/>
        <v>8.5831999999999997</v>
      </c>
      <c r="H14" s="14">
        <f t="shared" si="4"/>
        <v>178.04560000000001</v>
      </c>
      <c r="I14" s="14">
        <f t="shared" si="5"/>
        <v>177.626</v>
      </c>
      <c r="J14" s="14">
        <f t="shared" si="6"/>
        <v>177.24359999999999</v>
      </c>
      <c r="K14" s="31">
        <f t="shared" si="7"/>
        <v>176.89850000000001</v>
      </c>
      <c r="L14" s="20">
        <f t="shared" si="8"/>
        <v>351.73270000000002</v>
      </c>
      <c r="M14" s="11">
        <f t="shared" si="9"/>
        <v>-0.14428000000000019</v>
      </c>
      <c r="N14" s="11">
        <f t="shared" si="20"/>
        <v>5.9348999999999998</v>
      </c>
      <c r="O14" s="19">
        <f t="shared" si="10"/>
        <v>-52.607900000000001</v>
      </c>
      <c r="P14" s="20">
        <f t="shared" si="11"/>
        <v>322.90620000000001</v>
      </c>
      <c r="Q14" s="11">
        <f t="shared" si="12"/>
        <v>-0.64738000000000007</v>
      </c>
      <c r="R14" s="11">
        <f t="shared" si="21"/>
        <v>5.9208999999999996</v>
      </c>
      <c r="S14" s="19">
        <f t="shared" si="13"/>
        <v>-52.587400000000002</v>
      </c>
      <c r="T14" s="20">
        <f t="shared" si="14"/>
        <v>296.63529999999997</v>
      </c>
      <c r="U14" s="11">
        <f t="shared" si="15"/>
        <v>-1.10588</v>
      </c>
      <c r="V14" s="11">
        <f t="shared" si="22"/>
        <v>5.9081000000000001</v>
      </c>
      <c r="W14" s="19">
        <f t="shared" si="16"/>
        <v>-52.5687</v>
      </c>
      <c r="X14" s="20">
        <f t="shared" si="17"/>
        <v>272.92700000000002</v>
      </c>
      <c r="Y14" s="11">
        <f t="shared" si="18"/>
        <v>-1.5196800000000001</v>
      </c>
      <c r="Z14" s="11">
        <f t="shared" si="23"/>
        <v>5.8966000000000003</v>
      </c>
      <c r="AA14" s="19">
        <f t="shared" si="19"/>
        <v>52.5518</v>
      </c>
      <c r="AC14" s="14">
        <v>419</v>
      </c>
      <c r="AE14" t="s">
        <v>18</v>
      </c>
    </row>
    <row r="15" spans="1:37" x14ac:dyDescent="0.25">
      <c r="A15" s="14">
        <v>14</v>
      </c>
      <c r="B15" s="10">
        <v>130</v>
      </c>
      <c r="C15" s="14">
        <f t="shared" si="0"/>
        <v>142.1</v>
      </c>
      <c r="D15" s="11">
        <f t="shared" si="1"/>
        <v>-36.099999999999994</v>
      </c>
      <c r="E15" s="14" cm="1">
        <f t="array" ref="E15" xml:space="preserve"> ROUND(SQRT(D15*D15 + PanelToAnt*PanelToAnt),4)</f>
        <v>179.17439999999999</v>
      </c>
      <c r="F15" s="11">
        <f t="shared" si="2"/>
        <v>1.7794000000000001</v>
      </c>
      <c r="G15" s="14">
        <f t="shared" si="3"/>
        <v>11.952199999999999</v>
      </c>
      <c r="H15" s="14">
        <f t="shared" si="4"/>
        <v>180.00069999999999</v>
      </c>
      <c r="I15" s="14">
        <f t="shared" si="5"/>
        <v>179.4408</v>
      </c>
      <c r="J15" s="14">
        <f t="shared" si="6"/>
        <v>178.917</v>
      </c>
      <c r="K15" s="31">
        <f t="shared" si="7"/>
        <v>178.42949999999999</v>
      </c>
      <c r="L15" s="20">
        <f t="shared" si="8"/>
        <v>126.04810000000001</v>
      </c>
      <c r="M15" s="11">
        <f t="shared" si="9"/>
        <v>2.2000000000000002</v>
      </c>
      <c r="N15" s="11">
        <f t="shared" si="20"/>
        <v>6</v>
      </c>
      <c r="O15" s="19">
        <f t="shared" si="10"/>
        <v>-52.702800000000003</v>
      </c>
      <c r="P15" s="20">
        <f t="shared" si="11"/>
        <v>87.582999999999998</v>
      </c>
      <c r="Q15" s="11">
        <f t="shared" si="12"/>
        <v>1.5286</v>
      </c>
      <c r="R15" s="11">
        <f t="shared" si="21"/>
        <v>5.9813999999999998</v>
      </c>
      <c r="S15" s="19">
        <f t="shared" si="13"/>
        <v>-52.675699999999999</v>
      </c>
      <c r="T15" s="20">
        <f t="shared" si="14"/>
        <v>51.597900000000003</v>
      </c>
      <c r="U15" s="11">
        <f t="shared" si="15"/>
        <v>0.90059999999999996</v>
      </c>
      <c r="V15" s="11">
        <f t="shared" si="22"/>
        <v>5.9638999999999998</v>
      </c>
      <c r="W15" s="19">
        <f t="shared" si="16"/>
        <v>-52.650300000000001</v>
      </c>
      <c r="X15" s="20">
        <f t="shared" si="17"/>
        <v>18.1066</v>
      </c>
      <c r="Y15" s="11">
        <f t="shared" si="18"/>
        <v>0.316</v>
      </c>
      <c r="Z15" s="11">
        <f t="shared" si="23"/>
        <v>5.9477000000000002</v>
      </c>
      <c r="AA15" s="19">
        <f t="shared" si="19"/>
        <v>52.626600000000003</v>
      </c>
      <c r="AC15" s="14">
        <v>446</v>
      </c>
      <c r="AE15" t="s">
        <v>19</v>
      </c>
    </row>
    <row r="16" spans="1:37" x14ac:dyDescent="0.25">
      <c r="A16" s="14">
        <v>15</v>
      </c>
      <c r="B16" s="10">
        <v>140</v>
      </c>
      <c r="C16" s="14">
        <f t="shared" si="0"/>
        <v>152.1</v>
      </c>
      <c r="D16" s="11">
        <f t="shared" si="1"/>
        <v>-46.099999999999994</v>
      </c>
      <c r="E16" s="14" cm="1">
        <f t="array" ref="E16" xml:space="preserve"> ROUND(SQRT(D16*D16 + PanelToAnt*PanelToAnt),4)</f>
        <v>181.4537</v>
      </c>
      <c r="F16" s="11">
        <f t="shared" si="2"/>
        <v>1.8396999999999999</v>
      </c>
      <c r="G16" s="14">
        <f t="shared" si="3"/>
        <v>15.4071</v>
      </c>
      <c r="H16" s="14">
        <f t="shared" si="4"/>
        <v>182.4836</v>
      </c>
      <c r="I16" s="14">
        <f t="shared" si="5"/>
        <v>181.7884</v>
      </c>
      <c r="J16" s="14">
        <f t="shared" si="6"/>
        <v>181.12780000000001</v>
      </c>
      <c r="K16" s="31">
        <f t="shared" si="7"/>
        <v>180.50229999999999</v>
      </c>
      <c r="L16" s="20">
        <f t="shared" si="8"/>
        <v>296.62329999999997</v>
      </c>
      <c r="M16" s="11">
        <f t="shared" si="9"/>
        <v>-1.1061800000000002</v>
      </c>
      <c r="N16" s="11">
        <f t="shared" si="20"/>
        <v>6.0827999999999998</v>
      </c>
      <c r="O16" s="19">
        <f t="shared" si="10"/>
        <v>-52.821800000000003</v>
      </c>
      <c r="P16" s="20">
        <f t="shared" si="11"/>
        <v>248.8631</v>
      </c>
      <c r="Q16" s="11">
        <f t="shared" si="12"/>
        <v>-1.9396800000000001</v>
      </c>
      <c r="R16" s="11">
        <f t="shared" si="21"/>
        <v>6.0595999999999997</v>
      </c>
      <c r="S16" s="19">
        <f t="shared" si="13"/>
        <v>-52.788600000000002</v>
      </c>
      <c r="T16" s="20">
        <f t="shared" si="14"/>
        <v>203.47989999999999</v>
      </c>
      <c r="U16" s="11">
        <f t="shared" si="15"/>
        <v>-2.7317799999999997</v>
      </c>
      <c r="V16" s="11">
        <f t="shared" si="22"/>
        <v>6.0376000000000003</v>
      </c>
      <c r="W16" s="19">
        <f t="shared" si="16"/>
        <v>-52.756999999999998</v>
      </c>
      <c r="X16" s="20">
        <f t="shared" si="17"/>
        <v>160.50800000000001</v>
      </c>
      <c r="Y16" s="11">
        <f t="shared" si="18"/>
        <v>2.8014000000000001</v>
      </c>
      <c r="Z16" s="11">
        <f t="shared" si="23"/>
        <v>6.0167000000000002</v>
      </c>
      <c r="AA16" s="19">
        <f t="shared" si="19"/>
        <v>52.726900000000001</v>
      </c>
      <c r="AC16" s="14">
        <v>476</v>
      </c>
      <c r="AE16" t="s">
        <v>20</v>
      </c>
    </row>
    <row r="17" spans="1:31" x14ac:dyDescent="0.25">
      <c r="A17" s="14">
        <v>16</v>
      </c>
      <c r="B17" s="10">
        <v>150</v>
      </c>
      <c r="C17" s="14">
        <f t="shared" si="0"/>
        <v>162.1</v>
      </c>
      <c r="D17" s="11">
        <f t="shared" si="1"/>
        <v>-56.099999999999994</v>
      </c>
      <c r="E17" s="14" cm="1">
        <f t="array" ref="E17" xml:space="preserve"> ROUND(SQRT(D17*D17 + PanelToAnt*PanelToAnt),4)</f>
        <v>184.2484</v>
      </c>
      <c r="F17" s="11">
        <f t="shared" si="2"/>
        <v>1.9017999999999999</v>
      </c>
      <c r="G17" s="14">
        <f t="shared" si="3"/>
        <v>18.965199999999999</v>
      </c>
      <c r="H17" s="14">
        <f t="shared" si="4"/>
        <v>185.47300000000001</v>
      </c>
      <c r="I17" s="14">
        <f t="shared" si="5"/>
        <v>184.64830000000001</v>
      </c>
      <c r="J17" s="14">
        <f t="shared" si="6"/>
        <v>183.85669999999999</v>
      </c>
      <c r="K17" s="31">
        <f t="shared" si="7"/>
        <v>183.0986</v>
      </c>
      <c r="L17" s="20">
        <f t="shared" si="8"/>
        <v>141.99510000000001</v>
      </c>
      <c r="M17" s="11">
        <f t="shared" si="9"/>
        <v>2.4782999999999999</v>
      </c>
      <c r="N17" s="11">
        <f t="shared" si="20"/>
        <v>6.1824000000000003</v>
      </c>
      <c r="O17" s="19">
        <f t="shared" si="10"/>
        <v>-52.962899999999998</v>
      </c>
      <c r="P17" s="20">
        <f t="shared" si="11"/>
        <v>85.338200000000001</v>
      </c>
      <c r="Q17" s="11">
        <f t="shared" si="12"/>
        <v>1.4894000000000001</v>
      </c>
      <c r="R17" s="11">
        <f t="shared" si="21"/>
        <v>6.1548999999999996</v>
      </c>
      <c r="S17" s="19">
        <f t="shared" si="13"/>
        <v>-52.924199999999999</v>
      </c>
      <c r="T17" s="20">
        <f t="shared" si="14"/>
        <v>30.955300000000001</v>
      </c>
      <c r="U17" s="11">
        <f t="shared" si="15"/>
        <v>0.5403</v>
      </c>
      <c r="V17" s="11">
        <f t="shared" si="22"/>
        <v>6.1285999999999996</v>
      </c>
      <c r="W17" s="19">
        <f t="shared" si="16"/>
        <v>-52.886899999999997</v>
      </c>
      <c r="X17" s="20">
        <f t="shared" si="17"/>
        <v>338.87380000000002</v>
      </c>
      <c r="Y17" s="11">
        <f t="shared" si="18"/>
        <v>-0.36867999999999945</v>
      </c>
      <c r="Z17" s="11">
        <f t="shared" si="23"/>
        <v>6.1032999999999999</v>
      </c>
      <c r="AA17" s="19">
        <f t="shared" si="19"/>
        <v>52.850999999999999</v>
      </c>
      <c r="AC17" s="14">
        <v>499</v>
      </c>
      <c r="AE17" t="s">
        <v>21</v>
      </c>
    </row>
    <row r="18" spans="1:31" x14ac:dyDescent="0.25">
      <c r="A18" s="14">
        <v>17</v>
      </c>
      <c r="B18" s="10">
        <v>160</v>
      </c>
      <c r="C18" s="14">
        <f t="shared" si="0"/>
        <v>172.1</v>
      </c>
      <c r="D18" s="11">
        <f t="shared" si="1"/>
        <v>-66.099999999999994</v>
      </c>
      <c r="E18" s="14" cm="1">
        <f t="array" ref="E18" xml:space="preserve"> ROUND(SQRT(D18*D18 + PanelToAnt*PanelToAnt),4)</f>
        <v>187.5352</v>
      </c>
      <c r="F18" s="11">
        <f t="shared" si="2"/>
        <v>1.9662999999999999</v>
      </c>
      <c r="G18" s="14">
        <f t="shared" si="3"/>
        <v>22.660799999999998</v>
      </c>
      <c r="H18" s="14">
        <f t="shared" si="4"/>
        <v>188.9451</v>
      </c>
      <c r="I18" s="14">
        <f t="shared" si="5"/>
        <v>187.9974</v>
      </c>
      <c r="J18" s="14">
        <f t="shared" si="6"/>
        <v>187.08099999999999</v>
      </c>
      <c r="K18" s="31">
        <f t="shared" si="7"/>
        <v>186.19640000000001</v>
      </c>
      <c r="L18" s="20">
        <f t="shared" si="8"/>
        <v>20.528400000000001</v>
      </c>
      <c r="M18" s="11">
        <f t="shared" si="9"/>
        <v>0.35830000000000001</v>
      </c>
      <c r="N18" s="11">
        <f t="shared" si="20"/>
        <v>6.2981999999999996</v>
      </c>
      <c r="O18" s="19">
        <f t="shared" si="10"/>
        <v>-53.124000000000002</v>
      </c>
      <c r="P18" s="20">
        <f t="shared" si="11"/>
        <v>315.42140000000001</v>
      </c>
      <c r="Q18" s="11">
        <f t="shared" si="12"/>
        <v>-0.7780800000000001</v>
      </c>
      <c r="R18" s="11">
        <f t="shared" si="21"/>
        <v>6.2666000000000004</v>
      </c>
      <c r="S18" s="19">
        <f t="shared" si="13"/>
        <v>-53.080300000000001</v>
      </c>
      <c r="T18" s="20">
        <f t="shared" si="14"/>
        <v>252.46469999999999</v>
      </c>
      <c r="U18" s="11">
        <f t="shared" si="15"/>
        <v>-1.8768799999999999</v>
      </c>
      <c r="V18" s="11">
        <f t="shared" si="22"/>
        <v>6.2359999999999998</v>
      </c>
      <c r="W18" s="19">
        <f t="shared" si="16"/>
        <v>-53.0379</v>
      </c>
      <c r="X18" s="20">
        <f t="shared" si="17"/>
        <v>191.6927</v>
      </c>
      <c r="Y18" s="11">
        <f t="shared" si="18"/>
        <v>-2.9374799999999999</v>
      </c>
      <c r="Z18" s="11">
        <f t="shared" si="23"/>
        <v>6.2065000000000001</v>
      </c>
      <c r="AA18" s="19">
        <f t="shared" si="19"/>
        <v>52.996699999999997</v>
      </c>
      <c r="AC18" s="14">
        <v>533</v>
      </c>
      <c r="AE18" t="s">
        <v>22</v>
      </c>
    </row>
    <row r="19" spans="1:31" x14ac:dyDescent="0.25">
      <c r="A19" s="14">
        <v>18</v>
      </c>
      <c r="B19" s="10">
        <v>170</v>
      </c>
      <c r="C19" s="14">
        <f t="shared" si="0"/>
        <v>182.1</v>
      </c>
      <c r="D19" s="11">
        <f t="shared" si="1"/>
        <v>-76.099999999999994</v>
      </c>
      <c r="E19" s="14" cm="1">
        <f t="array" ref="E19" xml:space="preserve"> ROUND(SQRT(D19*D19 + PanelToAnt*PanelToAnt),4)</f>
        <v>191.28890000000001</v>
      </c>
      <c r="F19" s="11">
        <f t="shared" si="2"/>
        <v>2.0337999999999998</v>
      </c>
      <c r="G19" s="14">
        <f t="shared" si="3"/>
        <v>26.528300000000002</v>
      </c>
      <c r="H19" s="14">
        <f t="shared" si="4"/>
        <v>192.87370000000001</v>
      </c>
      <c r="I19" s="14">
        <f t="shared" si="5"/>
        <v>191.8098</v>
      </c>
      <c r="J19" s="14">
        <f t="shared" si="6"/>
        <v>190.77549999999999</v>
      </c>
      <c r="K19" s="31">
        <f t="shared" si="7"/>
        <v>189.77119999999999</v>
      </c>
      <c r="L19" s="20">
        <f t="shared" si="8"/>
        <v>290.42320000000001</v>
      </c>
      <c r="M19" s="11">
        <f t="shared" si="9"/>
        <v>-1.2143799999999993</v>
      </c>
      <c r="N19" s="11">
        <f t="shared" si="20"/>
        <v>6.4291</v>
      </c>
      <c r="O19" s="19">
        <f t="shared" si="10"/>
        <v>-53.302700000000002</v>
      </c>
      <c r="P19" s="20">
        <f t="shared" si="11"/>
        <v>217.33330000000001</v>
      </c>
      <c r="Q19" s="11">
        <f t="shared" si="12"/>
        <v>-2.4899799999999996</v>
      </c>
      <c r="R19" s="11">
        <f t="shared" si="21"/>
        <v>6.3936999999999999</v>
      </c>
      <c r="S19" s="19">
        <f t="shared" si="13"/>
        <v>-53.2547</v>
      </c>
      <c r="T19" s="20">
        <f t="shared" si="14"/>
        <v>146.27690000000001</v>
      </c>
      <c r="U19" s="11">
        <f t="shared" si="15"/>
        <v>2.5529999999999999</v>
      </c>
      <c r="V19" s="11">
        <f t="shared" si="22"/>
        <v>6.3592000000000004</v>
      </c>
      <c r="W19" s="19">
        <f t="shared" si="16"/>
        <v>-53.207700000000003</v>
      </c>
      <c r="X19" s="20">
        <f t="shared" si="17"/>
        <v>77.281400000000005</v>
      </c>
      <c r="Y19" s="11">
        <f t="shared" si="18"/>
        <v>1.3488</v>
      </c>
      <c r="Z19" s="11">
        <f t="shared" si="23"/>
        <v>6.3257000000000003</v>
      </c>
      <c r="AA19" s="19">
        <f t="shared" si="19"/>
        <v>53.161900000000003</v>
      </c>
      <c r="AC19" s="14">
        <v>573</v>
      </c>
      <c r="AE19" t="s">
        <v>23</v>
      </c>
    </row>
    <row r="20" spans="1:31" x14ac:dyDescent="0.25">
      <c r="A20" s="14">
        <v>19</v>
      </c>
      <c r="B20" s="10">
        <v>180</v>
      </c>
      <c r="C20" s="14">
        <f t="shared" si="0"/>
        <v>192.1</v>
      </c>
      <c r="D20" s="11">
        <f t="shared" si="1"/>
        <v>-86.1</v>
      </c>
      <c r="E20" s="14" cm="1">
        <f t="array" ref="E20" xml:space="preserve"> ROUND(SQRT(D20*D20 + PanelToAnt*PanelToAnt),4)</f>
        <v>195.48259999999999</v>
      </c>
      <c r="F20" s="11">
        <f t="shared" si="2"/>
        <v>2.105</v>
      </c>
      <c r="G20" s="14">
        <f t="shared" si="3"/>
        <v>30.607700000000001</v>
      </c>
      <c r="H20" s="14">
        <f t="shared" si="4"/>
        <v>197.23150000000001</v>
      </c>
      <c r="I20" s="14">
        <f t="shared" si="5"/>
        <v>196.05869999999999</v>
      </c>
      <c r="J20" s="14">
        <f t="shared" si="6"/>
        <v>194.9135</v>
      </c>
      <c r="K20" s="31">
        <f t="shared" si="7"/>
        <v>193.79650000000001</v>
      </c>
      <c r="L20" s="20">
        <f t="shared" si="8"/>
        <v>229.80410000000001</v>
      </c>
      <c r="M20" s="11">
        <f t="shared" si="9"/>
        <v>-2.2723800000000001</v>
      </c>
      <c r="N20" s="11">
        <f t="shared" si="20"/>
        <v>6.5743999999999998</v>
      </c>
      <c r="O20" s="19">
        <f t="shared" si="10"/>
        <v>-53.4968</v>
      </c>
      <c r="P20" s="20">
        <f t="shared" si="11"/>
        <v>149.23269999999999</v>
      </c>
      <c r="Q20" s="11">
        <f t="shared" si="12"/>
        <v>2.6046</v>
      </c>
      <c r="R20" s="11">
        <f t="shared" si="21"/>
        <v>6.5353000000000003</v>
      </c>
      <c r="S20" s="19">
        <f t="shared" si="13"/>
        <v>-53.445</v>
      </c>
      <c r="T20" s="20">
        <f t="shared" si="14"/>
        <v>70.557500000000005</v>
      </c>
      <c r="U20" s="11">
        <f t="shared" si="15"/>
        <v>1.2315</v>
      </c>
      <c r="V20" s="11">
        <f t="shared" si="22"/>
        <v>6.4970999999999997</v>
      </c>
      <c r="W20" s="19">
        <f t="shared" si="16"/>
        <v>-53.394100000000002</v>
      </c>
      <c r="X20" s="20">
        <f t="shared" si="17"/>
        <v>353.81959999999998</v>
      </c>
      <c r="Y20" s="11">
        <f t="shared" si="18"/>
        <v>-0.10787999999999975</v>
      </c>
      <c r="Z20" s="11">
        <f t="shared" si="23"/>
        <v>6.4599000000000002</v>
      </c>
      <c r="AA20" s="19">
        <f t="shared" si="19"/>
        <v>53.344200000000001</v>
      </c>
      <c r="AC20" s="14">
        <v>601</v>
      </c>
      <c r="AE20" t="s">
        <v>24</v>
      </c>
    </row>
    <row r="21" spans="1:31" ht="15.75" thickBot="1" x14ac:dyDescent="0.3">
      <c r="A21" s="15">
        <v>20</v>
      </c>
      <c r="B21" s="12">
        <v>190</v>
      </c>
      <c r="C21" s="15">
        <f t="shared" si="0"/>
        <v>202.1</v>
      </c>
      <c r="D21" s="13">
        <f t="shared" si="1"/>
        <v>-96.1</v>
      </c>
      <c r="E21" s="15" cm="1">
        <f t="array" ref="E21" xml:space="preserve"> ROUND(SQRT(D21*D21 + PanelToAnt*PanelToAnt),4)</f>
        <v>200.08860000000001</v>
      </c>
      <c r="F21" s="13">
        <f t="shared" si="2"/>
        <v>2.1806000000000001</v>
      </c>
      <c r="G21" s="15">
        <f t="shared" si="3"/>
        <v>34.939300000000003</v>
      </c>
      <c r="H21" s="15">
        <f t="shared" si="4"/>
        <v>201.9907</v>
      </c>
      <c r="I21" s="15">
        <f t="shared" si="5"/>
        <v>200.71619999999999</v>
      </c>
      <c r="J21" s="15">
        <f t="shared" si="6"/>
        <v>199.4675</v>
      </c>
      <c r="K21" s="32">
        <f t="shared" si="7"/>
        <v>198.245</v>
      </c>
      <c r="L21" s="21">
        <f t="shared" si="8"/>
        <v>196.7611</v>
      </c>
      <c r="M21" s="22">
        <f t="shared" si="9"/>
        <v>-2.8490799999999998</v>
      </c>
      <c r="N21" s="22">
        <f t="shared" si="20"/>
        <v>6.7329999999999997</v>
      </c>
      <c r="O21" s="23">
        <f t="shared" si="10"/>
        <v>-53.703899999999997</v>
      </c>
      <c r="P21" s="21">
        <f t="shared" si="11"/>
        <v>109.2029</v>
      </c>
      <c r="Q21" s="22">
        <f t="shared" si="12"/>
        <v>1.9058999999999999</v>
      </c>
      <c r="R21" s="22">
        <f t="shared" si="21"/>
        <v>6.6905000000000001</v>
      </c>
      <c r="S21" s="23">
        <f t="shared" si="13"/>
        <v>-53.648899999999998</v>
      </c>
      <c r="T21" s="21">
        <f t="shared" si="14"/>
        <v>23.417300000000001</v>
      </c>
      <c r="U21" s="22">
        <f t="shared" si="15"/>
        <v>0.40870000000000001</v>
      </c>
      <c r="V21" s="22">
        <f t="shared" si="22"/>
        <v>6.6489000000000003</v>
      </c>
      <c r="W21" s="23">
        <f t="shared" si="16"/>
        <v>-53.594700000000003</v>
      </c>
      <c r="X21" s="21">
        <f t="shared" si="17"/>
        <v>299.43150000000003</v>
      </c>
      <c r="Y21" s="22">
        <f t="shared" si="18"/>
        <v>-1.05708</v>
      </c>
      <c r="Z21" s="22">
        <f t="shared" si="23"/>
        <v>6.6082000000000001</v>
      </c>
      <c r="AA21" s="23">
        <f t="shared" si="19"/>
        <v>53.5413</v>
      </c>
      <c r="AC21" s="15">
        <v>630</v>
      </c>
      <c r="AE21" t="s">
        <v>25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BaseToAnt</vt:lpstr>
      <vt:lpstr>DbPA</vt:lpstr>
      <vt:lpstr>EndToMid</vt:lpstr>
      <vt:lpstr>Freq</vt:lpstr>
      <vt:lpstr>Lambda</vt:lpstr>
      <vt:lpstr>PanelToAnt</vt:lpstr>
      <vt:lpstr>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Challa</dc:creator>
  <cp:lastModifiedBy>Nikhil Challa</cp:lastModifiedBy>
  <dcterms:created xsi:type="dcterms:W3CDTF">2023-01-23T00:20:20Z</dcterms:created>
  <dcterms:modified xsi:type="dcterms:W3CDTF">2023-05-27T13:59:16Z</dcterms:modified>
</cp:coreProperties>
</file>