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Thesis_Work\Calibration_Positioning_project\Final_Code\"/>
    </mc:Choice>
  </mc:AlternateContent>
  <xr:revisionPtr revIDLastSave="0" documentId="13_ncr:1_{F2B3A048-65B1-46B5-9EE2-BE5CDDF3C2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DbPA" comment="Distance between each path in Rx patch antenna">Sheet1!$AJ$1</definedName>
    <definedName name="Freq" comment="Center frequency">Sheet1!$AJ$3</definedName>
    <definedName name="Lambda" comment="wavelength">Sheet1!$AJ$4</definedName>
    <definedName name="PI" comment="pi value">Sheet1!$AJ$2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AJ4" i="1"/>
  <c r="C3" i="1"/>
  <c r="D3" i="1" s="1"/>
  <c r="C4" i="1"/>
  <c r="D4" i="1" s="1"/>
  <c r="C5" i="1"/>
  <c r="D5" i="1" s="1"/>
  <c r="C6" i="1"/>
  <c r="D6" i="1" s="1"/>
  <c r="C7" i="1"/>
  <c r="C8" i="1"/>
  <c r="D8" i="1" s="1"/>
  <c r="C9" i="1"/>
  <c r="C10" i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C2" i="1"/>
  <c r="D2" i="1" s="1"/>
  <c r="D12" i="1" l="1"/>
  <c r="D16" i="1"/>
  <c r="D15" i="1"/>
  <c r="D14" i="1"/>
  <c r="D13" i="1"/>
  <c r="D10" i="1"/>
  <c r="D9" i="1"/>
  <c r="D7" i="1"/>
</calcChain>
</file>

<file path=xl/sharedStrings.xml><?xml version="1.0" encoding="utf-8"?>
<sst xmlns="http://schemas.openxmlformats.org/spreadsheetml/2006/main" count="56" uniqueCount="55">
  <si>
    <t>Distance between each patch in Rx Patch Antenna (DbPA)</t>
  </si>
  <si>
    <t>PI</t>
  </si>
  <si>
    <t>Freq</t>
  </si>
  <si>
    <t>Lambda</t>
  </si>
  <si>
    <t>Ghz</t>
  </si>
  <si>
    <t>cm</t>
  </si>
  <si>
    <t xml:space="preserve">    "TimeStep:"    "1"    "doas"    "-34"</t>
  </si>
  <si>
    <t xml:space="preserve">    "TimeStep:"    "2"    "doas"    "-32"</t>
  </si>
  <si>
    <t xml:space="preserve">    "TimeStep:"    "3"    " Failed "</t>
  </si>
  <si>
    <t xml:space="preserve">    "TimeStep:"    "4"    "doas"    "-26"</t>
  </si>
  <si>
    <t xml:space="preserve">    "TimeStep:"    "5"    "doas"    "-23"</t>
  </si>
  <si>
    <t xml:space="preserve">    "TimeStep:"    "6"    "doas"    "-21"</t>
  </si>
  <si>
    <t xml:space="preserve">    "TimeStep:"    "7"    "doas"    "-18"</t>
  </si>
  <si>
    <t xml:space="preserve">    "TimeStep:"    "8"    "doas"    "-15"</t>
  </si>
  <si>
    <t xml:space="preserve">    "TimeStep:"    "9"    "doas"    "-11"</t>
  </si>
  <si>
    <t xml:space="preserve">    "TimeStep:"    "10"    "doas"    "-8"</t>
  </si>
  <si>
    <t xml:space="preserve">    "TimeStep:"    "11"    "doas"    "-6"</t>
  </si>
  <si>
    <t xml:space="preserve">    "TimeStep:"    "12"    "doas"    "-1"</t>
  </si>
  <si>
    <t xml:space="preserve">    "TimeStep:"    "13"    "doas"    "1"</t>
  </si>
  <si>
    <t xml:space="preserve">    "TimeStep:"    "14"    " Failed "</t>
  </si>
  <si>
    <t xml:space="preserve">    "TimeStep:"    "15"    "doas"    "7"</t>
  </si>
  <si>
    <t xml:space="preserve">    "TimeStep:"    "16"    "doas"    "10"</t>
  </si>
  <si>
    <t xml:space="preserve">    "TimeStep:"    "17"    "doas"    "12"</t>
  </si>
  <si>
    <t xml:space="preserve">    "TimeStep:"    "18"    "doas"    "15"</t>
  </si>
  <si>
    <t xml:space="preserve">    "TimeStep:"    "19"    "doas"    "30"</t>
  </si>
  <si>
    <t xml:space="preserve">    "TimeStep:"    "20"    "doas"    "33"</t>
  </si>
  <si>
    <r>
      <t xml:space="preserve">DfL
</t>
    </r>
    <r>
      <rPr>
        <sz val="11"/>
        <color theme="1"/>
        <rFont val="Calibri"/>
        <family val="2"/>
        <scheme val="minor"/>
      </rPr>
      <t>(cm)</t>
    </r>
  </si>
  <si>
    <r>
      <t xml:space="preserve">DtAfL
</t>
    </r>
    <r>
      <rPr>
        <sz val="11"/>
        <color theme="1"/>
        <rFont val="Calibri"/>
        <family val="2"/>
        <scheme val="minor"/>
      </rPr>
      <t>(cm)</t>
    </r>
  </si>
  <si>
    <r>
      <t xml:space="preserve">DtMfN
</t>
    </r>
    <r>
      <rPr>
        <sz val="11"/>
        <color theme="1"/>
        <rFont val="Calibri"/>
        <family val="2"/>
        <scheme val="minor"/>
      </rPr>
      <t>(cm)</t>
    </r>
  </si>
  <si>
    <r>
      <t xml:space="preserve">DtMoR
</t>
    </r>
    <r>
      <rPr>
        <sz val="11"/>
        <color theme="1"/>
        <rFont val="Calibri"/>
        <family val="2"/>
        <scheme val="minor"/>
      </rPr>
      <t>(cm)</t>
    </r>
  </si>
  <si>
    <r>
      <t xml:space="preserve">DoA
</t>
    </r>
    <r>
      <rPr>
        <sz val="11"/>
        <color theme="1"/>
        <rFont val="Calibri"/>
        <family val="2"/>
        <scheme val="minor"/>
      </rPr>
      <t>(degree)</t>
    </r>
  </si>
  <si>
    <r>
      <t xml:space="preserve">Dt1P
</t>
    </r>
    <r>
      <rPr>
        <sz val="11"/>
        <color theme="1"/>
        <rFont val="Calibri"/>
        <family val="2"/>
        <scheme val="minor"/>
      </rPr>
      <t>(cm)</t>
    </r>
  </si>
  <si>
    <r>
      <t xml:space="preserve">Dt2P
</t>
    </r>
    <r>
      <rPr>
        <sz val="11"/>
        <color theme="1"/>
        <rFont val="Calibri"/>
        <family val="2"/>
        <scheme val="minor"/>
      </rPr>
      <t>(cm)</t>
    </r>
  </si>
  <si>
    <r>
      <t xml:space="preserve">Dt3P
</t>
    </r>
    <r>
      <rPr>
        <sz val="11"/>
        <color theme="1"/>
        <rFont val="Calibri"/>
        <family val="2"/>
        <scheme val="minor"/>
      </rPr>
      <t>(cm)</t>
    </r>
  </si>
  <si>
    <r>
      <t xml:space="preserve">Dt4P
</t>
    </r>
    <r>
      <rPr>
        <sz val="11"/>
        <color theme="1"/>
        <rFont val="Calibri"/>
        <family val="2"/>
        <scheme val="minor"/>
      </rPr>
      <t>(cm)</t>
    </r>
  </si>
  <si>
    <t>Stable Points
(Log Index)</t>
  </si>
  <si>
    <r>
      <t xml:space="preserve">Am1P/Ch0
</t>
    </r>
    <r>
      <rPr>
        <sz val="11"/>
        <color theme="1"/>
        <rFont val="Calibri"/>
        <family val="2"/>
        <scheme val="minor"/>
      </rPr>
      <t>(dB)</t>
    </r>
  </si>
  <si>
    <r>
      <t xml:space="preserve">Ph1P/Ch0 </t>
    </r>
    <r>
      <rPr>
        <sz val="11"/>
        <color rgb="FFFF0000"/>
        <rFont val="Calibri"/>
        <family val="2"/>
        <scheme val="minor"/>
      </rPr>
      <t>Delay (ns)</t>
    </r>
  </si>
  <si>
    <r>
      <t xml:space="preserve">Ph1P/Ch0 </t>
    </r>
    <r>
      <rPr>
        <sz val="11"/>
        <color rgb="FFFF0000"/>
        <rFont val="Calibri"/>
        <family val="2"/>
        <scheme val="minor"/>
      </rPr>
      <t>degree</t>
    </r>
  </si>
  <si>
    <r>
      <t xml:space="preserve">Ph1P/Ch0 </t>
    </r>
    <r>
      <rPr>
        <sz val="11"/>
        <color rgb="FFFF0000"/>
        <rFont val="Calibri"/>
        <family val="2"/>
        <scheme val="minor"/>
      </rPr>
      <t>radian</t>
    </r>
  </si>
  <si>
    <r>
      <t xml:space="preserve">Ph2P/Ch1 </t>
    </r>
    <r>
      <rPr>
        <sz val="11"/>
        <color theme="1"/>
        <rFont val="Calibri"/>
        <family val="2"/>
        <scheme val="minor"/>
      </rPr>
      <t>Delay (ns)</t>
    </r>
  </si>
  <si>
    <r>
      <t xml:space="preserve">Am2P/Ch1
</t>
    </r>
    <r>
      <rPr>
        <sz val="11"/>
        <color theme="1"/>
        <rFont val="Calibri"/>
        <family val="2"/>
        <scheme val="minor"/>
      </rPr>
      <t>(dB)</t>
    </r>
  </si>
  <si>
    <r>
      <t xml:space="preserve">Ph3P/Ch2 </t>
    </r>
    <r>
      <rPr>
        <sz val="11"/>
        <color theme="1"/>
        <rFont val="Calibri"/>
        <family val="2"/>
        <scheme val="minor"/>
      </rPr>
      <t>Delay (ns)</t>
    </r>
  </si>
  <si>
    <r>
      <t xml:space="preserve">Am3P/Ch2
</t>
    </r>
    <r>
      <rPr>
        <sz val="11"/>
        <color theme="1"/>
        <rFont val="Calibri"/>
        <family val="2"/>
        <scheme val="minor"/>
      </rPr>
      <t>(dB)</t>
    </r>
  </si>
  <si>
    <r>
      <t xml:space="preserve">Ph4P/Ch3 </t>
    </r>
    <r>
      <rPr>
        <sz val="11"/>
        <color theme="1"/>
        <rFont val="Calibri"/>
        <family val="2"/>
        <scheme val="minor"/>
      </rPr>
      <t>degree</t>
    </r>
  </si>
  <si>
    <r>
      <t xml:space="preserve">Ph4P/Ch3 </t>
    </r>
    <r>
      <rPr>
        <sz val="11"/>
        <color theme="1"/>
        <rFont val="Calibri"/>
        <family val="2"/>
        <scheme val="minor"/>
      </rPr>
      <t>radian</t>
    </r>
  </si>
  <si>
    <r>
      <t xml:space="preserve">Ph4P/Ch3 </t>
    </r>
    <r>
      <rPr>
        <sz val="11"/>
        <color theme="1"/>
        <rFont val="Calibri"/>
        <family val="2"/>
        <scheme val="minor"/>
      </rPr>
      <t>Delay (ns)</t>
    </r>
  </si>
  <si>
    <r>
      <t xml:space="preserve">Am4P
</t>
    </r>
    <r>
      <rPr>
        <sz val="11"/>
        <color theme="1"/>
        <rFont val="Calibri"/>
        <family val="2"/>
        <scheme val="minor"/>
      </rPr>
      <t>(dB)</t>
    </r>
  </si>
  <si>
    <r>
      <t xml:space="preserve">DoA 
</t>
    </r>
    <r>
      <rPr>
        <sz val="11"/>
        <color theme="1"/>
        <rFont val="Calibri"/>
        <family val="2"/>
        <scheme val="minor"/>
      </rPr>
      <t>(radian)</t>
    </r>
  </si>
  <si>
    <r>
      <t xml:space="preserve">Ph2P/Ch1 </t>
    </r>
    <r>
      <rPr>
        <sz val="11"/>
        <color theme="1"/>
        <rFont val="Calibri"/>
        <family val="2"/>
        <scheme val="minor"/>
      </rPr>
      <t>(degree)</t>
    </r>
  </si>
  <si>
    <r>
      <t xml:space="preserve">Ph2P/Ch1 </t>
    </r>
    <r>
      <rPr>
        <sz val="11"/>
        <color theme="1"/>
        <rFont val="Calibri"/>
        <family val="2"/>
        <scheme val="minor"/>
      </rPr>
      <t>(radian)</t>
    </r>
  </si>
  <si>
    <r>
      <t xml:space="preserve">Ph3P/Ch2 </t>
    </r>
    <r>
      <rPr>
        <sz val="11"/>
        <color theme="1"/>
        <rFont val="Calibri"/>
        <family val="2"/>
        <scheme val="minor"/>
      </rPr>
      <t>(degree)</t>
    </r>
  </si>
  <si>
    <r>
      <t xml:space="preserve">Ph3P/Ch2 </t>
    </r>
    <r>
      <rPr>
        <sz val="11"/>
        <color theme="1"/>
        <rFont val="Calibri"/>
        <family val="2"/>
        <scheme val="minor"/>
      </rPr>
      <t>(radian)</t>
    </r>
  </si>
  <si>
    <t>SrNo</t>
  </si>
  <si>
    <t>Output from MUSIC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</si>
</sst>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tabSelected="1" topLeftCell="O1" workbookViewId="0">
      <selection activeCell="AC2" sqref="AC2"/>
    </sheetView>
  </sheetViews>
  <sheetFormatPr defaultRowHeight="15" x14ac:dyDescent="0.25"/>
  <cols>
    <col min="1" max="1" width="5.28515625" style="11" bestFit="1" customWidth="1"/>
    <col min="2" max="2" width="5" style="11" bestFit="1" customWidth="1"/>
    <col min="3" max="3" width="6" style="11" bestFit="1" customWidth="1"/>
    <col min="4" max="4" width="7" style="11" bestFit="1" customWidth="1"/>
    <col min="5" max="5" width="9" style="11" bestFit="1" customWidth="1"/>
    <col min="6" max="6" width="8" style="11" bestFit="1" customWidth="1"/>
    <col min="7" max="7" width="8.7109375" style="11" bestFit="1" customWidth="1"/>
    <col min="8" max="11" width="9" style="11" bestFit="1" customWidth="1"/>
    <col min="12" max="13" width="9.5703125" style="11" bestFit="1" customWidth="1"/>
    <col min="14" max="14" width="9.85546875" style="11" bestFit="1" customWidth="1"/>
    <col min="15" max="15" width="10.28515625" style="11" bestFit="1" customWidth="1"/>
    <col min="16" max="17" width="9.5703125" style="11" bestFit="1" customWidth="1"/>
    <col min="18" max="18" width="9.85546875" style="11" bestFit="1" customWidth="1"/>
    <col min="19" max="19" width="10.28515625" style="11" bestFit="1" customWidth="1"/>
    <col min="20" max="21" width="9.5703125" style="11" bestFit="1" customWidth="1"/>
    <col min="22" max="22" width="9.85546875" style="11" bestFit="1" customWidth="1"/>
    <col min="23" max="23" width="10.28515625" style="11" bestFit="1" customWidth="1"/>
    <col min="24" max="25" width="9.5703125" style="11" bestFit="1" customWidth="1"/>
    <col min="26" max="26" width="9.85546875" style="11" bestFit="1" customWidth="1"/>
    <col min="27" max="27" width="8" style="11" bestFit="1" customWidth="1"/>
    <col min="28" max="28" width="12" customWidth="1"/>
    <col min="29" max="29" width="12.5703125" bestFit="1" customWidth="1"/>
    <col min="30" max="30" width="9.140625" customWidth="1"/>
    <col min="31" max="31" width="32.5703125" bestFit="1" customWidth="1"/>
    <col min="35" max="35" width="53" bestFit="1" customWidth="1"/>
    <col min="36" max="36" width="4.5703125" style="1" bestFit="1" customWidth="1"/>
    <col min="37" max="37" width="4.28515625" bestFit="1" customWidth="1"/>
  </cols>
  <sheetData>
    <row r="1" spans="1:37" ht="30.75" thickBot="1" x14ac:dyDescent="0.3">
      <c r="A1" s="2" t="s">
        <v>53</v>
      </c>
      <c r="B1" s="19" t="s">
        <v>26</v>
      </c>
      <c r="C1" s="16" t="s">
        <v>27</v>
      </c>
      <c r="D1" s="3" t="s">
        <v>28</v>
      </c>
      <c r="E1" s="16" t="s">
        <v>29</v>
      </c>
      <c r="F1" s="3" t="s">
        <v>48</v>
      </c>
      <c r="G1" s="16" t="s">
        <v>30</v>
      </c>
      <c r="H1" s="16" t="s">
        <v>31</v>
      </c>
      <c r="I1" s="16" t="s">
        <v>32</v>
      </c>
      <c r="J1" s="16" t="s">
        <v>33</v>
      </c>
      <c r="K1" s="19" t="s">
        <v>34</v>
      </c>
      <c r="L1" s="5" t="s">
        <v>38</v>
      </c>
      <c r="M1" s="6" t="s">
        <v>39</v>
      </c>
      <c r="N1" s="7" t="s">
        <v>37</v>
      </c>
      <c r="O1" s="21" t="s">
        <v>36</v>
      </c>
      <c r="P1" s="8" t="s">
        <v>49</v>
      </c>
      <c r="Q1" s="9" t="s">
        <v>50</v>
      </c>
      <c r="R1" s="9" t="s">
        <v>40</v>
      </c>
      <c r="S1" s="21" t="s">
        <v>41</v>
      </c>
      <c r="T1" s="8" t="s">
        <v>51</v>
      </c>
      <c r="U1" s="9" t="s">
        <v>52</v>
      </c>
      <c r="V1" s="9" t="s">
        <v>42</v>
      </c>
      <c r="W1" s="21" t="s">
        <v>43</v>
      </c>
      <c r="X1" s="8" t="s">
        <v>44</v>
      </c>
      <c r="Y1" s="9" t="s">
        <v>45</v>
      </c>
      <c r="Z1" s="9" t="s">
        <v>46</v>
      </c>
      <c r="AA1" s="21" t="s">
        <v>47</v>
      </c>
      <c r="AB1" s="17"/>
      <c r="AC1" s="16" t="s">
        <v>35</v>
      </c>
      <c r="AD1" s="4"/>
      <c r="AE1" s="4" t="s">
        <v>54</v>
      </c>
      <c r="AF1" s="4"/>
      <c r="AG1" s="4"/>
      <c r="AI1" t="s">
        <v>0</v>
      </c>
      <c r="AJ1" s="1">
        <v>6.666666666666667</v>
      </c>
      <c r="AK1" t="s">
        <v>5</v>
      </c>
    </row>
    <row r="2" spans="1:37" x14ac:dyDescent="0.25">
      <c r="A2" s="14">
        <v>1</v>
      </c>
      <c r="B2" s="10">
        <v>0</v>
      </c>
      <c r="C2" s="14">
        <f>B2+12.1</f>
        <v>12.1</v>
      </c>
      <c r="D2" s="20">
        <f xml:space="preserve"> (106 - C2)</f>
        <v>93.9</v>
      </c>
      <c r="E2" s="14">
        <f xml:space="preserve"> ROUND(SQRT(D2*D2 + 175.5*175.5),4)</f>
        <v>199.04140000000001</v>
      </c>
      <c r="F2" s="20">
        <f>ROUND(PI/2 - TAN(D2/175.5),4)</f>
        <v>0.97809999999999997</v>
      </c>
      <c r="G2" s="14">
        <f xml:space="preserve"> ROUND(F2*180/PI - 90,4)</f>
        <v>-33.959000000000003</v>
      </c>
      <c r="H2" s="14">
        <f xml:space="preserve"> ROUND(E2 - COS(F2)*DbPA*1.5*SIGN(E2 - E3),4)</f>
        <v>193.4554</v>
      </c>
      <c r="I2" s="14">
        <f xml:space="preserve"> ROUND(E2 - COS(F2)*DbPA*0.5*SIGN(E2 - E3),4)</f>
        <v>197.17939999999999</v>
      </c>
      <c r="J2" s="14">
        <f xml:space="preserve"> ROUND(E2 + COS(F2)*DbPA*0.5*SIGN(E2 - E3),4)</f>
        <v>200.9034</v>
      </c>
      <c r="K2" s="10">
        <f xml:space="preserve"> ROUND(E2 + COS(F2)*DbPA*1.5*SIGN(E2 - E3),4)</f>
        <v>204.62739999999999</v>
      </c>
      <c r="L2" s="23">
        <f xml:space="preserve"> ROUND(MOD(H2,Lambda)*360/Lambda,4)</f>
        <v>330.38600000000002</v>
      </c>
      <c r="M2" s="20">
        <f>ROUND(MOD(H2,Lambda)*2*PI/Lambda,4)</f>
        <v>5.7663000000000002</v>
      </c>
      <c r="N2" s="20">
        <f>ROUND(H2/100*1000000000/(300000000),4)</f>
        <v>6.4485000000000001</v>
      </c>
      <c r="O2" s="22">
        <f xml:space="preserve"> ROUND(-10*LOG10((4*PI*H2/(Lambda))^2),4)</f>
        <v>-53.328899999999997</v>
      </c>
      <c r="P2" s="23">
        <f>ROUND(MOD(I2,Lambda)*360/Lambda,4)</f>
        <v>226.22479999999999</v>
      </c>
      <c r="Q2" s="20">
        <f>ROUND(MOD(I2,Lambda)*2*PI/Lambda,4)</f>
        <v>3.9483999999999999</v>
      </c>
      <c r="R2" s="20">
        <f>ROUND(I2/100*1000000000/(300000000),4)</f>
        <v>6.5726000000000004</v>
      </c>
      <c r="S2" s="22">
        <f>ROUND(-10*LOG10((4*PI*I2/(Lambda))^2),4)</f>
        <v>-53.494500000000002</v>
      </c>
      <c r="T2" s="23">
        <f>ROUND(MOD(J2,Lambda)*360/Lambda,4)</f>
        <v>122.06359999999999</v>
      </c>
      <c r="U2" s="20">
        <f>ROUND(MOD(J2,Lambda)*2*PI/Lambda,4)</f>
        <v>2.1303999999999998</v>
      </c>
      <c r="V2" s="20">
        <f>ROUND(J2/100*1000000000/300000000,4)</f>
        <v>6.6967999999999996</v>
      </c>
      <c r="W2" s="22">
        <f>ROUND(-10*LOG10((4*PI*J2/(Lambda))^2),4)</f>
        <v>-53.656999999999996</v>
      </c>
      <c r="X2" s="23">
        <f>ROUND(MOD(K2,Lambda)*360/Lambda,4)</f>
        <v>17.9024</v>
      </c>
      <c r="Y2" s="20">
        <f>ROUND(MOD(K2,Lambda)*2*PI/Lambda,4)</f>
        <v>0.3125</v>
      </c>
      <c r="Z2" s="20">
        <f>ROUND(K2/100*1000000000/300000000,4)</f>
        <v>6.8209</v>
      </c>
      <c r="AA2" s="22">
        <f>ROUND(10*LOG10((4*PI*K2/(Lambda))^2),4)</f>
        <v>53.816600000000001</v>
      </c>
      <c r="AB2" s="18"/>
      <c r="AC2" s="14">
        <v>15</v>
      </c>
      <c r="AE2" t="s">
        <v>6</v>
      </c>
      <c r="AI2" t="s">
        <v>1</v>
      </c>
      <c r="AJ2" s="1">
        <v>3.1415899999999999</v>
      </c>
    </row>
    <row r="3" spans="1:37" x14ac:dyDescent="0.25">
      <c r="A3" s="14">
        <v>2</v>
      </c>
      <c r="B3" s="10">
        <v>10</v>
      </c>
      <c r="C3" s="14">
        <f t="shared" ref="C3:C21" si="0">B3+12.1</f>
        <v>22.1</v>
      </c>
      <c r="D3" s="20">
        <f t="shared" ref="D3:D21" si="1" xml:space="preserve"> (106 - C3)</f>
        <v>83.9</v>
      </c>
      <c r="E3" s="14">
        <f t="shared" ref="E3:E21" si="2" xml:space="preserve"> ROUND(SQRT(D3*D3 + 175.5*175.5),4)</f>
        <v>194.52369999999999</v>
      </c>
      <c r="F3" s="20">
        <f>ROUND(PI/2 - TAN(D3/175.5),4)</f>
        <v>1.0526</v>
      </c>
      <c r="G3" s="14">
        <f xml:space="preserve"> ROUND(F3*180/PI - 90,4)</f>
        <v>-29.6904</v>
      </c>
      <c r="H3" s="14">
        <f xml:space="preserve"> ROUND(E3 - COS(F3)*DbPA*1.5*SIGN(E3 - E4),4)</f>
        <v>189.57060000000001</v>
      </c>
      <c r="I3" s="14">
        <f xml:space="preserve"> ROUND(E3 - COS(F3)*DbPA*0.5*SIGN(E3 - E4),4)</f>
        <v>192.87270000000001</v>
      </c>
      <c r="J3" s="14">
        <f xml:space="preserve"> ROUND(E3 + COS(F3)*DbPA*0.5*SIGN(E3 - E4),4)</f>
        <v>196.1747</v>
      </c>
      <c r="K3" s="10">
        <f xml:space="preserve"> ROUND(E3 + COS(F3)*DbPA*1.5*SIGN(E3 - E4),4)</f>
        <v>199.4768</v>
      </c>
      <c r="L3" s="23">
        <f xml:space="preserve"> ROUND(MOD(H3,Lambda)*360/Lambda,4)</f>
        <v>63.5002</v>
      </c>
      <c r="M3" s="20">
        <f>ROUND(MOD(H3,Lambda)*2*PI/Lambda,4)</f>
        <v>1.1083000000000001</v>
      </c>
      <c r="N3" s="20">
        <f t="shared" ref="N3:N21" si="3">ROUND(H3/100*1000000000/(300000000),4)</f>
        <v>6.319</v>
      </c>
      <c r="O3" s="22">
        <f xml:space="preserve"> ROUND(-10*LOG10((4*PI*H3/(Lambda))^2),4)</f>
        <v>-53.152700000000003</v>
      </c>
      <c r="P3" s="23">
        <f>ROUND(MOD(I3,Lambda)*360/Lambda,4)</f>
        <v>290.35449999999997</v>
      </c>
      <c r="Q3" s="20">
        <f>ROUND(MOD(I3,Lambda)*2*PI/Lambda,4)</f>
        <v>5.0675999999999997</v>
      </c>
      <c r="R3" s="20">
        <f t="shared" ref="R3:R21" si="4">ROUND(I3/100*1000000000/(300000000),4)</f>
        <v>6.4291</v>
      </c>
      <c r="S3" s="22">
        <f>ROUND(-10*LOG10((4*PI*I3/(Lambda))^2),4)</f>
        <v>-53.302700000000002</v>
      </c>
      <c r="T3" s="23">
        <f>ROUND(MOD(J3,Lambda)*360/Lambda,4)</f>
        <v>157.20189999999999</v>
      </c>
      <c r="U3" s="20">
        <f>ROUND(MOD(J3,Lambda)*2*PI/Lambda,4)</f>
        <v>2.7437</v>
      </c>
      <c r="V3" s="20">
        <f t="shared" ref="V3:V21" si="5">ROUND(J3/100*1000000000/300000000,4)</f>
        <v>6.5392000000000001</v>
      </c>
      <c r="W3" s="22">
        <f>ROUND(-10*LOG10((4*PI*J3/(Lambda))^2),4)</f>
        <v>-53.450099999999999</v>
      </c>
      <c r="X3" s="23">
        <f>ROUND(MOD(K3,Lambda)*360/Lambda,4)</f>
        <v>24.0562</v>
      </c>
      <c r="Y3" s="20">
        <f>ROUND(MOD(K3,Lambda)*2*PI/Lambda,4)</f>
        <v>0.4199</v>
      </c>
      <c r="Z3" s="20">
        <f t="shared" ref="Z3:Z21" si="6">ROUND(K3/100*1000000000/300000000,4)</f>
        <v>6.6492000000000004</v>
      </c>
      <c r="AA3" s="22">
        <f>ROUND(10*LOG10((4*PI*K3/(Lambda))^2),4)</f>
        <v>53.595100000000002</v>
      </c>
      <c r="AB3" s="18"/>
      <c r="AC3" s="14">
        <v>44</v>
      </c>
      <c r="AE3" t="s">
        <v>7</v>
      </c>
      <c r="AI3" t="s">
        <v>2</v>
      </c>
      <c r="AJ3" s="1">
        <v>5.7249999999999996</v>
      </c>
      <c r="AK3" t="s">
        <v>4</v>
      </c>
    </row>
    <row r="4" spans="1:37" x14ac:dyDescent="0.25">
      <c r="A4" s="14">
        <v>3</v>
      </c>
      <c r="B4" s="10">
        <v>20</v>
      </c>
      <c r="C4" s="14">
        <f t="shared" si="0"/>
        <v>32.1</v>
      </c>
      <c r="D4" s="20">
        <f t="shared" si="1"/>
        <v>73.900000000000006</v>
      </c>
      <c r="E4" s="14">
        <f t="shared" si="2"/>
        <v>190.42439999999999</v>
      </c>
      <c r="F4" s="20">
        <f>ROUND(PI/2 - TAN(D4/175.5),4)</f>
        <v>1.1229</v>
      </c>
      <c r="G4" s="14">
        <f xml:space="preserve"> ROUND(F4*180/PI - 90,4)</f>
        <v>-25.662500000000001</v>
      </c>
      <c r="H4" s="14">
        <f xml:space="preserve"> ROUND(E4 - COS(F4)*DbPA*1.5*SIGN(E4 - E5),4)</f>
        <v>186.09370000000001</v>
      </c>
      <c r="I4" s="14">
        <f xml:space="preserve"> ROUND(E4 - COS(F4)*DbPA*0.5*SIGN(E4 - E5),4)</f>
        <v>188.98079999999999</v>
      </c>
      <c r="J4" s="14">
        <f xml:space="preserve"> ROUND(E4 + COS(F4)*DbPA*0.5*SIGN(E4 - E5),4)</f>
        <v>191.86799999999999</v>
      </c>
      <c r="K4" s="10">
        <f xml:space="preserve"> ROUND(E4 + COS(F4)*DbPA*1.5*SIGN(E4 - E5),4)</f>
        <v>194.7551</v>
      </c>
      <c r="L4" s="23">
        <f xml:space="preserve"> ROUND(MOD(H4,Lambda)*360/Lambda,4)</f>
        <v>184.63720000000001</v>
      </c>
      <c r="M4" s="20">
        <f>ROUND(MOD(H4,Lambda)*2*PI/Lambda,4)</f>
        <v>3.2225000000000001</v>
      </c>
      <c r="N4" s="20">
        <f t="shared" si="3"/>
        <v>6.2031000000000001</v>
      </c>
      <c r="O4" s="22">
        <f xml:space="preserve"> ROUND(-10*LOG10((4*PI*H4/(Lambda))^2),4)</f>
        <v>-52.991900000000001</v>
      </c>
      <c r="P4" s="23">
        <f>ROUND(MOD(I4,Lambda)*360/Lambda,4)</f>
        <v>22.981000000000002</v>
      </c>
      <c r="Q4" s="20">
        <f>ROUND(MOD(I4,Lambda)*2*PI/Lambda,4)</f>
        <v>0.40110000000000001</v>
      </c>
      <c r="R4" s="20">
        <f t="shared" si="4"/>
        <v>6.2994000000000003</v>
      </c>
      <c r="S4" s="22">
        <f>ROUND(-10*LOG10((4*PI*I4/(Lambda))^2),4)</f>
        <v>-53.125599999999999</v>
      </c>
      <c r="T4" s="23">
        <f>ROUND(MOD(J4,Lambda)*360/Lambda,4)</f>
        <v>221.33160000000001</v>
      </c>
      <c r="U4" s="20">
        <f>ROUND(MOD(J4,Lambda)*2*PI/Lambda,4)</f>
        <v>3.863</v>
      </c>
      <c r="V4" s="20">
        <f t="shared" si="5"/>
        <v>6.3956</v>
      </c>
      <c r="W4" s="22">
        <f>ROUND(-10*LOG10((4*PI*J4/(Lambda))^2),4)</f>
        <v>-53.257300000000001</v>
      </c>
      <c r="X4" s="23">
        <f>ROUND(MOD(K4,Lambda)*360/Lambda,4)</f>
        <v>59.675400000000003</v>
      </c>
      <c r="Y4" s="20">
        <f>ROUND(MOD(K4,Lambda)*2*PI/Lambda,4)</f>
        <v>1.0415000000000001</v>
      </c>
      <c r="Z4" s="20">
        <f t="shared" si="6"/>
        <v>6.4917999999999996</v>
      </c>
      <c r="AA4" s="22">
        <f>ROUND(10*LOG10((4*PI*K4/(Lambda))^2),4)</f>
        <v>53.387099999999997</v>
      </c>
      <c r="AB4" s="18"/>
      <c r="AC4" s="14">
        <v>66</v>
      </c>
      <c r="AE4" t="s">
        <v>8</v>
      </c>
      <c r="AI4" t="s">
        <v>3</v>
      </c>
      <c r="AJ4" s="1">
        <f>300000000/(Freq*1000000000)*100</f>
        <v>5.2401746724890828</v>
      </c>
      <c r="AK4" t="s">
        <v>5</v>
      </c>
    </row>
    <row r="5" spans="1:37" x14ac:dyDescent="0.25">
      <c r="A5" s="14">
        <v>4</v>
      </c>
      <c r="B5" s="10">
        <v>30</v>
      </c>
      <c r="C5" s="14">
        <f t="shared" si="0"/>
        <v>42.1</v>
      </c>
      <c r="D5" s="20">
        <f t="shared" si="1"/>
        <v>63.9</v>
      </c>
      <c r="E5" s="14">
        <f t="shared" si="2"/>
        <v>186.77109999999999</v>
      </c>
      <c r="F5" s="20">
        <f>ROUND(PI/2 - TAN(D5/175.5),4)</f>
        <v>1.1897</v>
      </c>
      <c r="G5" s="14">
        <f xml:space="preserve"> ROUND(F5*180/PI - 90,4)</f>
        <v>-21.8352</v>
      </c>
      <c r="H5" s="14">
        <f xml:space="preserve"> ROUND(E5 - COS(F5)*DbPA*1.5*SIGN(E5 - E6),4)</f>
        <v>183.05170000000001</v>
      </c>
      <c r="I5" s="14">
        <f xml:space="preserve"> ROUND(E5 - COS(F5)*DbPA*0.5*SIGN(E5 - E6),4)</f>
        <v>185.53129999999999</v>
      </c>
      <c r="J5" s="14">
        <f xml:space="preserve"> ROUND(E5 + COS(F5)*DbPA*0.5*SIGN(E5 - E6),4)</f>
        <v>188.01089999999999</v>
      </c>
      <c r="K5" s="10">
        <f xml:space="preserve"> ROUND(E5 + COS(F5)*DbPA*1.5*SIGN(E5 - E6),4)</f>
        <v>190.4905</v>
      </c>
      <c r="L5" s="23">
        <f xml:space="preserve"> ROUND(MOD(H5,Lambda)*360/Lambda,4)</f>
        <v>335.65179999999998</v>
      </c>
      <c r="M5" s="20">
        <f>ROUND(MOD(H5,Lambda)*2*PI/Lambda,4)</f>
        <v>5.8582000000000001</v>
      </c>
      <c r="N5" s="20">
        <f t="shared" si="3"/>
        <v>6.1017000000000001</v>
      </c>
      <c r="O5" s="22">
        <f xml:space="preserve"> ROUND(-10*LOG10((4*PI*H5/(Lambda))^2),4)</f>
        <v>-52.848799999999997</v>
      </c>
      <c r="P5" s="23">
        <f>ROUND(MOD(I5,Lambda)*360/Lambda,4)</f>
        <v>146.00030000000001</v>
      </c>
      <c r="Q5" s="20">
        <f>ROUND(MOD(I5,Lambda)*2*PI/Lambda,4)</f>
        <v>2.5482</v>
      </c>
      <c r="R5" s="20">
        <f t="shared" si="4"/>
        <v>6.1844000000000001</v>
      </c>
      <c r="S5" s="22">
        <f>ROUND(-10*LOG10((4*PI*I5/(Lambda))^2),4)</f>
        <v>-52.965600000000002</v>
      </c>
      <c r="T5" s="23">
        <f>ROUND(MOD(J5,Lambda)*360/Lambda,4)</f>
        <v>316.34879999999998</v>
      </c>
      <c r="U5" s="20">
        <f>ROUND(MOD(J5,Lambda)*2*PI/Lambda,4)</f>
        <v>5.5213000000000001</v>
      </c>
      <c r="V5" s="20">
        <f t="shared" si="5"/>
        <v>6.2670000000000003</v>
      </c>
      <c r="W5" s="22">
        <f>ROUND(-10*LOG10((4*PI*J5/(Lambda))^2),4)</f>
        <v>-53.0809</v>
      </c>
      <c r="X5" s="23">
        <f>ROUND(MOD(K5,Lambda)*360/Lambda,4)</f>
        <v>126.6974</v>
      </c>
      <c r="Y5" s="20">
        <f>ROUND(MOD(K5,Lambda)*2*PI/Lambda,4)</f>
        <v>2.2113</v>
      </c>
      <c r="Z5" s="20">
        <f t="shared" si="6"/>
        <v>6.3497000000000003</v>
      </c>
      <c r="AA5" s="22">
        <f>ROUND(10*LOG10((4*PI*K5/(Lambda))^2),4)</f>
        <v>53.194699999999997</v>
      </c>
      <c r="AB5" s="18"/>
      <c r="AC5" s="14">
        <v>92</v>
      </c>
      <c r="AE5" t="s">
        <v>9</v>
      </c>
    </row>
    <row r="6" spans="1:37" x14ac:dyDescent="0.25">
      <c r="A6" s="14">
        <v>5</v>
      </c>
      <c r="B6" s="10">
        <v>40</v>
      </c>
      <c r="C6" s="14">
        <f t="shared" si="0"/>
        <v>52.1</v>
      </c>
      <c r="D6" s="20">
        <f t="shared" si="1"/>
        <v>53.9</v>
      </c>
      <c r="E6" s="14">
        <f t="shared" si="2"/>
        <v>183.59049999999999</v>
      </c>
      <c r="F6" s="20">
        <f>ROUND(PI/2 - TAN(D6/175.5),4)</f>
        <v>1.2536</v>
      </c>
      <c r="G6" s="14">
        <f xml:space="preserve"> ROUND(F6*180/PI - 90,4)</f>
        <v>-18.173999999999999</v>
      </c>
      <c r="H6" s="14">
        <f xml:space="preserve"> ROUND(E6 - COS(F6)*DbPA*1.5*SIGN(E6 - E7),4)</f>
        <v>180.47149999999999</v>
      </c>
      <c r="I6" s="14">
        <f xml:space="preserve"> ROUND(E6 - COS(F6)*DbPA*0.5*SIGN(E6 - E7),4)</f>
        <v>182.55080000000001</v>
      </c>
      <c r="J6" s="14">
        <f xml:space="preserve"> ROUND(E6 + COS(F6)*DbPA*0.5*SIGN(E6 - E7),4)</f>
        <v>184.6302</v>
      </c>
      <c r="K6" s="10">
        <f xml:space="preserve"> ROUND(E6 + COS(F6)*DbPA*1.5*SIGN(E6 - E7),4)</f>
        <v>186.70949999999999</v>
      </c>
      <c r="L6" s="23">
        <f xml:space="preserve"> ROUND(MOD(H6,Lambda)*360/Lambda,4)</f>
        <v>158.3921</v>
      </c>
      <c r="M6" s="20">
        <f>ROUND(MOD(H6,Lambda)*2*PI/Lambda,4)</f>
        <v>2.7645</v>
      </c>
      <c r="N6" s="20">
        <f t="shared" si="3"/>
        <v>6.0156999999999998</v>
      </c>
      <c r="O6" s="22">
        <f xml:space="preserve"> ROUND(-10*LOG10((4*PI*H6/(Lambda))^2),4)</f>
        <v>-52.7254</v>
      </c>
      <c r="P6" s="23">
        <f>ROUND(MOD(I6,Lambda)*360/Lambda,4)</f>
        <v>301.24</v>
      </c>
      <c r="Q6" s="20">
        <f>ROUND(MOD(I6,Lambda)*2*PI/Lambda,4)</f>
        <v>5.2576000000000001</v>
      </c>
      <c r="R6" s="20">
        <f t="shared" si="4"/>
        <v>6.085</v>
      </c>
      <c r="S6" s="22">
        <f>ROUND(-10*LOG10((4*PI*I6/(Lambda))^2),4)</f>
        <v>-52.8249</v>
      </c>
      <c r="T6" s="23">
        <f>ROUND(MOD(J6,Lambda)*360/Lambda,4)</f>
        <v>84.094700000000003</v>
      </c>
      <c r="U6" s="20">
        <f>ROUND(MOD(J6,Lambda)*2*PI/Lambda,4)</f>
        <v>1.4677</v>
      </c>
      <c r="V6" s="20">
        <f t="shared" si="5"/>
        <v>6.1543000000000001</v>
      </c>
      <c r="W6" s="22">
        <f>ROUND(-10*LOG10((4*PI*J6/(Lambda))^2),4)</f>
        <v>-52.923299999999998</v>
      </c>
      <c r="X6" s="23">
        <f>ROUND(MOD(K6,Lambda)*360/Lambda,4)</f>
        <v>226.9427</v>
      </c>
      <c r="Y6" s="20">
        <f>ROUND(MOD(K6,Lambda)*2*PI/Lambda,4)</f>
        <v>3.9609000000000001</v>
      </c>
      <c r="Z6" s="20">
        <f t="shared" si="6"/>
        <v>6.2237</v>
      </c>
      <c r="AA6" s="22">
        <f>ROUND(10*LOG10((4*PI*K6/(Lambda))^2),4)</f>
        <v>53.020600000000002</v>
      </c>
      <c r="AB6" s="18"/>
      <c r="AC6" s="14">
        <v>131</v>
      </c>
      <c r="AE6" t="s">
        <v>10</v>
      </c>
    </row>
    <row r="7" spans="1:37" x14ac:dyDescent="0.25">
      <c r="A7" s="14">
        <v>6</v>
      </c>
      <c r="B7" s="10">
        <v>50</v>
      </c>
      <c r="C7" s="14">
        <f t="shared" si="0"/>
        <v>62.1</v>
      </c>
      <c r="D7" s="20">
        <f t="shared" si="1"/>
        <v>43.9</v>
      </c>
      <c r="E7" s="14">
        <f t="shared" si="2"/>
        <v>180.90729999999999</v>
      </c>
      <c r="F7" s="20">
        <f>ROUND(PI/2 - TAN(D7/175.5),4)</f>
        <v>1.3152999999999999</v>
      </c>
      <c r="G7" s="14">
        <f xml:space="preserve"> ROUND(F7*180/PI - 90,4)</f>
        <v>-14.6388</v>
      </c>
      <c r="H7" s="14">
        <f xml:space="preserve"> ROUND(E7 - COS(F7)*DbPA*1.5*SIGN(E7 - E8),4)</f>
        <v>178.38</v>
      </c>
      <c r="I7" s="14">
        <f xml:space="preserve"> ROUND(E7 - COS(F7)*DbPA*0.5*SIGN(E7 - E8),4)</f>
        <v>180.06489999999999</v>
      </c>
      <c r="J7" s="14">
        <f xml:space="preserve"> ROUND(E7 + COS(F7)*DbPA*0.5*SIGN(E7 - E8),4)</f>
        <v>181.74969999999999</v>
      </c>
      <c r="K7" s="10">
        <f xml:space="preserve"> ROUND(E7 + COS(F7)*DbPA*1.5*SIGN(E7 - E8),4)</f>
        <v>183.43459999999999</v>
      </c>
      <c r="L7" s="23">
        <f xml:space="preserve"> ROUND(MOD(H7,Lambda)*360/Lambda,4)</f>
        <v>14.706</v>
      </c>
      <c r="M7" s="20">
        <f>ROUND(MOD(H7,Lambda)*2*PI/Lambda,4)</f>
        <v>0.25669999999999998</v>
      </c>
      <c r="N7" s="20">
        <f t="shared" si="3"/>
        <v>5.9459999999999997</v>
      </c>
      <c r="O7" s="22">
        <f xml:space="preserve"> ROUND(-10*LOG10((4*PI*H7/(Lambda))^2),4)</f>
        <v>-52.624200000000002</v>
      </c>
      <c r="P7" s="23">
        <f>ROUND(MOD(I7,Lambda)*360/Lambda,4)</f>
        <v>130.45859999999999</v>
      </c>
      <c r="Q7" s="20">
        <f>ROUND(MOD(I7,Lambda)*2*PI/Lambda,4)</f>
        <v>2.2768999999999999</v>
      </c>
      <c r="R7" s="20">
        <f t="shared" si="4"/>
        <v>6.0022000000000002</v>
      </c>
      <c r="S7" s="22">
        <f>ROUND(-10*LOG10((4*PI*I7/(Lambda))^2),4)</f>
        <v>-52.7059</v>
      </c>
      <c r="T7" s="23">
        <f>ROUND(MOD(J7,Lambda)*360/Lambda,4)</f>
        <v>246.20439999999999</v>
      </c>
      <c r="U7" s="20">
        <f>ROUND(MOD(J7,Lambda)*2*PI/Lambda,4)</f>
        <v>4.2971000000000004</v>
      </c>
      <c r="V7" s="20">
        <f t="shared" si="5"/>
        <v>6.0583</v>
      </c>
      <c r="W7" s="22">
        <f>ROUND(-10*LOG10((4*PI*J7/(Lambda))^2),4)</f>
        <v>-52.786700000000003</v>
      </c>
      <c r="X7" s="23">
        <f>ROUND(MOD(K7,Lambda)*360/Lambda,4)</f>
        <v>1.9570000000000001</v>
      </c>
      <c r="Y7" s="20">
        <f>ROUND(MOD(K7,Lambda)*2*PI/Lambda,4)</f>
        <v>3.4200000000000001E-2</v>
      </c>
      <c r="Z7" s="20">
        <f t="shared" si="6"/>
        <v>6.1144999999999996</v>
      </c>
      <c r="AA7" s="22">
        <f>ROUND(10*LOG10((4*PI*K7/(Lambda))^2),4)</f>
        <v>52.866900000000001</v>
      </c>
      <c r="AB7" s="18"/>
      <c r="AC7" s="14">
        <v>191</v>
      </c>
      <c r="AE7" t="s">
        <v>11</v>
      </c>
    </row>
    <row r="8" spans="1:37" x14ac:dyDescent="0.25">
      <c r="A8" s="14">
        <v>7</v>
      </c>
      <c r="B8" s="10">
        <v>60</v>
      </c>
      <c r="C8" s="14">
        <f t="shared" si="0"/>
        <v>72.099999999999994</v>
      </c>
      <c r="D8" s="20">
        <f t="shared" si="1"/>
        <v>33.900000000000006</v>
      </c>
      <c r="E8" s="14">
        <f t="shared" si="2"/>
        <v>178.7441</v>
      </c>
      <c r="F8" s="20">
        <f>ROUND(PI/2 - TAN(D8/175.5),4)</f>
        <v>1.3752</v>
      </c>
      <c r="G8" s="14">
        <f xml:space="preserve"> ROUND(F8*180/PI - 90,4)</f>
        <v>-11.206799999999999</v>
      </c>
      <c r="H8" s="14">
        <f xml:space="preserve"> ROUND(E8 - COS(F8)*DbPA*1.5*SIGN(E8 - E9),4)</f>
        <v>176.8006</v>
      </c>
      <c r="I8" s="14">
        <f xml:space="preserve"> ROUND(E8 - COS(F8)*DbPA*0.5*SIGN(E8 - E9),4)</f>
        <v>178.09630000000001</v>
      </c>
      <c r="J8" s="14">
        <f xml:space="preserve"> ROUND(E8 + COS(F8)*DbPA*0.5*SIGN(E8 - E9),4)</f>
        <v>179.39189999999999</v>
      </c>
      <c r="K8" s="10">
        <f xml:space="preserve"> ROUND(E8 + COS(F8)*DbPA*1.5*SIGN(E8 - E9),4)</f>
        <v>180.6876</v>
      </c>
      <c r="L8" s="23">
        <f xml:space="preserve"> ROUND(MOD(H8,Lambda)*360/Lambda,4)</f>
        <v>266.20119999999997</v>
      </c>
      <c r="M8" s="20">
        <f>ROUND(MOD(H8,Lambda)*2*PI/Lambda,4)</f>
        <v>4.6460999999999997</v>
      </c>
      <c r="N8" s="20">
        <f t="shared" si="3"/>
        <v>5.8933999999999997</v>
      </c>
      <c r="O8" s="22">
        <f xml:space="preserve"> ROUND(-10*LOG10((4*PI*H8/(Lambda))^2),4)</f>
        <v>-52.546900000000001</v>
      </c>
      <c r="P8" s="23">
        <f>ROUND(MOD(I8,Lambda)*360/Lambda,4)</f>
        <v>355.2158</v>
      </c>
      <c r="Q8" s="20">
        <f>ROUND(MOD(I8,Lambda)*2*PI/Lambda,4)</f>
        <v>6.1997</v>
      </c>
      <c r="R8" s="20">
        <f t="shared" si="4"/>
        <v>5.9364999999999997</v>
      </c>
      <c r="S8" s="22">
        <f>ROUND(-10*LOG10((4*PI*I8/(Lambda))^2),4)</f>
        <v>-52.610399999999998</v>
      </c>
      <c r="T8" s="23">
        <f>ROUND(MOD(J8,Lambda)*360/Lambda,4)</f>
        <v>84.223500000000001</v>
      </c>
      <c r="U8" s="20">
        <f>ROUND(MOD(J8,Lambda)*2*PI/Lambda,4)</f>
        <v>1.47</v>
      </c>
      <c r="V8" s="20">
        <f t="shared" si="5"/>
        <v>5.9797000000000002</v>
      </c>
      <c r="W8" s="22">
        <f>ROUND(-10*LOG10((4*PI*J8/(Lambda))^2),4)</f>
        <v>-52.673299999999998</v>
      </c>
      <c r="X8" s="23">
        <f>ROUND(MOD(K8,Lambda)*360/Lambda,4)</f>
        <v>173.2381</v>
      </c>
      <c r="Y8" s="20">
        <f>ROUND(MOD(K8,Lambda)*2*PI/Lambda,4)</f>
        <v>3.0236000000000001</v>
      </c>
      <c r="Z8" s="20">
        <f t="shared" si="6"/>
        <v>6.0228999999999999</v>
      </c>
      <c r="AA8" s="22">
        <f>ROUND(10*LOG10((4*PI*K8/(Lambda))^2),4)</f>
        <v>52.735799999999998</v>
      </c>
      <c r="AB8" s="18"/>
      <c r="AC8" s="14">
        <v>227</v>
      </c>
      <c r="AE8" t="s">
        <v>12</v>
      </c>
    </row>
    <row r="9" spans="1:37" x14ac:dyDescent="0.25">
      <c r="A9" s="14">
        <v>8</v>
      </c>
      <c r="B9" s="10">
        <v>70</v>
      </c>
      <c r="C9" s="14">
        <f t="shared" si="0"/>
        <v>82.1</v>
      </c>
      <c r="D9" s="20">
        <f t="shared" si="1"/>
        <v>23.900000000000006</v>
      </c>
      <c r="E9" s="14">
        <f t="shared" si="2"/>
        <v>177.1199</v>
      </c>
      <c r="F9" s="20">
        <f>ROUND(PI/2 - TAN(D9/175.5),4)</f>
        <v>1.4338</v>
      </c>
      <c r="G9" s="14">
        <f xml:space="preserve"> ROUND(F9*180/PI - 90,4)</f>
        <v>-7.8491999999999997</v>
      </c>
      <c r="H9" s="14">
        <f xml:space="preserve"> ROUND(E9 - COS(F9)*DbPA*1.5*SIGN(E9 - E10),4)</f>
        <v>175.7542</v>
      </c>
      <c r="I9" s="14">
        <f xml:space="preserve"> ROUND(E9 - COS(F9)*DbPA*0.5*SIGN(E9 - E10),4)</f>
        <v>176.66470000000001</v>
      </c>
      <c r="J9" s="14">
        <f xml:space="preserve"> ROUND(E9 + COS(F9)*DbPA*0.5*SIGN(E9 - E10),4)</f>
        <v>177.57509999999999</v>
      </c>
      <c r="K9" s="10">
        <f xml:space="preserve"> ROUND(E9 + COS(F9)*DbPA*1.5*SIGN(E9 - E10),4)</f>
        <v>178.48560000000001</v>
      </c>
      <c r="L9" s="23">
        <f xml:space="preserve"> ROUND(MOD(H9,Lambda)*360/Lambda,4)</f>
        <v>194.3135</v>
      </c>
      <c r="M9" s="20">
        <f>ROUND(MOD(H9,Lambda)*2*PI/Lambda,4)</f>
        <v>3.3914</v>
      </c>
      <c r="N9" s="20">
        <f t="shared" si="3"/>
        <v>5.8585000000000003</v>
      </c>
      <c r="O9" s="22">
        <f xml:space="preserve"> ROUND(-10*LOG10((4*PI*H9/(Lambda))^2),4)</f>
        <v>-52.495399999999997</v>
      </c>
      <c r="P9" s="23">
        <f>ROUND(MOD(I9,Lambda)*360/Lambda,4)</f>
        <v>256.86489999999998</v>
      </c>
      <c r="Q9" s="20">
        <f>ROUND(MOD(I9,Lambda)*2*PI/Lambda,4)</f>
        <v>4.4831000000000003</v>
      </c>
      <c r="R9" s="20">
        <f t="shared" si="4"/>
        <v>5.8887999999999998</v>
      </c>
      <c r="S9" s="22">
        <f>ROUND(-10*LOG10((4*PI*I9/(Lambda))^2),4)</f>
        <v>-52.540300000000002</v>
      </c>
      <c r="T9" s="23">
        <f>ROUND(MOD(J9,Lambda)*360/Lambda,4)</f>
        <v>319.40940000000001</v>
      </c>
      <c r="U9" s="20">
        <f>ROUND(MOD(J9,Lambda)*2*PI/Lambda,4)</f>
        <v>5.5747</v>
      </c>
      <c r="V9" s="20">
        <f t="shared" si="5"/>
        <v>5.9192</v>
      </c>
      <c r="W9" s="22">
        <f>ROUND(-10*LOG10((4*PI*J9/(Lambda))^2),4)</f>
        <v>-52.584899999999998</v>
      </c>
      <c r="X9" s="23">
        <f>ROUND(MOD(K9,Lambda)*360/Lambda,4)</f>
        <v>21.960699999999999</v>
      </c>
      <c r="Y9" s="20">
        <f>ROUND(MOD(K9,Lambda)*2*PI/Lambda,4)</f>
        <v>0.38329999999999997</v>
      </c>
      <c r="Z9" s="20">
        <f t="shared" si="6"/>
        <v>5.9494999999999996</v>
      </c>
      <c r="AA9" s="22">
        <f>ROUND(10*LOG10((4*PI*K9/(Lambda))^2),4)</f>
        <v>52.629300000000001</v>
      </c>
      <c r="AB9" s="18"/>
      <c r="AC9" s="14">
        <v>258</v>
      </c>
      <c r="AE9" t="s">
        <v>13</v>
      </c>
    </row>
    <row r="10" spans="1:37" x14ac:dyDescent="0.25">
      <c r="A10" s="14">
        <v>9</v>
      </c>
      <c r="B10" s="10">
        <v>80</v>
      </c>
      <c r="C10" s="14">
        <f t="shared" si="0"/>
        <v>92.1</v>
      </c>
      <c r="D10" s="20">
        <f t="shared" si="1"/>
        <v>13.900000000000006</v>
      </c>
      <c r="E10" s="14">
        <f t="shared" si="2"/>
        <v>176.0496</v>
      </c>
      <c r="F10" s="20">
        <f>ROUND(PI/2 - TAN(D10/175.5),4)</f>
        <v>1.4914000000000001</v>
      </c>
      <c r="G10" s="14">
        <f xml:space="preserve"> ROUND(F10*180/PI - 90,4)</f>
        <v>-4.5490000000000004</v>
      </c>
      <c r="H10" s="14">
        <f xml:space="preserve"> ROUND(E10 - COS(F10)*DbPA*1.5*SIGN(E10 - E11),4)</f>
        <v>175.25649999999999</v>
      </c>
      <c r="I10" s="14">
        <f xml:space="preserve"> ROUND(E10 - COS(F10)*DbPA*0.5*SIGN(E10 - E11),4)</f>
        <v>175.7852</v>
      </c>
      <c r="J10" s="14">
        <f xml:space="preserve"> ROUND(E10 + COS(F10)*DbPA*0.5*SIGN(E10 - E11),4)</f>
        <v>176.31399999999999</v>
      </c>
      <c r="K10" s="10">
        <f xml:space="preserve"> ROUND(E10 + COS(F10)*DbPA*1.5*SIGN(E10 - E11),4)</f>
        <v>176.84270000000001</v>
      </c>
      <c r="L10" s="23">
        <f xml:space="preserve"> ROUND(MOD(H10,Lambda)*360/Lambda,4)</f>
        <v>160.1216</v>
      </c>
      <c r="M10" s="20">
        <f>ROUND(MOD(H10,Lambda)*2*PI/Lambda,4)</f>
        <v>2.7946</v>
      </c>
      <c r="N10" s="20">
        <f t="shared" si="3"/>
        <v>5.8418999999999999</v>
      </c>
      <c r="O10" s="22">
        <f xml:space="preserve"> ROUND(-10*LOG10((4*PI*H10/(Lambda))^2),4)</f>
        <v>-52.470799999999997</v>
      </c>
      <c r="P10" s="23">
        <f>ROUND(MOD(I10,Lambda)*360/Lambda,4)</f>
        <v>196.44319999999999</v>
      </c>
      <c r="Q10" s="20">
        <f>ROUND(MOD(I10,Lambda)*2*PI/Lambda,4)</f>
        <v>3.4285999999999999</v>
      </c>
      <c r="R10" s="20">
        <f t="shared" si="4"/>
        <v>5.8594999999999997</v>
      </c>
      <c r="S10" s="22">
        <f>ROUND(-10*LOG10((4*PI*I10/(Lambda))^2),4)</f>
        <v>-52.496899999999997</v>
      </c>
      <c r="T10" s="23">
        <f>ROUND(MOD(J10,Lambda)*360/Lambda,4)</f>
        <v>232.77180000000001</v>
      </c>
      <c r="U10" s="20">
        <f>ROUND(MOD(J10,Lambda)*2*PI/Lambda,4)</f>
        <v>4.0625999999999998</v>
      </c>
      <c r="V10" s="20">
        <f t="shared" si="5"/>
        <v>5.8771000000000004</v>
      </c>
      <c r="W10" s="22">
        <f>ROUND(-10*LOG10((4*PI*J10/(Lambda))^2),4)</f>
        <v>-52.523000000000003</v>
      </c>
      <c r="X10" s="23">
        <f>ROUND(MOD(K10,Lambda)*360/Lambda,4)</f>
        <v>269.09350000000001</v>
      </c>
      <c r="Y10" s="20">
        <f>ROUND(MOD(K10,Lambda)*2*PI/Lambda,4)</f>
        <v>4.6966000000000001</v>
      </c>
      <c r="Z10" s="20">
        <f t="shared" si="6"/>
        <v>5.8948</v>
      </c>
      <c r="AA10" s="22">
        <f>ROUND(10*LOG10((4*PI*K10/(Lambda))^2),4)</f>
        <v>52.548999999999999</v>
      </c>
      <c r="AB10" s="18"/>
      <c r="AC10" s="14">
        <v>287</v>
      </c>
      <c r="AE10" t="s">
        <v>14</v>
      </c>
    </row>
    <row r="11" spans="1:37" x14ac:dyDescent="0.25">
      <c r="A11" s="14">
        <v>10</v>
      </c>
      <c r="B11" s="10">
        <v>90</v>
      </c>
      <c r="C11" s="14">
        <f t="shared" si="0"/>
        <v>102.1</v>
      </c>
      <c r="D11" s="20">
        <f t="shared" si="1"/>
        <v>3.9000000000000057</v>
      </c>
      <c r="E11" s="14">
        <f t="shared" si="2"/>
        <v>175.54329999999999</v>
      </c>
      <c r="F11" s="20">
        <f>ROUND(PI/2 - TAN(D11/175.5),4)</f>
        <v>1.5486</v>
      </c>
      <c r="G11" s="14">
        <f xml:space="preserve"> ROUND(F11*180/PI - 90,4)</f>
        <v>-1.2717000000000001</v>
      </c>
      <c r="H11" s="14">
        <f xml:space="preserve"> ROUND(E11 - COS(F11)*DbPA*1.5*SIGN(E11 - E12),4)</f>
        <v>175.76519999999999</v>
      </c>
      <c r="I11" s="14">
        <f xml:space="preserve"> ROUND(E11 - COS(F11)*DbPA*0.5*SIGN(E11 - E12),4)</f>
        <v>175.6173</v>
      </c>
      <c r="J11" s="14">
        <f xml:space="preserve"> ROUND(E11 + COS(F11)*DbPA*0.5*SIGN(E11 - E12),4)</f>
        <v>175.4693</v>
      </c>
      <c r="K11" s="10">
        <f xml:space="preserve"> ROUND(E11 + COS(F11)*DbPA*1.5*SIGN(E11 - E12),4)</f>
        <v>175.32140000000001</v>
      </c>
      <c r="L11" s="23">
        <f xml:space="preserve"> ROUND(MOD(H11,Lambda)*360/Lambda,4)</f>
        <v>195.0692</v>
      </c>
      <c r="M11" s="20">
        <f>ROUND(MOD(H11,Lambda)*2*PI/Lambda,4)</f>
        <v>3.4045999999999998</v>
      </c>
      <c r="N11" s="20">
        <f t="shared" si="3"/>
        <v>5.8587999999999996</v>
      </c>
      <c r="O11" s="22">
        <f xml:space="preserve"> ROUND(-10*LOG10((4*PI*H11/(Lambda))^2),4)</f>
        <v>-52.495899999999999</v>
      </c>
      <c r="P11" s="23">
        <f>ROUND(MOD(I11,Lambda)*360/Lambda,4)</f>
        <v>184.9085</v>
      </c>
      <c r="Q11" s="20">
        <f>ROUND(MOD(I11,Lambda)*2*PI/Lambda,4)</f>
        <v>3.2273000000000001</v>
      </c>
      <c r="R11" s="20">
        <f t="shared" si="4"/>
        <v>5.8539000000000003</v>
      </c>
      <c r="S11" s="22">
        <f>ROUND(-10*LOG10((4*PI*I11/(Lambda))^2),4)</f>
        <v>-52.488599999999998</v>
      </c>
      <c r="T11" s="23">
        <f>ROUND(MOD(J11,Lambda)*360/Lambda,4)</f>
        <v>174.74090000000001</v>
      </c>
      <c r="U11" s="20">
        <f>ROUND(MOD(J11,Lambda)*2*PI/Lambda,4)</f>
        <v>3.0497999999999998</v>
      </c>
      <c r="V11" s="20">
        <f t="shared" si="5"/>
        <v>5.8490000000000002</v>
      </c>
      <c r="W11" s="22">
        <f>ROUND(-10*LOG10((4*PI*J11/(Lambda))^2),4)</f>
        <v>-52.481299999999997</v>
      </c>
      <c r="X11" s="23">
        <f>ROUND(MOD(K11,Lambda)*360/Lambda,4)</f>
        <v>164.58019999999999</v>
      </c>
      <c r="Y11" s="20">
        <f>ROUND(MOD(K11,Lambda)*2*PI/Lambda,4)</f>
        <v>2.8725000000000001</v>
      </c>
      <c r="Z11" s="20">
        <f t="shared" si="6"/>
        <v>5.8440000000000003</v>
      </c>
      <c r="AA11" s="22">
        <f>ROUND(10*LOG10((4*PI*K11/(Lambda))^2),4)</f>
        <v>52.473999999999997</v>
      </c>
      <c r="AB11" s="18"/>
      <c r="AC11" s="14">
        <v>321</v>
      </c>
      <c r="AE11" t="s">
        <v>15</v>
      </c>
    </row>
    <row r="12" spans="1:37" x14ac:dyDescent="0.25">
      <c r="A12" s="14">
        <v>11</v>
      </c>
      <c r="B12" s="10">
        <v>100</v>
      </c>
      <c r="C12" s="14">
        <f t="shared" si="0"/>
        <v>112.1</v>
      </c>
      <c r="D12" s="20">
        <f t="shared" si="1"/>
        <v>-6.0999999999999943</v>
      </c>
      <c r="E12" s="14">
        <f t="shared" si="2"/>
        <v>175.60599999999999</v>
      </c>
      <c r="F12" s="20">
        <f>ROUND(PI/2 - TAN(D12/175.5),4)</f>
        <v>1.6055999999999999</v>
      </c>
      <c r="G12" s="14">
        <f xml:space="preserve"> ROUND(F12*180/PI - 90,4)</f>
        <v>1.9942</v>
      </c>
      <c r="H12" s="14">
        <f xml:space="preserve"> ROUND(E12 - COS(F12)*DbPA*1.5*SIGN(E12 - E13),4)</f>
        <v>175.25800000000001</v>
      </c>
      <c r="I12" s="14">
        <f xml:space="preserve"> ROUND(E12 - COS(F12)*DbPA*0.5*SIGN(E12 - E13),4)</f>
        <v>175.49</v>
      </c>
      <c r="J12" s="14">
        <f xml:space="preserve"> ROUND(E12 + COS(F12)*DbPA*0.5*SIGN(E12 - E13),4)</f>
        <v>175.72200000000001</v>
      </c>
      <c r="K12" s="10">
        <f xml:space="preserve"> ROUND(E12 + COS(F12)*DbPA*1.5*SIGN(E12 - E13),4)</f>
        <v>175.95400000000001</v>
      </c>
      <c r="L12" s="23">
        <f xml:space="preserve"> ROUND(MOD(H12,Lambda)*360/Lambda,4)</f>
        <v>160.22460000000001</v>
      </c>
      <c r="M12" s="20">
        <f>ROUND(MOD(H12,Lambda)*2*PI/Lambda,4)</f>
        <v>2.7964000000000002</v>
      </c>
      <c r="N12" s="20">
        <f t="shared" si="3"/>
        <v>5.8418999999999999</v>
      </c>
      <c r="O12" s="22">
        <f xml:space="preserve"> ROUND(-10*LOG10((4*PI*H12/(Lambda))^2),4)</f>
        <v>-52.470799999999997</v>
      </c>
      <c r="P12" s="23">
        <f>ROUND(MOD(I12,Lambda)*360/Lambda,4)</f>
        <v>176.16300000000001</v>
      </c>
      <c r="Q12" s="20">
        <f>ROUND(MOD(I12,Lambda)*2*PI/Lambda,4)</f>
        <v>3.0746000000000002</v>
      </c>
      <c r="R12" s="20">
        <f t="shared" si="4"/>
        <v>5.8497000000000003</v>
      </c>
      <c r="S12" s="22">
        <f>ROUND(-10*LOG10((4*PI*I12/(Lambda))^2),4)</f>
        <v>-52.482300000000002</v>
      </c>
      <c r="T12" s="23">
        <f>ROUND(MOD(J12,Lambda)*360/Lambda,4)</f>
        <v>192.10140000000001</v>
      </c>
      <c r="U12" s="20">
        <f>ROUND(MOD(J12,Lambda)*2*PI/Lambda,4)</f>
        <v>3.3527999999999998</v>
      </c>
      <c r="V12" s="20">
        <f t="shared" si="5"/>
        <v>5.8574000000000002</v>
      </c>
      <c r="W12" s="22">
        <f>ROUND(-10*LOG10((4*PI*J12/(Lambda))^2),4)</f>
        <v>-52.4938</v>
      </c>
      <c r="X12" s="23">
        <f>ROUND(MOD(K12,Lambda)*360/Lambda,4)</f>
        <v>208.03980000000001</v>
      </c>
      <c r="Y12" s="20">
        <f>ROUND(MOD(K12,Lambda)*2*PI/Lambda,4)</f>
        <v>3.6309999999999998</v>
      </c>
      <c r="Z12" s="20">
        <f t="shared" si="6"/>
        <v>5.8651</v>
      </c>
      <c r="AA12" s="22">
        <f>ROUND(10*LOG10((4*PI*K12/(Lambda))^2),4)</f>
        <v>52.505299999999998</v>
      </c>
      <c r="AB12" s="18"/>
      <c r="AC12" s="14">
        <v>358</v>
      </c>
      <c r="AE12" t="s">
        <v>16</v>
      </c>
    </row>
    <row r="13" spans="1:37" x14ac:dyDescent="0.25">
      <c r="A13" s="14">
        <v>12</v>
      </c>
      <c r="B13" s="10">
        <v>110</v>
      </c>
      <c r="C13" s="14">
        <f t="shared" si="0"/>
        <v>122.1</v>
      </c>
      <c r="D13" s="20">
        <f t="shared" si="1"/>
        <v>-16.099999999999994</v>
      </c>
      <c r="E13" s="14">
        <f t="shared" si="2"/>
        <v>176.23689999999999</v>
      </c>
      <c r="F13" s="20">
        <f>ROUND(PI/2 - TAN(D13/175.5),4)</f>
        <v>1.6628000000000001</v>
      </c>
      <c r="G13" s="14">
        <f xml:space="preserve"> ROUND(F13*180/PI - 90,4)</f>
        <v>5.2714999999999996</v>
      </c>
      <c r="H13" s="14">
        <f xml:space="preserve"> ROUND(E13 - COS(F13)*DbPA*1.5*SIGN(E13 - E14),4)</f>
        <v>175.31819999999999</v>
      </c>
      <c r="I13" s="14">
        <f xml:space="preserve"> ROUND(E13 - COS(F13)*DbPA*0.5*SIGN(E13 - E14),4)</f>
        <v>175.9307</v>
      </c>
      <c r="J13" s="14">
        <f xml:space="preserve"> ROUND(E13 + COS(F13)*DbPA*0.5*SIGN(E13 - E14),4)</f>
        <v>176.54310000000001</v>
      </c>
      <c r="K13" s="10">
        <f xml:space="preserve"> ROUND(E13 + COS(F13)*DbPA*1.5*SIGN(E13 - E14),4)</f>
        <v>177.15559999999999</v>
      </c>
      <c r="L13" s="23">
        <f xml:space="preserve"> ROUND(MOD(H13,Lambda)*360/Lambda,4)</f>
        <v>164.3603</v>
      </c>
      <c r="M13" s="20">
        <f>ROUND(MOD(H13,Lambda)*2*PI/Lambda,4)</f>
        <v>2.8685999999999998</v>
      </c>
      <c r="N13" s="20">
        <f t="shared" si="3"/>
        <v>5.8438999999999997</v>
      </c>
      <c r="O13" s="22">
        <f xml:space="preserve"> ROUND(-10*LOG10((4*PI*H13/(Lambda))^2),4)</f>
        <v>-52.473799999999997</v>
      </c>
      <c r="P13" s="23">
        <f>ROUND(MOD(I13,Lambda)*360/Lambda,4)</f>
        <v>206.4391</v>
      </c>
      <c r="Q13" s="20">
        <f>ROUND(MOD(I13,Lambda)*2*PI/Lambda,4)</f>
        <v>3.6030000000000002</v>
      </c>
      <c r="R13" s="20">
        <f t="shared" si="4"/>
        <v>5.8643999999999998</v>
      </c>
      <c r="S13" s="22">
        <f>ROUND(-10*LOG10((4*PI*I13/(Lambda))^2),4)</f>
        <v>-52.504100000000001</v>
      </c>
      <c r="T13" s="23">
        <f>ROUND(MOD(J13,Lambda)*360/Lambda,4)</f>
        <v>248.511</v>
      </c>
      <c r="U13" s="20">
        <f>ROUND(MOD(J13,Lambda)*2*PI/Lambda,4)</f>
        <v>4.3372999999999999</v>
      </c>
      <c r="V13" s="20">
        <f t="shared" si="5"/>
        <v>5.8848000000000003</v>
      </c>
      <c r="W13" s="22">
        <f>ROUND(-10*LOG10((4*PI*J13/(Lambda))^2),4)</f>
        <v>-52.534300000000002</v>
      </c>
      <c r="X13" s="23">
        <f>ROUND(MOD(K13,Lambda)*360/Lambda,4)</f>
        <v>290.58969999999999</v>
      </c>
      <c r="Y13" s="20">
        <f>ROUND(MOD(K13,Lambda)*2*PI/Lambda,4)</f>
        <v>5.0716999999999999</v>
      </c>
      <c r="Z13" s="20">
        <f t="shared" si="6"/>
        <v>5.9051999999999998</v>
      </c>
      <c r="AA13" s="22">
        <f>ROUND(10*LOG10((4*PI*K13/(Lambda))^2),4)</f>
        <v>52.564399999999999</v>
      </c>
      <c r="AB13" s="18"/>
      <c r="AC13" s="14">
        <v>389</v>
      </c>
      <c r="AE13" t="s">
        <v>17</v>
      </c>
    </row>
    <row r="14" spans="1:37" x14ac:dyDescent="0.25">
      <c r="A14" s="14">
        <v>13</v>
      </c>
      <c r="B14" s="10">
        <v>120</v>
      </c>
      <c r="C14" s="14">
        <f t="shared" si="0"/>
        <v>132.1</v>
      </c>
      <c r="D14" s="20">
        <f t="shared" si="1"/>
        <v>-26.099999999999994</v>
      </c>
      <c r="E14" s="14">
        <f t="shared" si="2"/>
        <v>177.43020000000001</v>
      </c>
      <c r="F14" s="20">
        <f>ROUND(PI/2 - TAN(D14/175.5),4)</f>
        <v>1.7205999999999999</v>
      </c>
      <c r="G14" s="14">
        <f xml:space="preserve"> ROUND(F14*180/PI - 90,4)</f>
        <v>8.5831999999999997</v>
      </c>
      <c r="H14" s="14">
        <f xml:space="preserve"> ROUND(E14 - COS(F14)*DbPA*1.5*SIGN(E14 - E15),4)</f>
        <v>175.93780000000001</v>
      </c>
      <c r="I14" s="14">
        <f xml:space="preserve"> ROUND(E14 - COS(F14)*DbPA*0.5*SIGN(E14 - E15),4)</f>
        <v>176.93270000000001</v>
      </c>
      <c r="J14" s="14">
        <f xml:space="preserve"> ROUND(E14 + COS(F14)*DbPA*0.5*SIGN(E14 - E15),4)</f>
        <v>177.92769999999999</v>
      </c>
      <c r="K14" s="10">
        <f xml:space="preserve"> ROUND(E14 + COS(F14)*DbPA*1.5*SIGN(E14 - E15),4)</f>
        <v>178.92259999999999</v>
      </c>
      <c r="L14" s="23">
        <f xml:space="preserve"> ROUND(MOD(H14,Lambda)*360/Lambda,4)</f>
        <v>206.92689999999999</v>
      </c>
      <c r="M14" s="20">
        <f>ROUND(MOD(H14,Lambda)*2*PI/Lambda,4)</f>
        <v>3.6116000000000001</v>
      </c>
      <c r="N14" s="20">
        <f t="shared" si="3"/>
        <v>5.8646000000000003</v>
      </c>
      <c r="O14" s="22">
        <f xml:space="preserve"> ROUND(-10*LOG10((4*PI*H14/(Lambda))^2),4)</f>
        <v>-52.5045</v>
      </c>
      <c r="P14" s="23">
        <f>ROUND(MOD(I14,Lambda)*360/Lambda,4)</f>
        <v>275.2765</v>
      </c>
      <c r="Q14" s="20">
        <f>ROUND(MOD(I14,Lambda)*2*PI/Lambda,4)</f>
        <v>4.8045</v>
      </c>
      <c r="R14" s="20">
        <f t="shared" si="4"/>
        <v>5.8978000000000002</v>
      </c>
      <c r="S14" s="22">
        <f>ROUND(-10*LOG10((4*PI*I14/(Lambda))^2),4)</f>
        <v>-52.553400000000003</v>
      </c>
      <c r="T14" s="23">
        <f>ROUND(MOD(J14,Lambda)*360/Lambda,4)</f>
        <v>343.63299999999998</v>
      </c>
      <c r="U14" s="20">
        <f>ROUND(MOD(J14,Lambda)*2*PI/Lambda,4)</f>
        <v>5.9974999999999996</v>
      </c>
      <c r="V14" s="20">
        <f t="shared" si="5"/>
        <v>5.9309000000000003</v>
      </c>
      <c r="W14" s="22">
        <f>ROUND(-10*LOG10((4*PI*J14/(Lambda))^2),4)</f>
        <v>-52.6021</v>
      </c>
      <c r="X14" s="23">
        <f>ROUND(MOD(K14,Lambda)*360/Lambda,4)</f>
        <v>51.982599999999998</v>
      </c>
      <c r="Y14" s="20">
        <f>ROUND(MOD(K14,Lambda)*2*PI/Lambda,4)</f>
        <v>0.9073</v>
      </c>
      <c r="Z14" s="20">
        <f t="shared" si="6"/>
        <v>5.9641000000000002</v>
      </c>
      <c r="AA14" s="22">
        <f>ROUND(10*LOG10((4*PI*K14/(Lambda))^2),4)</f>
        <v>52.650599999999997</v>
      </c>
      <c r="AB14" s="18"/>
      <c r="AC14" s="14">
        <v>419</v>
      </c>
      <c r="AE14" t="s">
        <v>18</v>
      </c>
    </row>
    <row r="15" spans="1:37" x14ac:dyDescent="0.25">
      <c r="A15" s="14">
        <v>14</v>
      </c>
      <c r="B15" s="10">
        <v>130</v>
      </c>
      <c r="C15" s="14">
        <f t="shared" si="0"/>
        <v>142.1</v>
      </c>
      <c r="D15" s="20">
        <f t="shared" si="1"/>
        <v>-36.099999999999994</v>
      </c>
      <c r="E15" s="14">
        <f t="shared" si="2"/>
        <v>179.17439999999999</v>
      </c>
      <c r="F15" s="20">
        <f>ROUND(PI/2 - TAN(D15/175.5),4)</f>
        <v>1.7794000000000001</v>
      </c>
      <c r="G15" s="14">
        <f xml:space="preserve"> ROUND(F15*180/PI - 90,4)</f>
        <v>11.952199999999999</v>
      </c>
      <c r="H15" s="14">
        <f xml:space="preserve"> ROUND(E15 - COS(F15)*DbPA*1.5*SIGN(E15 - E16),4)</f>
        <v>177.1035</v>
      </c>
      <c r="I15" s="14">
        <f xml:space="preserve"> ROUND(E15 - COS(F15)*DbPA*0.5*SIGN(E15 - E16),4)</f>
        <v>178.48410000000001</v>
      </c>
      <c r="J15" s="14">
        <f xml:space="preserve"> ROUND(E15 + COS(F15)*DbPA*0.5*SIGN(E15 - E16),4)</f>
        <v>179.8647</v>
      </c>
      <c r="K15" s="10">
        <f xml:space="preserve"> ROUND(E15 + COS(F15)*DbPA*1.5*SIGN(E15 - E16),4)</f>
        <v>181.24529999999999</v>
      </c>
      <c r="L15" s="23">
        <f xml:space="preserve"> ROUND(MOD(H15,Lambda)*360/Lambda,4)</f>
        <v>287.01049999999998</v>
      </c>
      <c r="M15" s="20">
        <f>ROUND(MOD(H15,Lambda)*2*PI/Lambda,4)</f>
        <v>5.0092999999999996</v>
      </c>
      <c r="N15" s="20">
        <f t="shared" si="3"/>
        <v>5.9035000000000002</v>
      </c>
      <c r="O15" s="22">
        <f xml:space="preserve"> ROUND(-10*LOG10((4*PI*H15/(Lambda))^2),4)</f>
        <v>-52.561799999999998</v>
      </c>
      <c r="P15" s="23">
        <f>ROUND(MOD(I15,Lambda)*360/Lambda,4)</f>
        <v>21.857700000000001</v>
      </c>
      <c r="Q15" s="20">
        <f>ROUND(MOD(I15,Lambda)*2*PI/Lambda,4)</f>
        <v>0.38150000000000001</v>
      </c>
      <c r="R15" s="20">
        <f t="shared" si="4"/>
        <v>5.9494999999999996</v>
      </c>
      <c r="S15" s="22">
        <f>ROUND(-10*LOG10((4*PI*I15/(Lambda))^2),4)</f>
        <v>-52.629300000000001</v>
      </c>
      <c r="T15" s="23">
        <f>ROUND(MOD(J15,Lambda)*360/Lambda,4)</f>
        <v>116.70489999999999</v>
      </c>
      <c r="U15" s="20">
        <f>ROUND(MOD(J15,Lambda)*2*PI/Lambda,4)</f>
        <v>2.0369000000000002</v>
      </c>
      <c r="V15" s="20">
        <f t="shared" si="5"/>
        <v>5.9954999999999998</v>
      </c>
      <c r="W15" s="22">
        <f>ROUND(-10*LOG10((4*PI*J15/(Lambda))^2),4)</f>
        <v>-52.696199999999997</v>
      </c>
      <c r="X15" s="23">
        <f>ROUND(MOD(K15,Lambda)*360/Lambda,4)</f>
        <v>211.5521</v>
      </c>
      <c r="Y15" s="20">
        <f>ROUND(MOD(K15,Lambda)*2*PI/Lambda,4)</f>
        <v>3.6922999999999999</v>
      </c>
      <c r="Z15" s="20">
        <f t="shared" si="6"/>
        <v>6.0415000000000001</v>
      </c>
      <c r="AA15" s="22">
        <f>ROUND(10*LOG10((4*PI*K15/(Lambda))^2),4)</f>
        <v>52.762599999999999</v>
      </c>
      <c r="AB15" s="18"/>
      <c r="AC15" s="14">
        <v>446</v>
      </c>
      <c r="AE15" t="s">
        <v>19</v>
      </c>
    </row>
    <row r="16" spans="1:37" x14ac:dyDescent="0.25">
      <c r="A16" s="14">
        <v>15</v>
      </c>
      <c r="B16" s="10">
        <v>140</v>
      </c>
      <c r="C16" s="14">
        <f t="shared" si="0"/>
        <v>152.1</v>
      </c>
      <c r="D16" s="20">
        <f t="shared" si="1"/>
        <v>-46.099999999999994</v>
      </c>
      <c r="E16" s="14">
        <f t="shared" si="2"/>
        <v>181.4537</v>
      </c>
      <c r="F16" s="20">
        <f>ROUND(PI/2 - TAN(D16/175.5),4)</f>
        <v>1.8396999999999999</v>
      </c>
      <c r="G16" s="14">
        <f xml:space="preserve"> ROUND(F16*180/PI - 90,4)</f>
        <v>15.4071</v>
      </c>
      <c r="H16" s="14">
        <f xml:space="preserve"> ROUND(E16 - COS(F16)*DbPA*1.5*SIGN(E16 - E17),4)</f>
        <v>178.797</v>
      </c>
      <c r="I16" s="14">
        <f xml:space="preserve"> ROUND(E16 - COS(F16)*DbPA*0.5*SIGN(E16 - E17),4)</f>
        <v>180.56809999999999</v>
      </c>
      <c r="J16" s="14">
        <f xml:space="preserve"> ROUND(E16 + COS(F16)*DbPA*0.5*SIGN(E16 - E17),4)</f>
        <v>182.33930000000001</v>
      </c>
      <c r="K16" s="10">
        <f xml:space="preserve"> ROUND(E16 + COS(F16)*DbPA*1.5*SIGN(E16 - E17),4)</f>
        <v>184.1104</v>
      </c>
      <c r="L16" s="23">
        <f xml:space="preserve"> ROUND(MOD(H16,Lambda)*360/Lambda,4)</f>
        <v>43.353900000000003</v>
      </c>
      <c r="M16" s="20">
        <f>ROUND(MOD(H16,Lambda)*2*PI/Lambda,4)</f>
        <v>0.75670000000000004</v>
      </c>
      <c r="N16" s="20">
        <f t="shared" si="3"/>
        <v>5.9599000000000002</v>
      </c>
      <c r="O16" s="22">
        <f xml:space="preserve"> ROUND(-10*LOG10((4*PI*H16/(Lambda))^2),4)</f>
        <v>-52.644500000000001</v>
      </c>
      <c r="P16" s="23">
        <f>ROUND(MOD(I16,Lambda)*360/Lambda,4)</f>
        <v>165.02850000000001</v>
      </c>
      <c r="Q16" s="20">
        <f>ROUND(MOD(I16,Lambda)*2*PI/Lambda,4)</f>
        <v>2.8803000000000001</v>
      </c>
      <c r="R16" s="20">
        <f t="shared" si="4"/>
        <v>6.0189000000000004</v>
      </c>
      <c r="S16" s="22">
        <f>ROUND(-10*LOG10((4*PI*I16/(Lambda))^2),4)</f>
        <v>-52.7301</v>
      </c>
      <c r="T16" s="23">
        <f>ROUND(MOD(J16,Lambda)*360/Lambda,4)</f>
        <v>286.7099</v>
      </c>
      <c r="U16" s="20">
        <f>ROUND(MOD(J16,Lambda)*2*PI/Lambda,4)</f>
        <v>5.0039999999999996</v>
      </c>
      <c r="V16" s="20">
        <f t="shared" si="5"/>
        <v>6.0780000000000003</v>
      </c>
      <c r="W16" s="22">
        <f>ROUND(-10*LOG10((4*PI*J16/(Lambda))^2),4)</f>
        <v>-52.814900000000002</v>
      </c>
      <c r="X16" s="23">
        <f>ROUND(MOD(K16,Lambda)*360/Lambda,4)</f>
        <v>48.384500000000003</v>
      </c>
      <c r="Y16" s="20">
        <f>ROUND(MOD(K16,Lambda)*2*PI/Lambda,4)</f>
        <v>0.84450000000000003</v>
      </c>
      <c r="Z16" s="20">
        <f t="shared" si="6"/>
        <v>6.1369999999999996</v>
      </c>
      <c r="AA16" s="22">
        <f>ROUND(10*LOG10((4*PI*K16/(Lambda))^2),4)</f>
        <v>52.898800000000001</v>
      </c>
      <c r="AB16" s="18"/>
      <c r="AC16" s="14">
        <v>476</v>
      </c>
      <c r="AE16" t="s">
        <v>20</v>
      </c>
    </row>
    <row r="17" spans="1:31" x14ac:dyDescent="0.25">
      <c r="A17" s="14">
        <v>16</v>
      </c>
      <c r="B17" s="10">
        <v>150</v>
      </c>
      <c r="C17" s="14">
        <f t="shared" si="0"/>
        <v>162.1</v>
      </c>
      <c r="D17" s="20">
        <f t="shared" si="1"/>
        <v>-56.099999999999994</v>
      </c>
      <c r="E17" s="14">
        <f t="shared" si="2"/>
        <v>184.2484</v>
      </c>
      <c r="F17" s="20">
        <f>ROUND(PI/2 - TAN(D17/175.5),4)</f>
        <v>1.9017999999999999</v>
      </c>
      <c r="G17" s="14">
        <f xml:space="preserve"> ROUND(F17*180/PI - 90,4)</f>
        <v>18.965199999999999</v>
      </c>
      <c r="H17" s="14">
        <f xml:space="preserve"> ROUND(E17 - COS(F17)*DbPA*1.5*SIGN(E17 - E18),4)</f>
        <v>180.99850000000001</v>
      </c>
      <c r="I17" s="14">
        <f xml:space="preserve"> ROUND(E17 - COS(F17)*DbPA*0.5*SIGN(E17 - E18),4)</f>
        <v>183.1651</v>
      </c>
      <c r="J17" s="14">
        <f xml:space="preserve"> ROUND(E17 + COS(F17)*DbPA*0.5*SIGN(E17 - E18),4)</f>
        <v>185.33170000000001</v>
      </c>
      <c r="K17" s="10">
        <f xml:space="preserve"> ROUND(E17 + COS(F17)*DbPA*1.5*SIGN(E17 - E18),4)</f>
        <v>187.4983</v>
      </c>
      <c r="L17" s="23">
        <f xml:space="preserve"> ROUND(MOD(H17,Lambda)*360/Lambda,4)</f>
        <v>194.59700000000001</v>
      </c>
      <c r="M17" s="20">
        <f>ROUND(MOD(H17,Lambda)*2*PI/Lambda,4)</f>
        <v>3.3963999999999999</v>
      </c>
      <c r="N17" s="20">
        <f t="shared" si="3"/>
        <v>6.0332999999999997</v>
      </c>
      <c r="O17" s="22">
        <f xml:space="preserve"> ROUND(-10*LOG10((4*PI*H17/(Lambda))^2),4)</f>
        <v>-52.750799999999998</v>
      </c>
      <c r="P17" s="23">
        <f>ROUND(MOD(I17,Lambda)*360/Lambda,4)</f>
        <v>343.44240000000002</v>
      </c>
      <c r="Q17" s="20">
        <f>ROUND(MOD(I17,Lambda)*2*PI/Lambda,4)</f>
        <v>5.9942000000000002</v>
      </c>
      <c r="R17" s="20">
        <f t="shared" si="4"/>
        <v>6.1055000000000001</v>
      </c>
      <c r="S17" s="22">
        <f>ROUND(-10*LOG10((4*PI*I17/(Lambda))^2),4)</f>
        <v>-52.854100000000003</v>
      </c>
      <c r="T17" s="23">
        <f>ROUND(MOD(J17,Lambda)*360/Lambda,4)</f>
        <v>132.2878</v>
      </c>
      <c r="U17" s="20">
        <f>ROUND(MOD(J17,Lambda)*2*PI/Lambda,4)</f>
        <v>2.3089</v>
      </c>
      <c r="V17" s="20">
        <f t="shared" si="5"/>
        <v>6.1776999999999997</v>
      </c>
      <c r="W17" s="22">
        <f>ROUND(-10*LOG10((4*PI*J17/(Lambda))^2),4)</f>
        <v>-52.956299999999999</v>
      </c>
      <c r="X17" s="23">
        <f>ROUND(MOD(K17,Lambda)*360/Lambda,4)</f>
        <v>281.13319999999999</v>
      </c>
      <c r="Y17" s="20">
        <f>ROUND(MOD(K17,Lambda)*2*PI/Lambda,4)</f>
        <v>4.9066999999999998</v>
      </c>
      <c r="Z17" s="20">
        <f t="shared" si="6"/>
        <v>6.2499000000000002</v>
      </c>
      <c r="AA17" s="22">
        <f>ROUND(10*LOG10((4*PI*K17/(Lambda))^2),4)</f>
        <v>53.057200000000002</v>
      </c>
      <c r="AB17" s="18"/>
      <c r="AC17" s="14">
        <v>499</v>
      </c>
      <c r="AE17" t="s">
        <v>21</v>
      </c>
    </row>
    <row r="18" spans="1:31" x14ac:dyDescent="0.25">
      <c r="A18" s="14">
        <v>17</v>
      </c>
      <c r="B18" s="10">
        <v>160</v>
      </c>
      <c r="C18" s="14">
        <f t="shared" si="0"/>
        <v>172.1</v>
      </c>
      <c r="D18" s="20">
        <f t="shared" si="1"/>
        <v>-66.099999999999994</v>
      </c>
      <c r="E18" s="14">
        <f t="shared" si="2"/>
        <v>187.5352</v>
      </c>
      <c r="F18" s="20">
        <f>ROUND(PI/2 - TAN(D18/175.5),4)</f>
        <v>1.9662999999999999</v>
      </c>
      <c r="G18" s="14">
        <f xml:space="preserve"> ROUND(F18*180/PI - 90,4)</f>
        <v>22.660799999999998</v>
      </c>
      <c r="H18" s="14">
        <f xml:space="preserve"> ROUND(E18 - COS(F18)*DbPA*1.5*SIGN(E18 - E19),4)</f>
        <v>183.6825</v>
      </c>
      <c r="I18" s="14">
        <f xml:space="preserve"> ROUND(E18 - COS(F18)*DbPA*0.5*SIGN(E18 - E19),4)</f>
        <v>186.251</v>
      </c>
      <c r="J18" s="14">
        <f xml:space="preserve"> ROUND(E18 + COS(F18)*DbPA*0.5*SIGN(E18 - E19),4)</f>
        <v>188.8194</v>
      </c>
      <c r="K18" s="10">
        <f xml:space="preserve"> ROUND(E18 + COS(F18)*DbPA*1.5*SIGN(E18 - E19),4)</f>
        <v>191.3879</v>
      </c>
      <c r="L18" s="23">
        <f xml:space="preserve"> ROUND(MOD(H18,Lambda)*360/Lambda,4)</f>
        <v>18.9878</v>
      </c>
      <c r="M18" s="20">
        <f>ROUND(MOD(H18,Lambda)*2*PI/Lambda,4)</f>
        <v>0.33139999999999997</v>
      </c>
      <c r="N18" s="20">
        <f t="shared" si="3"/>
        <v>6.1227999999999998</v>
      </c>
      <c r="O18" s="22">
        <f xml:space="preserve"> ROUND(-10*LOG10((4*PI*H18/(Lambda))^2),4)</f>
        <v>-52.878599999999999</v>
      </c>
      <c r="P18" s="23">
        <f>ROUND(MOD(I18,Lambda)*360/Lambda,4)</f>
        <v>195.44370000000001</v>
      </c>
      <c r="Q18" s="20">
        <f>ROUND(MOD(I18,Lambda)*2*PI/Lambda,4)</f>
        <v>3.4110999999999998</v>
      </c>
      <c r="R18" s="20">
        <f t="shared" si="4"/>
        <v>6.2084000000000001</v>
      </c>
      <c r="S18" s="22">
        <f>ROUND(-10*LOG10((4*PI*I18/(Lambda))^2),4)</f>
        <v>-52.999200000000002</v>
      </c>
      <c r="T18" s="23">
        <f>ROUND(MOD(J18,Lambda)*360/Lambda,4)</f>
        <v>11.892799999999999</v>
      </c>
      <c r="U18" s="20">
        <f>ROUND(MOD(J18,Lambda)*2*PI/Lambda,4)</f>
        <v>0.20760000000000001</v>
      </c>
      <c r="V18" s="20">
        <f t="shared" si="5"/>
        <v>6.2939999999999996</v>
      </c>
      <c r="W18" s="22">
        <f>ROUND(-10*LOG10((4*PI*J18/(Lambda))^2),4)</f>
        <v>-53.118200000000002</v>
      </c>
      <c r="X18" s="23">
        <f>ROUND(MOD(K18,Lambda)*360/Lambda,4)</f>
        <v>188.34870000000001</v>
      </c>
      <c r="Y18" s="20">
        <f>ROUND(MOD(K18,Lambda)*2*PI/Lambda,4)</f>
        <v>3.2873000000000001</v>
      </c>
      <c r="Z18" s="20">
        <f t="shared" si="6"/>
        <v>6.3795999999999999</v>
      </c>
      <c r="AA18" s="22">
        <f>ROUND(10*LOG10((4*PI*K18/(Lambda))^2),4)</f>
        <v>53.235599999999998</v>
      </c>
      <c r="AB18" s="18"/>
      <c r="AC18" s="14">
        <v>533</v>
      </c>
      <c r="AE18" t="s">
        <v>22</v>
      </c>
    </row>
    <row r="19" spans="1:31" x14ac:dyDescent="0.25">
      <c r="A19" s="14">
        <v>18</v>
      </c>
      <c r="B19" s="10">
        <v>170</v>
      </c>
      <c r="C19" s="14">
        <f t="shared" si="0"/>
        <v>182.1</v>
      </c>
      <c r="D19" s="20">
        <f t="shared" si="1"/>
        <v>-76.099999999999994</v>
      </c>
      <c r="E19" s="14">
        <f t="shared" si="2"/>
        <v>191.28890000000001</v>
      </c>
      <c r="F19" s="20">
        <f>ROUND(PI/2 - TAN(D19/175.5),4)</f>
        <v>2.0337999999999998</v>
      </c>
      <c r="G19" s="14">
        <f xml:space="preserve"> ROUND(F19*180/PI - 90,4)</f>
        <v>26.528300000000002</v>
      </c>
      <c r="H19" s="14">
        <f xml:space="preserve"> ROUND(E19 - COS(F19)*DbPA*1.5*SIGN(E19 - E20),4)</f>
        <v>186.82249999999999</v>
      </c>
      <c r="I19" s="14">
        <f xml:space="preserve"> ROUND(E19 - COS(F19)*DbPA*0.5*SIGN(E19 - E20),4)</f>
        <v>189.80009999999999</v>
      </c>
      <c r="J19" s="14">
        <f xml:space="preserve"> ROUND(E19 + COS(F19)*DbPA*0.5*SIGN(E19 - E20),4)</f>
        <v>192.77770000000001</v>
      </c>
      <c r="K19" s="10">
        <f xml:space="preserve"> ROUND(E19 + COS(F19)*DbPA*1.5*SIGN(E19 - E20),4)</f>
        <v>195.75530000000001</v>
      </c>
      <c r="L19" s="23">
        <f xml:space="preserve"> ROUND(MOD(H19,Lambda)*360/Lambda,4)</f>
        <v>234.70580000000001</v>
      </c>
      <c r="M19" s="20">
        <f>ROUND(MOD(H19,Lambda)*2*PI/Lambda,4)</f>
        <v>4.0964</v>
      </c>
      <c r="N19" s="20">
        <f t="shared" si="3"/>
        <v>6.2274000000000003</v>
      </c>
      <c r="O19" s="22">
        <f xml:space="preserve"> ROUND(-10*LOG10((4*PI*H19/(Lambda))^2),4)</f>
        <v>-53.0259</v>
      </c>
      <c r="P19" s="23">
        <f>ROUND(MOD(I19,Lambda)*360/Lambda,4)</f>
        <v>79.266900000000007</v>
      </c>
      <c r="Q19" s="20">
        <f>ROUND(MOD(I19,Lambda)*2*PI/Lambda,4)</f>
        <v>1.3835</v>
      </c>
      <c r="R19" s="20">
        <f t="shared" si="4"/>
        <v>6.3266999999999998</v>
      </c>
      <c r="S19" s="22">
        <f>ROUND(-10*LOG10((4*PI*I19/(Lambda))^2),4)</f>
        <v>-53.163200000000003</v>
      </c>
      <c r="T19" s="23">
        <f>ROUND(MOD(J19,Lambda)*360/Lambda,4)</f>
        <v>283.82799999999997</v>
      </c>
      <c r="U19" s="20">
        <f>ROUND(MOD(J19,Lambda)*2*PI/Lambda,4)</f>
        <v>4.9537000000000004</v>
      </c>
      <c r="V19" s="20">
        <f t="shared" si="5"/>
        <v>6.4259000000000004</v>
      </c>
      <c r="W19" s="22">
        <f>ROUND(-10*LOG10((4*PI*J19/(Lambda))^2),4)</f>
        <v>-53.298400000000001</v>
      </c>
      <c r="X19" s="23">
        <f>ROUND(MOD(K19,Lambda)*360/Lambda,4)</f>
        <v>128.38910000000001</v>
      </c>
      <c r="Y19" s="20">
        <f>ROUND(MOD(K19,Lambda)*2*PI/Lambda,4)</f>
        <v>2.2408000000000001</v>
      </c>
      <c r="Z19" s="20">
        <f t="shared" si="6"/>
        <v>6.5251999999999999</v>
      </c>
      <c r="AA19" s="22">
        <f>ROUND(10*LOG10((4*PI*K19/(Lambda))^2),4)</f>
        <v>53.4315</v>
      </c>
      <c r="AB19" s="18"/>
      <c r="AC19" s="14">
        <v>573</v>
      </c>
      <c r="AE19" t="s">
        <v>23</v>
      </c>
    </row>
    <row r="20" spans="1:31" x14ac:dyDescent="0.25">
      <c r="A20" s="14">
        <v>19</v>
      </c>
      <c r="B20" s="10">
        <v>180</v>
      </c>
      <c r="C20" s="14">
        <f t="shared" si="0"/>
        <v>192.1</v>
      </c>
      <c r="D20" s="20">
        <f t="shared" si="1"/>
        <v>-86.1</v>
      </c>
      <c r="E20" s="14">
        <f t="shared" si="2"/>
        <v>195.48259999999999</v>
      </c>
      <c r="F20" s="20">
        <f>ROUND(PI/2 - TAN(D20/175.5),4)</f>
        <v>2.105</v>
      </c>
      <c r="G20" s="14">
        <f xml:space="preserve"> ROUND(F20*180/PI - 90,4)</f>
        <v>30.607700000000001</v>
      </c>
      <c r="H20" s="14">
        <f xml:space="preserve"> ROUND(E20 - COS(F20)*DbPA*1.5*SIGN(E20 - E21),4)</f>
        <v>190.39099999999999</v>
      </c>
      <c r="I20" s="14">
        <f xml:space="preserve"> ROUND(E20 - COS(F20)*DbPA*0.5*SIGN(E20 - E21),4)</f>
        <v>193.78540000000001</v>
      </c>
      <c r="J20" s="14">
        <f xml:space="preserve"> ROUND(E20 + COS(F20)*DbPA*0.5*SIGN(E20 - E21),4)</f>
        <v>197.1798</v>
      </c>
      <c r="K20" s="10">
        <f xml:space="preserve"> ROUND(E20 + COS(F20)*DbPA*1.5*SIGN(E20 - E21),4)</f>
        <v>200.57419999999999</v>
      </c>
      <c r="L20" s="23">
        <f xml:space="preserve"> ROUND(MOD(H20,Lambda)*360/Lambda,4)</f>
        <v>119.8617</v>
      </c>
      <c r="M20" s="20">
        <f>ROUND(MOD(H20,Lambda)*2*PI/Lambda,4)</f>
        <v>2.0920000000000001</v>
      </c>
      <c r="N20" s="20">
        <f t="shared" si="3"/>
        <v>6.3464</v>
      </c>
      <c r="O20" s="22">
        <f xml:space="preserve"> ROUND(-10*LOG10((4*PI*H20/(Lambda))^2),4)</f>
        <v>-53.190199999999997</v>
      </c>
      <c r="P20" s="23">
        <f>ROUND(MOD(I20,Lambda)*360/Lambda,4)</f>
        <v>353.05700000000002</v>
      </c>
      <c r="Q20" s="20">
        <f>ROUND(MOD(I20,Lambda)*2*PI/Lambda,4)</f>
        <v>6.1619999999999999</v>
      </c>
      <c r="R20" s="20">
        <f t="shared" si="4"/>
        <v>6.4595000000000002</v>
      </c>
      <c r="S20" s="22">
        <f>ROUND(-10*LOG10((4*PI*I20/(Lambda))^2),4)</f>
        <v>-53.343699999999998</v>
      </c>
      <c r="T20" s="23">
        <f>ROUND(MOD(J20,Lambda)*360/Lambda,4)</f>
        <v>226.25229999999999</v>
      </c>
      <c r="U20" s="20">
        <f>ROUND(MOD(J20,Lambda)*2*PI/Lambda,4)</f>
        <v>3.9487999999999999</v>
      </c>
      <c r="V20" s="20">
        <f t="shared" si="5"/>
        <v>6.5727000000000002</v>
      </c>
      <c r="W20" s="22">
        <f>ROUND(-10*LOG10((4*PI*J20/(Lambda))^2),4)</f>
        <v>-53.494500000000002</v>
      </c>
      <c r="X20" s="23">
        <f>ROUND(MOD(K20,Lambda)*360/Lambda,4)</f>
        <v>99.447500000000005</v>
      </c>
      <c r="Y20" s="20">
        <f>ROUND(MOD(K20,Lambda)*2*PI/Lambda,4)</f>
        <v>1.7357</v>
      </c>
      <c r="Z20" s="20">
        <f t="shared" si="6"/>
        <v>6.6858000000000004</v>
      </c>
      <c r="AA20" s="22">
        <f>ROUND(10*LOG10((4*PI*K20/(Lambda))^2),4)</f>
        <v>53.642800000000001</v>
      </c>
      <c r="AB20" s="18"/>
      <c r="AC20" s="14">
        <v>601</v>
      </c>
      <c r="AE20" t="s">
        <v>24</v>
      </c>
    </row>
    <row r="21" spans="1:31" ht="15.75" thickBot="1" x14ac:dyDescent="0.3">
      <c r="A21" s="15">
        <v>20</v>
      </c>
      <c r="B21" s="12">
        <v>190</v>
      </c>
      <c r="C21" s="15">
        <f t="shared" si="0"/>
        <v>202.1</v>
      </c>
      <c r="D21" s="13">
        <f t="shared" si="1"/>
        <v>-96.1</v>
      </c>
      <c r="E21" s="15">
        <f t="shared" si="2"/>
        <v>200.08860000000001</v>
      </c>
      <c r="F21" s="13">
        <f>ROUND(PI/2 - TAN(D21/175.5),4)</f>
        <v>2.1806000000000001</v>
      </c>
      <c r="G21" s="15">
        <f xml:space="preserve"> ROUND(F21*180/PI - 90,4)</f>
        <v>34.939300000000003</v>
      </c>
      <c r="H21" s="15">
        <f xml:space="preserve"> ROUND(E21 - COS(F21)*DbPA*1.5*SIGN(E21 - E22),4)</f>
        <v>194.36150000000001</v>
      </c>
      <c r="I21" s="15">
        <f xml:space="preserve"> ROUND(E21 - COS(F21)*DbPA*0.5*SIGN(E21 - E22),4)</f>
        <v>198.17959999999999</v>
      </c>
      <c r="J21" s="15">
        <f xml:space="preserve"> ROUND(E21 + COS(F21)*DbPA*0.5*SIGN(E21 - E22),4)</f>
        <v>201.99760000000001</v>
      </c>
      <c r="K21" s="12">
        <f xml:space="preserve"> ROUND(E21 + COS(F21)*DbPA*1.5*SIGN(E21 - E22),4)</f>
        <v>205.81569999999999</v>
      </c>
      <c r="L21" s="24">
        <f xml:space="preserve"> ROUND(MOD(H21,Lambda)*360/Lambda,4)</f>
        <v>32.635100000000001</v>
      </c>
      <c r="M21" s="25">
        <f>ROUND(MOD(H21,Lambda)*2*PI/Lambda,4)</f>
        <v>0.5696</v>
      </c>
      <c r="N21" s="25">
        <f t="shared" si="3"/>
        <v>6.4786999999999999</v>
      </c>
      <c r="O21" s="26">
        <f xml:space="preserve"> ROUND(-10*LOG10((4*PI*H21/(Lambda))^2),4)</f>
        <v>-53.369500000000002</v>
      </c>
      <c r="P21" s="24">
        <f>ROUND(MOD(I21,Lambda)*360/Lambda,4)</f>
        <v>294.93849999999998</v>
      </c>
      <c r="Q21" s="25">
        <f>ROUND(MOD(I21,Lambda)*2*PI/Lambda,4)</f>
        <v>5.1475999999999997</v>
      </c>
      <c r="R21" s="25">
        <f t="shared" si="4"/>
        <v>6.6059999999999999</v>
      </c>
      <c r="S21" s="26">
        <f>ROUND(-10*LOG10((4*PI*I21/(Lambda))^2),4)</f>
        <v>-53.538499999999999</v>
      </c>
      <c r="T21" s="24">
        <f>ROUND(MOD(J21,Lambda)*360/Lambda,4)</f>
        <v>197.23509999999999</v>
      </c>
      <c r="U21" s="25">
        <f>ROUND(MOD(J21,Lambda)*2*PI/Lambda,4)</f>
        <v>3.4424000000000001</v>
      </c>
      <c r="V21" s="25">
        <f t="shared" si="5"/>
        <v>6.7332999999999998</v>
      </c>
      <c r="W21" s="26">
        <f>ROUND(-10*LOG10((4*PI*J21/(Lambda))^2),4)</f>
        <v>-53.7042</v>
      </c>
      <c r="X21" s="24">
        <f>ROUND(MOD(K21,Lambda)*360/Lambda,4)</f>
        <v>99.538600000000002</v>
      </c>
      <c r="Y21" s="25">
        <f>ROUND(MOD(K21,Lambda)*2*PI/Lambda,4)</f>
        <v>1.7373000000000001</v>
      </c>
      <c r="Z21" s="25">
        <f t="shared" si="6"/>
        <v>6.8605</v>
      </c>
      <c r="AA21" s="26">
        <f>ROUND(10*LOG10((4*PI*K21/(Lambda))^2),4)</f>
        <v>53.866799999999998</v>
      </c>
      <c r="AB21" s="18"/>
      <c r="AC21" s="15">
        <v>630</v>
      </c>
      <c r="AE21" t="s">
        <v>25</v>
      </c>
    </row>
    <row r="22" spans="1:31" x14ac:dyDescent="0.25">
      <c r="E22" s="11">
        <v>1000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DbPA</vt:lpstr>
      <vt:lpstr>Freq</vt:lpstr>
      <vt:lpstr>Lambda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Challa</dc:creator>
  <cp:lastModifiedBy>Nikhil Challa</cp:lastModifiedBy>
  <dcterms:created xsi:type="dcterms:W3CDTF">2023-01-23T00:20:20Z</dcterms:created>
  <dcterms:modified xsi:type="dcterms:W3CDTF">2023-05-08T00:25:28Z</dcterms:modified>
</cp:coreProperties>
</file>