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_1\IBS\loadRunner\Analysis\"/>
    </mc:Choice>
  </mc:AlternateContent>
  <bookViews>
    <workbookView xWindow="0" yWindow="0" windowWidth="51200" windowHeight="2880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D32" i="3"/>
  <c r="E32" i="3"/>
  <c r="F32" i="3" s="1"/>
  <c r="G32" i="3"/>
  <c r="H32" i="3" l="1"/>
  <c r="D30" i="3"/>
  <c r="D33" i="3"/>
  <c r="P7" i="3" l="1"/>
  <c r="C44" i="3"/>
  <c r="P4" i="3" l="1"/>
  <c r="P2" i="3"/>
  <c r="D28" i="3" l="1"/>
  <c r="G28" i="3"/>
  <c r="D25" i="3"/>
  <c r="G25" i="3"/>
  <c r="D21" i="3"/>
  <c r="E21" i="3"/>
  <c r="F21" i="3" s="1"/>
  <c r="G21" i="3"/>
  <c r="D7" i="3"/>
  <c r="E7" i="3"/>
  <c r="F7" i="3" s="1"/>
  <c r="G7" i="3"/>
  <c r="G34" i="3"/>
  <c r="E34" i="3"/>
  <c r="F34" i="3" s="1"/>
  <c r="D34" i="3"/>
  <c r="G33" i="3"/>
  <c r="E33" i="3"/>
  <c r="F33" i="3" s="1"/>
  <c r="G31" i="3"/>
  <c r="E31" i="3"/>
  <c r="F31" i="3" s="1"/>
  <c r="D31" i="3"/>
  <c r="G30" i="3"/>
  <c r="E30" i="3"/>
  <c r="F30" i="3" s="1"/>
  <c r="G29" i="3"/>
  <c r="D29" i="3"/>
  <c r="G27" i="3"/>
  <c r="D27" i="3"/>
  <c r="G26" i="3"/>
  <c r="D26" i="3"/>
  <c r="G24" i="3"/>
  <c r="D24" i="3"/>
  <c r="G23" i="3"/>
  <c r="D23" i="3"/>
  <c r="G22" i="3"/>
  <c r="E22" i="3"/>
  <c r="F22" i="3" s="1"/>
  <c r="D22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D13" i="3"/>
  <c r="G12" i="3"/>
  <c r="D12" i="3"/>
  <c r="G11" i="3"/>
  <c r="D11" i="3"/>
  <c r="G10" i="3"/>
  <c r="D10" i="3"/>
  <c r="G9" i="3"/>
  <c r="D9" i="3"/>
  <c r="B51" i="3"/>
  <c r="H21" i="3" l="1"/>
  <c r="H7" i="3"/>
  <c r="H33" i="3"/>
  <c r="H17" i="3"/>
  <c r="H18" i="3"/>
  <c r="H30" i="3"/>
  <c r="H19" i="3"/>
  <c r="H14" i="3"/>
  <c r="H15" i="3"/>
  <c r="H16" i="3"/>
  <c r="H22" i="3"/>
  <c r="H34" i="3"/>
  <c r="H20" i="3"/>
  <c r="H31" i="3"/>
  <c r="G3" i="3"/>
  <c r="C41" i="3"/>
  <c r="D41" i="3" l="1"/>
  <c r="G4" i="3"/>
  <c r="G5" i="3"/>
  <c r="G6" i="3"/>
  <c r="G8" i="3"/>
  <c r="G2" i="3"/>
  <c r="P3" i="3"/>
  <c r="D5" i="3"/>
  <c r="E5" i="3"/>
  <c r="F5" i="3" s="1"/>
  <c r="E12" i="3" l="1"/>
  <c r="F12" i="3" s="1"/>
  <c r="H12" i="3" s="1"/>
  <c r="E11" i="3"/>
  <c r="F11" i="3" s="1"/>
  <c r="H11" i="3" s="1"/>
  <c r="E9" i="3"/>
  <c r="F9" i="3" s="1"/>
  <c r="H9" i="3" s="1"/>
  <c r="E10" i="3"/>
  <c r="F10" i="3" s="1"/>
  <c r="H10" i="3" s="1"/>
  <c r="E13" i="3"/>
  <c r="F13" i="3" s="1"/>
  <c r="H13" i="3" s="1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I41" i="3" s="1"/>
  <c r="F2" i="3"/>
  <c r="D2" i="3"/>
  <c r="T7" i="3"/>
  <c r="C48" i="3"/>
  <c r="C40" i="3"/>
  <c r="C47" i="3"/>
  <c r="C50" i="3"/>
  <c r="C46" i="3"/>
  <c r="C42" i="3"/>
  <c r="C39" i="3"/>
  <c r="C43" i="3"/>
  <c r="C45" i="3"/>
  <c r="C49" i="3"/>
  <c r="G45" i="3" l="1"/>
  <c r="G43" i="3"/>
  <c r="G40" i="3"/>
  <c r="G46" i="3"/>
  <c r="I46" i="3" s="1"/>
  <c r="G47" i="3"/>
  <c r="I47" i="3" s="1"/>
  <c r="G44" i="3"/>
  <c r="G48" i="3"/>
  <c r="I48" i="3" s="1"/>
  <c r="G50" i="3"/>
  <c r="G39" i="3"/>
  <c r="G49" i="3"/>
  <c r="I49" i="3" s="1"/>
  <c r="G42" i="3"/>
  <c r="D48" i="3" l="1"/>
  <c r="D39" i="3"/>
  <c r="D49" i="3"/>
  <c r="D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4" i="3"/>
  <c r="I39" i="3"/>
  <c r="D40" i="3"/>
  <c r="V6" i="3"/>
  <c r="D6" i="3"/>
  <c r="I42" i="3"/>
  <c r="D4" i="3"/>
  <c r="D8" i="3"/>
  <c r="E8" i="3"/>
  <c r="F8" i="3" s="1"/>
  <c r="E6" i="3"/>
  <c r="F6" i="3" s="1"/>
  <c r="E4" i="3"/>
  <c r="F4" i="3" s="1"/>
  <c r="D43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C51" i="3"/>
  <c r="I50" i="3" s="1"/>
  <c r="D46" i="3"/>
  <c r="I45" i="3"/>
  <c r="D47" i="3"/>
  <c r="I40" i="3"/>
  <c r="D42" i="3"/>
  <c r="I43" i="3"/>
  <c r="D44" i="3"/>
  <c r="D45" i="3"/>
  <c r="I44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D51" i="3" l="1"/>
  <c r="P5" i="3"/>
  <c r="E26" i="3" l="1"/>
  <c r="F26" i="3" s="1"/>
  <c r="H26" i="3" s="1"/>
  <c r="T5" i="3"/>
  <c r="V5" i="3" s="1"/>
  <c r="V7" i="3" s="1"/>
  <c r="E28" i="3"/>
  <c r="F28" i="3" s="1"/>
  <c r="H28" i="3" s="1"/>
  <c r="E25" i="3"/>
  <c r="F25" i="3" s="1"/>
  <c r="H25" i="3" s="1"/>
  <c r="E24" i="3"/>
  <c r="F24" i="3" s="1"/>
  <c r="H24" i="3" s="1"/>
  <c r="E27" i="3"/>
  <c r="F27" i="3" s="1"/>
  <c r="H27" i="3" s="1"/>
  <c r="E23" i="3"/>
  <c r="F23" i="3" s="1"/>
  <c r="H23" i="3" s="1"/>
  <c r="E29" i="3"/>
  <c r="F29" i="3" s="1"/>
  <c r="H29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Отображение состояния скриптов
</t>
        </r>
        <r>
          <rPr>
            <sz val="10"/>
            <color rgb="FF000000"/>
            <rFont val="Tahoma"/>
            <family val="2"/>
          </rPr>
          <t xml:space="preserve">2. Расчёт интенсивности
</t>
        </r>
        <r>
          <rPr>
            <sz val="10"/>
            <color rgb="FF000000"/>
            <rFont val="Tahoma"/>
            <family val="2"/>
          </rPr>
          <t>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<sst xmlns="http://schemas.openxmlformats.org/spreadsheetml/2006/main" count="271" uniqueCount="103">
  <si>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</si>
  <si>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</si>
  <si>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</si>
  <si>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</si>
  <si>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</si>
  <si>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</si>
  <si>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</si>
  <si>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</si>
  <si>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</si>
  <si>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</si>
  <si>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</si>
  <si>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</si>
  <si>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</si>
  <si>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</si>
  <si>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</si>
  <si>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</si>
  <si>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</si>
  <si>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</si>
  <si>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</si>
  <si>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</si>
  <si>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</si>
  <si>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</si>
  <si>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</si>
  <si>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</si>
  <si>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</si>
  <si>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</si>
  <si>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</si>
  <si>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</si>
  <si>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</si>
  <si>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</si>
  <si>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</si>
  <si>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</si>
  <si>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</si>
  <si>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</si>
  <si>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</si>
  <si>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</si>
  <si>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</si>
  <si>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</si>
  <si>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</si>
  <si>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</si>
  <si>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</si>
  <si>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</si>
  <si>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</si>
  <si>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</si>
  <si>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</si>
  <si>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</si>
  <si>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</si>
  <si>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</si>
  <si>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</si>
  <si>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</si>
  <si>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</si>
  <si>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</si>
  <si>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</si>
  <si>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</si>
  <si>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</si>
  <si>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</si>
  <si>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</si>
  <si>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</si>
  <si>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</si>
  <si>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</si>
  <si>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</si>
  <si>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</si>
  <si>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</si>
  <si>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</si>
  <si>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</si>
  <si>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</si>
  <si>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</si>
  <si>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</si>
  <si>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</si>
  <si>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</si>
  <si>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</si>
  <si>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</si>
  <si>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</si>
  <si>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</si>
  <si>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</si>
  <si>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</si>
  <si>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ScriptName</t>
  </si>
  <si>
    <t>Duration + Think_time</t>
  </si>
  <si>
    <t>Action_Transaction</t>
  </si>
  <si>
    <t>Профиль</t>
  </si>
  <si>
    <t>Jmeter, throughput per minute</t>
  </si>
  <si>
    <t>Row Labels</t>
  </si>
  <si>
    <t>Grand Total</t>
  </si>
  <si>
    <t>go_Welcome_Page</t>
  </si>
  <si>
    <t>go_Flight</t>
  </si>
  <si>
    <t>find_Flight_Continue</t>
  </si>
  <si>
    <t>find_Flight_Continue_Two</t>
  </si>
  <si>
    <t>payment_Details_Continue</t>
  </si>
  <si>
    <t>go_Itinerary</t>
  </si>
  <si>
    <t>cancel_flight</t>
  </si>
  <si>
    <t>sign_up</t>
  </si>
  <si>
    <t>customer_profile_continue</t>
  </si>
  <si>
    <t xml:space="preserve">Goal </t>
  </si>
  <si>
    <t xml:space="preserve">Violation(%) </t>
  </si>
  <si>
    <t>UC1_Loginout</t>
  </si>
  <si>
    <t>UC2_Find_ticket</t>
  </si>
  <si>
    <t>UC3_BuyTicket</t>
  </si>
  <si>
    <t>UC4_LookThroughItinerary</t>
  </si>
  <si>
    <t>UC6_NewUser</t>
  </si>
  <si>
    <t>UC5_CancelFlight</t>
  </si>
  <si>
    <t>vuser_end_Transaction</t>
  </si>
  <si>
    <t>vuser_init_Transaction</t>
  </si>
  <si>
    <t>customer_profile_continue_2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</si>
</sst>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9" borderId="10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3" applyNumberFormat="0" applyFill="0" applyAlignment="0" applyProtection="0"/>
    <xf numFmtId="0" fontId="38" fillId="0" borderId="4" applyNumberFormat="0" applyFill="0" applyAlignment="0" applyProtection="0"/>
    <xf numFmtId="0" fontId="39" fillId="0" borderId="5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6" borderId="6" applyNumberFormat="0" applyAlignment="0" applyProtection="0"/>
    <xf numFmtId="0" fontId="44" fillId="7" borderId="7" applyNumberFormat="0" applyAlignment="0" applyProtection="0"/>
    <xf numFmtId="0" fontId="45" fillId="7" borderId="6" applyNumberFormat="0" applyAlignment="0" applyProtection="0"/>
    <xf numFmtId="0" fontId="46" fillId="0" borderId="8" applyNumberFormat="0" applyFill="0" applyAlignment="0" applyProtection="0"/>
    <xf numFmtId="0" fontId="47" fillId="8" borderId="9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50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50" fillId="33" borderId="0" applyNumberFormat="0" applyBorder="0" applyAlignment="0" applyProtection="0"/>
  </cellStyleXfs>
  <cellXfs count="103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5" xfId="0" applyFont="1" applyFill="1" applyBorder="1" applyAlignment="1">
      <alignment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8" fillId="0" borderId="25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30" xfId="0" applyNumberFormat="1" applyBorder="1"/>
    <xf numFmtId="0" fontId="7" fillId="39" borderId="20" xfId="0" applyFont="1" applyFill="1" applyBorder="1" applyAlignment="1">
      <alignment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33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2" fillId="42" borderId="25" xfId="0" applyFont="1" applyFill="1" applyBorder="1"/>
    <xf numFmtId="2" fontId="32" fillId="42" borderId="2" xfId="0" applyNumberFormat="1" applyFont="1" applyFill="1" applyBorder="1"/>
    <xf numFmtId="0" fontId="2" fillId="15" borderId="15" xfId="51" applyBorder="1" applyAlignment="1">
      <alignment horizontal="left" vertical="center" wrapText="1"/>
    </xf>
    <xf numFmtId="0" fontId="2" fillId="15" borderId="20" xfId="51" applyBorder="1" applyAlignment="1">
      <alignment horizontal="center" vertical="center" wrapText="1"/>
    </xf>
    <xf numFmtId="1" fontId="2" fillId="15" borderId="2" xfId="51" applyNumberFormat="1" applyBorder="1"/>
    <xf numFmtId="9" fontId="2" fillId="15" borderId="2" xfId="51" applyNumberFormat="1" applyBorder="1"/>
    <xf numFmtId="0" fontId="1" fillId="15" borderId="15" xfId="70" applyBorder="1" applyAlignment="1">
      <alignment horizontal="left" vertical="center" wrapText="1"/>
    </xf>
    <xf numFmtId="0" fontId="1" fillId="15" borderId="20" xfId="70" applyBorder="1" applyAlignment="1">
      <alignment horizontal="center" vertical="center" wrapText="1"/>
    </xf>
    <xf numFmtId="1" fontId="1" fillId="15" borderId="2" xfId="70" applyNumberFormat="1" applyBorder="1"/>
    <xf numFmtId="9" fontId="1" fillId="15" borderId="2" xfId="70" applyNumberFormat="1" applyBorder="1"/>
    <xf numFmtId="0" fontId="1" fillId="15" borderId="2" xfId="70" applyBorder="1"/>
    <xf numFmtId="0" fontId="1" fillId="15" borderId="20" xfId="70" applyBorder="1"/>
    <xf numFmtId="0" fontId="1" fillId="15" borderId="23" xfId="70" applyBorder="1"/>
    <xf numFmtId="0" fontId="1" fillId="15" borderId="0" xfId="70"/>
    <xf numFmtId="2" fontId="1" fillId="15" borderId="0" xfId="70" applyNumberFormat="1"/>
    <xf numFmtId="1" fontId="1" fillId="15" borderId="0" xfId="70" applyNumberFormat="1"/>
    <xf numFmtId="0" fontId="1" fillId="15" borderId="34" xfId="70" applyBorder="1"/>
    <xf numFmtId="0" fontId="1" fillId="15" borderId="17" xfId="70" applyBorder="1"/>
    <xf numFmtId="0" fontId="9" fillId="3" borderId="26" xfId="2" applyBorder="1"/>
    <xf numFmtId="0" fontId="9" fillId="3" borderId="2" xfId="2" applyBorder="1"/>
    <xf numFmtId="1" fontId="9" fillId="3" borderId="2" xfId="2" applyNumberFormat="1" applyBorder="1"/>
    <xf numFmtId="0" fontId="9" fillId="3" borderId="20" xfId="2" applyBorder="1"/>
    <xf numFmtId="9" fontId="9" fillId="3" borderId="2" xfId="2" applyNumberFormat="1" applyBorder="1"/>
    <xf numFmtId="0" fontId="0" fillId="0" borderId="17" xfId="0" applyFill="1" applyBorder="1"/>
    <xf numFmtId="0" fontId="2" fillId="23" borderId="0" xfId="57"/>
    <xf numFmtId="0" fontId="2" fillId="32" borderId="15" xfId="64" applyBorder="1" applyAlignment="1">
      <alignment horizontal="left" vertical="center" wrapText="1"/>
    </xf>
    <xf numFmtId="0" fontId="2" fillId="32" borderId="20" xfId="64" applyBorder="1" applyAlignment="1">
      <alignment horizontal="center" vertical="center" wrapText="1"/>
    </xf>
    <xf numFmtId="1" fontId="2" fillId="32" borderId="2" xfId="64" applyNumberFormat="1" applyBorder="1"/>
    <xf numFmtId="9" fontId="2" fillId="32" borderId="2" xfId="64" applyNumberFormat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21">
    <cellStyle name="20% - Accent1" xfId="19" builtinId="30" customBuiltin="1"/>
    <cellStyle name="20% - Accent1 2" xfId="98"/>
    <cellStyle name="20% - Accent2" xfId="23" builtinId="34" customBuiltin="1"/>
    <cellStyle name="20% - Accent2 2" xfId="102"/>
    <cellStyle name="20% - Accent3" xfId="27" builtinId="38" customBuiltin="1"/>
    <cellStyle name="20% - Accent3 2" xfId="106"/>
    <cellStyle name="20% - Accent4" xfId="31" builtinId="42" customBuiltin="1"/>
    <cellStyle name="20% - Accent4 2" xfId="110"/>
    <cellStyle name="20% - Accent5" xfId="35" builtinId="46" customBuiltin="1"/>
    <cellStyle name="20% - Accent5 2" xfId="114"/>
    <cellStyle name="20% - Accent6" xfId="39" builtinId="50" customBuiltin="1"/>
    <cellStyle name="20% - Accent6 2" xfId="118"/>
    <cellStyle name="20% — акцент1 2" xfId="48"/>
    <cellStyle name="20% — акцент1 3" xfId="68"/>
    <cellStyle name="20% — акцент2 2" xfId="51"/>
    <cellStyle name="20% — акцент2 3" xfId="70"/>
    <cellStyle name="20% — акцент3 2" xfId="54"/>
    <cellStyle name="20% — акцент3 3" xfId="72"/>
    <cellStyle name="20% — акцент4 2" xfId="57"/>
    <cellStyle name="20% — акцент4 3" xfId="74"/>
    <cellStyle name="20% — акцент5 2" xfId="60"/>
    <cellStyle name="20% — акцент5 3" xfId="76"/>
    <cellStyle name="20% — акцент6 2" xfId="63"/>
    <cellStyle name="20% — акцент6 3" xfId="78"/>
    <cellStyle name="40% - Accent1" xfId="20" builtinId="31" customBuiltin="1"/>
    <cellStyle name="40% - Accent1 2" xfId="99"/>
    <cellStyle name="40% - Accent2" xfId="24" builtinId="35" customBuiltin="1"/>
    <cellStyle name="40% - Accent2 2" xfId="103"/>
    <cellStyle name="40% - Accent3" xfId="28" builtinId="39" customBuiltin="1"/>
    <cellStyle name="40% - Accent3 2" xfId="107"/>
    <cellStyle name="40% - Accent4" xfId="32" builtinId="43" customBuiltin="1"/>
    <cellStyle name="40% - Accent4 2" xfId="111"/>
    <cellStyle name="40% - Accent5" xfId="36" builtinId="47" customBuiltin="1"/>
    <cellStyle name="40% - Accent5 2" xfId="115"/>
    <cellStyle name="40% - Accent6" xfId="40" builtinId="51" customBuiltin="1"/>
    <cellStyle name="40% - Accent6 2" xfId="119"/>
    <cellStyle name="40% — акцент1 2" xfId="49"/>
    <cellStyle name="40% — акцент1 3" xfId="69"/>
    <cellStyle name="40% — акцент2 2" xfId="52"/>
    <cellStyle name="40% — акцент2 3" xfId="71"/>
    <cellStyle name="40% — акцент3 2" xfId="55"/>
    <cellStyle name="40% — акцент3 3" xfId="73"/>
    <cellStyle name="40% — акцент4 2" xfId="58"/>
    <cellStyle name="40% — акцент4 3" xfId="75"/>
    <cellStyle name="40% — акцент5 2" xfId="61"/>
    <cellStyle name="40% — акцент5 3" xfId="77"/>
    <cellStyle name="40% — акцент6 2" xfId="64"/>
    <cellStyle name="40% — акцент6 3" xfId="79"/>
    <cellStyle name="60% - Accent1" xfId="21" builtinId="32" customBuiltin="1"/>
    <cellStyle name="60% - Accent1 2" xfId="100"/>
    <cellStyle name="60% - Accent2" xfId="25" builtinId="36" customBuiltin="1"/>
    <cellStyle name="60% - Accent2 2" xfId="104"/>
    <cellStyle name="60% - Accent3" xfId="29" builtinId="40" customBuiltin="1"/>
    <cellStyle name="60% - Accent3 2" xfId="108"/>
    <cellStyle name="60% - Accent4" xfId="33" builtinId="44" customBuiltin="1"/>
    <cellStyle name="60% - Accent4 2" xfId="112"/>
    <cellStyle name="60% - Accent5" xfId="37" builtinId="48" customBuiltin="1"/>
    <cellStyle name="60% - Accent5 2" xfId="116"/>
    <cellStyle name="60% - Accent6" xfId="41" builtinId="52" customBuiltin="1"/>
    <cellStyle name="60% - Accent6 2" xfId="120"/>
    <cellStyle name="60% — акцент1 2" xfId="50"/>
    <cellStyle name="60% — акцент2 2" xfId="53"/>
    <cellStyle name="60% — акцент3 2" xfId="56"/>
    <cellStyle name="60% — акцент4 2" xfId="59"/>
    <cellStyle name="60% — акцент5 2" xfId="62"/>
    <cellStyle name="60% — акцент6 2" xfId="65"/>
    <cellStyle name="Accent1" xfId="18" builtinId="29" customBuiltin="1"/>
    <cellStyle name="Accent1 2" xfId="97"/>
    <cellStyle name="Accent2" xfId="22" builtinId="33" customBuiltin="1"/>
    <cellStyle name="Accent2 2" xfId="101"/>
    <cellStyle name="Accent3" xfId="26" builtinId="37" customBuiltin="1"/>
    <cellStyle name="Accent3 2" xfId="105"/>
    <cellStyle name="Accent4" xfId="30" builtinId="41" customBuiltin="1"/>
    <cellStyle name="Accent4 2" xfId="109"/>
    <cellStyle name="Accent5" xfId="34" builtinId="45" customBuiltin="1"/>
    <cellStyle name="Accent5 2" xfId="113"/>
    <cellStyle name="Accent6" xfId="38" builtinId="49" customBuiltin="1"/>
    <cellStyle name="Accent6 2" xfId="117"/>
    <cellStyle name="Bad" xfId="2" builtinId="27" customBuiltin="1"/>
    <cellStyle name="Bad 2" xfId="87"/>
    <cellStyle name="Calculation" xfId="12" builtinId="22" customBuiltin="1"/>
    <cellStyle name="Calculation 2" xfId="91"/>
    <cellStyle name="Check Cell" xfId="14" builtinId="23" customBuiltin="1"/>
    <cellStyle name="Check Cell 2" xfId="93"/>
    <cellStyle name="Explanatory Text" xfId="16" builtinId="53" customBuiltin="1"/>
    <cellStyle name="Explanatory Text 2" xfId="95"/>
    <cellStyle name="Good" xfId="1" builtinId="26" customBuiltin="1"/>
    <cellStyle name="Good 2" xfId="86"/>
    <cellStyle name="Heading 1" xfId="6" builtinId="16" customBuiltin="1"/>
    <cellStyle name="Heading 1 2" xfId="82"/>
    <cellStyle name="Heading 2" xfId="7" builtinId="17" customBuiltin="1"/>
    <cellStyle name="Heading 2 2" xfId="83"/>
    <cellStyle name="Heading 3" xfId="8" builtinId="18" customBuiltin="1"/>
    <cellStyle name="Heading 3 2" xfId="84"/>
    <cellStyle name="Heading 4" xfId="9" builtinId="19" customBuiltin="1"/>
    <cellStyle name="Heading 4 2" xfId="85"/>
    <cellStyle name="Input" xfId="10" builtinId="20" customBuiltin="1"/>
    <cellStyle name="Input 2" xfId="89"/>
    <cellStyle name="Linked Cell" xfId="13" builtinId="24" customBuiltin="1"/>
    <cellStyle name="Linked Cell 2" xfId="92"/>
    <cellStyle name="Neutral" xfId="3" builtinId="28" customBuiltin="1"/>
    <cellStyle name="Neutral 2" xfId="88"/>
    <cellStyle name="Normal" xfId="0" builtinId="0"/>
    <cellStyle name="Note" xfId="80" builtinId="10" customBuiltin="1"/>
    <cellStyle name="Output" xfId="11" builtinId="21" customBuiltin="1"/>
    <cellStyle name="Output 2" xfId="90"/>
    <cellStyle name="Percent" xfId="44" builtinId="5"/>
    <cellStyle name="Title" xfId="5" builtinId="15" customBuiltin="1"/>
    <cellStyle name="Title 2" xfId="81"/>
    <cellStyle name="Total" xfId="17" builtinId="25" customBuiltin="1"/>
    <cellStyle name="Total 2" xfId="96"/>
    <cellStyle name="Warning Text" xfId="15" builtinId="11" customBuiltin="1"/>
    <cellStyle name="Warning Text 2" xfId="94"/>
    <cellStyle name="Нейтральный 2" xfId="46"/>
    <cellStyle name="Обычный 2" xfId="4"/>
    <cellStyle name="Обычный 3" xfId="42"/>
    <cellStyle name="Обычный 4" xfId="45"/>
    <cellStyle name="Обычный 5" xfId="66"/>
    <cellStyle name="Примечание 2" xfId="43"/>
    <cellStyle name="Примечание 3" xfId="47"/>
    <cellStyle name="Примечание 4" xfId="67"/>
  </cellStyles>
  <dxfs count="35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_1" refreshedDate="45464.668161805559" createdVersion="6" refreshedVersion="6" minRefreshableVersion="3" recordCount="33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3" maxValue="6"/>
    </cacheField>
    <cacheField name="pacing" numFmtId="0">
      <sharedItems containsSemiMixedTypes="0" containsString="0" containsNumber="1" containsInteger="1" minValue="43" maxValue="300"/>
    </cacheField>
    <cacheField name="одним пользователем в минуту" numFmtId="2">
      <sharedItems containsSemiMixedTypes="0" containsString="0" containsNumber="1" minValue="0" maxValue="1.395348837209302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0" maxValue="502.32558139534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Покупка билета"/>
    <x v="0"/>
    <n v="1"/>
    <n v="6"/>
    <n v="43"/>
    <n v="1.3953488372093024"/>
    <n v="60"/>
    <n v="502.32558139534888"/>
  </r>
  <r>
    <s v="Покупка билета"/>
    <x v="1"/>
    <n v="1"/>
    <n v="6"/>
    <n v="43"/>
    <n v="1.3953488372093024"/>
    <n v="60"/>
    <n v="502.32558139534888"/>
  </r>
  <r>
    <s v="Покупка билета"/>
    <x v="2"/>
    <n v="1"/>
    <n v="6"/>
    <n v="43"/>
    <n v="1.3953488372093024"/>
    <n v="60"/>
    <n v="502.32558139534888"/>
  </r>
  <r>
    <s v="Покупка билета"/>
    <x v="3"/>
    <n v="1"/>
    <n v="6"/>
    <n v="43"/>
    <n v="1.3953488372093024"/>
    <n v="60"/>
    <n v="502.32558139534888"/>
  </r>
  <r>
    <s v="Покупка билета"/>
    <x v="4"/>
    <n v="1"/>
    <n v="6"/>
    <n v="43"/>
    <n v="1.3953488372093024"/>
    <n v="60"/>
    <n v="502.32558139534888"/>
  </r>
  <r>
    <s v="Покупка билета"/>
    <x v="5"/>
    <n v="1"/>
    <n v="6"/>
    <n v="43"/>
    <n v="1.3953488372093024"/>
    <n v="60"/>
    <n v="502.32558139534888"/>
  </r>
  <r>
    <s v="Покупка билета"/>
    <x v="6"/>
    <n v="1"/>
    <n v="6"/>
    <n v="43"/>
    <n v="1.3953488372093024"/>
    <n v="60"/>
    <n v="502.32558139534888"/>
  </r>
  <r>
    <s v="Удаление бронирования "/>
    <x v="0"/>
    <n v="1"/>
    <n v="3"/>
    <n v="48"/>
    <n v="1.25"/>
    <n v="60"/>
    <n v="225"/>
  </r>
  <r>
    <s v="Удаление бронирования "/>
    <x v="1"/>
    <n v="1"/>
    <n v="3"/>
    <n v="48"/>
    <n v="1.25"/>
    <n v="60"/>
    <n v="225"/>
  </r>
  <r>
    <s v="Удаление бронирования "/>
    <x v="7"/>
    <n v="1"/>
    <n v="3"/>
    <n v="48"/>
    <n v="1.25"/>
    <n v="60"/>
    <n v="225"/>
  </r>
  <r>
    <s v="Удаление бронирования "/>
    <x v="8"/>
    <n v="1"/>
    <n v="3"/>
    <n v="48"/>
    <n v="1.25"/>
    <n v="60"/>
    <n v="225"/>
  </r>
  <r>
    <s v="Удаление бронирования "/>
    <x v="6"/>
    <n v="1"/>
    <n v="3"/>
    <n v="48"/>
    <n v="1.25"/>
    <n v="60"/>
    <n v="225"/>
  </r>
  <r>
    <s v="Регистрация новых пользователей"/>
    <x v="0"/>
    <n v="1"/>
    <n v="6"/>
    <n v="75"/>
    <n v="0.8"/>
    <n v="60"/>
    <n v="288.00000000000006"/>
  </r>
  <r>
    <s v="Регистрация новых пользователей"/>
    <x v="9"/>
    <n v="1"/>
    <n v="6"/>
    <n v="75"/>
    <n v="0.8"/>
    <n v="60"/>
    <n v="288.00000000000006"/>
  </r>
  <r>
    <s v="Регистрация новых пользователей"/>
    <x v="10"/>
    <n v="1"/>
    <n v="6"/>
    <n v="75"/>
    <n v="0.8"/>
    <n v="60"/>
    <n v="288.00000000000006"/>
  </r>
  <r>
    <s v="Регистрация новых пользователей"/>
    <x v="11"/>
    <n v="1"/>
    <n v="6"/>
    <n v="75"/>
    <n v="0.8"/>
    <n v="60"/>
    <n v="288.00000000000006"/>
  </r>
  <r>
    <s v="Регистрация новых пользователей"/>
    <x v="6"/>
    <n v="0"/>
    <n v="6"/>
    <n v="75"/>
    <n v="0"/>
    <n v="60"/>
    <n v="0"/>
  </r>
  <r>
    <s v="Логин"/>
    <x v="0"/>
    <n v="1"/>
    <n v="6"/>
    <n v="100"/>
    <n v="0.6"/>
    <n v="60"/>
    <n v="215.99999999999997"/>
  </r>
  <r>
    <s v="Логин"/>
    <x v="1"/>
    <n v="1"/>
    <n v="6"/>
    <n v="100"/>
    <n v="0.6"/>
    <n v="60"/>
    <n v="215.99999999999997"/>
  </r>
  <r>
    <s v="Логин"/>
    <x v="7"/>
    <n v="1"/>
    <n v="6"/>
    <n v="100"/>
    <n v="0.6"/>
    <n v="60"/>
    <n v="215.99999999999997"/>
  </r>
  <r>
    <s v="Логин"/>
    <x v="6"/>
    <n v="1"/>
    <n v="6"/>
    <n v="100"/>
    <n v="0.6"/>
    <n v="60"/>
    <n v="215.99999999999997"/>
  </r>
  <r>
    <s v="Поиск билета без покупки"/>
    <x v="0"/>
    <n v="1"/>
    <n v="6"/>
    <n v="62"/>
    <n v="0.967741935483871"/>
    <n v="60"/>
    <n v="348.38709677419354"/>
  </r>
  <r>
    <s v="Поиск билета без покупки"/>
    <x v="1"/>
    <n v="1"/>
    <n v="6"/>
    <n v="62"/>
    <n v="0.967741935483871"/>
    <n v="60"/>
    <n v="348.38709677419354"/>
  </r>
  <r>
    <s v="Поиск билета без покупки"/>
    <x v="2"/>
    <n v="1"/>
    <n v="6"/>
    <n v="62"/>
    <n v="0.967741935483871"/>
    <n v="60"/>
    <n v="348.38709677419354"/>
  </r>
  <r>
    <s v="Поиск билета без покупки"/>
    <x v="3"/>
    <n v="1"/>
    <n v="6"/>
    <n v="62"/>
    <n v="0.967741935483871"/>
    <n v="60"/>
    <n v="348.38709677419354"/>
  </r>
  <r>
    <s v="Поиск билета без покупки"/>
    <x v="4"/>
    <n v="1"/>
    <n v="6"/>
    <n v="62"/>
    <n v="0.967741935483871"/>
    <n v="60"/>
    <n v="348.38709677419354"/>
  </r>
  <r>
    <s v="Поиск билета без покупки"/>
    <x v="7"/>
    <n v="1"/>
    <n v="6"/>
    <n v="62"/>
    <n v="0.967741935483871"/>
    <n v="60"/>
    <n v="348.38709677419354"/>
  </r>
  <r>
    <s v="Поиск билета без покупки"/>
    <x v="6"/>
    <n v="0"/>
    <n v="6"/>
    <n v="62"/>
    <n v="0"/>
    <n v="60"/>
    <n v="0"/>
  </r>
  <r>
    <s v="Ознакомление с путевым листом"/>
    <x v="0"/>
    <n v="1"/>
    <n v="3"/>
    <n v="300"/>
    <n v="0.2"/>
    <n v="60"/>
    <n v="36.000000000000007"/>
  </r>
  <r>
    <s v="Ознакомление с путевым листом"/>
    <x v="1"/>
    <n v="1"/>
    <n v="3"/>
    <n v="300"/>
    <n v="0.2"/>
    <n v="60"/>
    <n v="36.000000000000007"/>
  </r>
  <r>
    <s v="Ознакомление с путевым листом"/>
    <x v="2"/>
    <n v="1"/>
    <n v="3"/>
    <n v="300"/>
    <n v="0.2"/>
    <n v="60"/>
    <n v="36.000000000000007"/>
  </r>
  <r>
    <s v="Ознакомление с путевым листом"/>
    <x v="7"/>
    <n v="1"/>
    <n v="3"/>
    <n v="300"/>
    <n v="0.2"/>
    <n v="60"/>
    <n v="36.000000000000007"/>
  </r>
  <r>
    <s v="Ознакомление с путевым листом"/>
    <x v="6"/>
    <n v="1"/>
    <n v="3"/>
    <n v="300"/>
    <n v="0.2"/>
    <n v="60"/>
    <n v="36.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zoomScale="80" zoomScaleNormal="80" workbookViewId="0">
      <selection activeCell="I10" sqref="I10"/>
    </sheetView>
  </sheetViews>
  <sheetFormatPr defaultColWidth="11.453125" defaultRowHeight="14.5" x14ac:dyDescent="0.35"/>
  <cols>
    <col min="1" max="1" width="31.6328125" customWidth="1"/>
    <col min="2" max="2" width="37.90625" customWidth="1"/>
    <col min="3" max="3" width="18.08984375" customWidth="1"/>
    <col min="4" max="4" width="17.81640625" customWidth="1"/>
    <col min="5" max="5" width="19.08984375" bestFit="1" customWidth="1"/>
    <col min="6" max="6" width="28.36328125" customWidth="1"/>
    <col min="7" max="7" width="18.6328125" bestFit="1" customWidth="1"/>
    <col min="8" max="8" width="17" customWidth="1"/>
    <col min="9" max="9" width="45.1796875" customWidth="1"/>
    <col min="10" max="10" width="21" bestFit="1" customWidth="1"/>
    <col min="11" max="11" width="18.08984375" customWidth="1"/>
    <col min="12" max="12" width="26.6328125" customWidth="1"/>
    <col min="13" max="13" width="35.08984375" bestFit="1" customWidth="1"/>
    <col min="14" max="14" width="17.81640625" customWidth="1"/>
    <col min="15" max="15" width="23.81640625" customWidth="1"/>
    <col min="16" max="16" width="23.453125" bestFit="1" customWidth="1"/>
    <col min="17" max="17" width="26" customWidth="1"/>
    <col min="18" max="18" width="10.453125" customWidth="1"/>
    <col min="19" max="19" width="34.08984375" bestFit="1" customWidth="1"/>
    <col min="20" max="20" width="53.6328125" bestFit="1" customWidth="1"/>
  </cols>
  <sheetData>
    <row r="1" spans="1:23" ht="15" thickBot="1" x14ac:dyDescent="0.4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81</v>
      </c>
      <c r="J1" t="s">
        <v>49</v>
      </c>
      <c r="M1" s="44" t="s">
        <v>40</v>
      </c>
      <c r="N1" s="45" t="s">
        <v>42</v>
      </c>
      <c r="O1" s="45" t="s">
        <v>43</v>
      </c>
      <c r="P1" s="45" t="s">
        <v>77</v>
      </c>
      <c r="Q1" s="45" t="s">
        <v>44</v>
      </c>
      <c r="R1" s="45" t="s">
        <v>41</v>
      </c>
      <c r="S1" s="52" t="s">
        <v>47</v>
      </c>
      <c r="T1" s="66" t="s">
        <v>80</v>
      </c>
      <c r="U1" s="53" t="s">
        <v>45</v>
      </c>
      <c r="V1" s="53" t="s">
        <v>46</v>
      </c>
      <c r="W1" s="31" t="s">
        <v>48</v>
      </c>
    </row>
    <row r="2" spans="1:23" x14ac:dyDescent="0.35">
      <c r="A2" s="23" t="s">
        <v>8</v>
      </c>
      <c r="B2" s="23" t="s">
        <v>60</v>
      </c>
      <c r="C2" s="40">
        <v>1</v>
      </c>
      <c r="D2" s="42">
        <f>VLOOKUP(A2,$M$1:$X$8,6,FALSE)</f>
        <v>6</v>
      </c>
      <c r="E2">
        <f>VLOOKUP(A2,$M$1:$X$8,5,FALSE)</f>
        <v>43</v>
      </c>
      <c r="F2" s="18">
        <f>60/E2*C2</f>
        <v>1.3953488372093024</v>
      </c>
      <c r="G2">
        <f t="shared" ref="G2:G6" si="0">VLOOKUP(A2,$M$1:$X$8,9,FALSE)</f>
        <v>60</v>
      </c>
      <c r="H2" s="17">
        <f>D2*F2*G2</f>
        <v>502.32558139534888</v>
      </c>
      <c r="I2" s="16" t="s">
        <v>0</v>
      </c>
      <c r="J2" s="17">
        <v>1327.7126781695424</v>
      </c>
      <c r="M2" s="84" t="s">
        <v>8</v>
      </c>
      <c r="N2" s="85">
        <v>1.7</v>
      </c>
      <c r="O2" s="86">
        <v>30.0596</v>
      </c>
      <c r="P2" s="86">
        <f t="shared" ref="P2:P5" si="1">N2+O2</f>
        <v>31.759599999999999</v>
      </c>
      <c r="Q2" s="86">
        <v>43</v>
      </c>
      <c r="R2" s="87">
        <v>6</v>
      </c>
      <c r="S2" s="88">
        <f t="shared" ref="S2:S7" si="2">R2/W$2</f>
        <v>0.2</v>
      </c>
      <c r="T2" s="67">
        <f t="shared" ref="T2:T7" si="3">60/(Q2)</f>
        <v>1.3953488372093024</v>
      </c>
      <c r="U2" s="54">
        <v>60</v>
      </c>
      <c r="V2" s="55">
        <f>ROUND(R2*T2*U2,0)</f>
        <v>502</v>
      </c>
      <c r="W2" s="29">
        <f>SUM(R2:R7)</f>
        <v>30</v>
      </c>
    </row>
    <row r="3" spans="1:23" x14ac:dyDescent="0.35">
      <c r="A3" s="23" t="s">
        <v>8</v>
      </c>
      <c r="B3" s="23" t="s">
        <v>0</v>
      </c>
      <c r="C3" s="40">
        <v>1</v>
      </c>
      <c r="D3" s="43">
        <f>VLOOKUP(A3,$M$1:$X$8,6,FALSE)</f>
        <v>6</v>
      </c>
      <c r="E3">
        <f>VLOOKUP(A3,$M$1:$X$8,5,FALSE)</f>
        <v>43</v>
      </c>
      <c r="F3" s="18">
        <f>60/E3*C3</f>
        <v>1.3953488372093024</v>
      </c>
      <c r="G3">
        <f t="shared" si="0"/>
        <v>60</v>
      </c>
      <c r="H3" s="17">
        <f>D3*F3*G3</f>
        <v>502.32558139534888</v>
      </c>
      <c r="I3" s="16" t="s">
        <v>12</v>
      </c>
      <c r="J3" s="17">
        <v>850.71267816954241</v>
      </c>
      <c r="M3" s="47" t="s">
        <v>9</v>
      </c>
      <c r="N3" s="19">
        <v>2</v>
      </c>
      <c r="O3" s="36">
        <v>20.020600000000002</v>
      </c>
      <c r="P3" s="37">
        <f t="shared" si="1"/>
        <v>22.020600000000002</v>
      </c>
      <c r="Q3" s="25">
        <v>48</v>
      </c>
      <c r="R3" s="50">
        <v>3</v>
      </c>
      <c r="S3" s="51">
        <f t="shared" si="2"/>
        <v>0.1</v>
      </c>
      <c r="T3" s="67">
        <f t="shared" si="3"/>
        <v>1.25</v>
      </c>
      <c r="U3" s="54">
        <v>60</v>
      </c>
      <c r="V3" s="55">
        <f>ROUND(R3*T3*U3,0)</f>
        <v>225</v>
      </c>
      <c r="W3" s="29"/>
    </row>
    <row r="4" spans="1:23" x14ac:dyDescent="0.35">
      <c r="A4" s="23" t="s">
        <v>8</v>
      </c>
      <c r="B4" s="23" t="s">
        <v>67</v>
      </c>
      <c r="C4" s="40">
        <v>1</v>
      </c>
      <c r="D4" s="43">
        <f>VLOOKUP(A5,$M$1:$X$8,6,FALSE)</f>
        <v>6</v>
      </c>
      <c r="E4">
        <f>VLOOKUP(A5,$M$1:$X$8,5,FALSE)</f>
        <v>43</v>
      </c>
      <c r="F4" s="18">
        <f t="shared" ref="F4" si="4">60/E4*C4</f>
        <v>1.3953488372093024</v>
      </c>
      <c r="G4">
        <f t="shared" si="0"/>
        <v>60</v>
      </c>
      <c r="H4" s="17">
        <f t="shared" ref="H4" si="5">D4*F4*G4</f>
        <v>502.32558139534888</v>
      </c>
      <c r="I4" s="16" t="s">
        <v>6</v>
      </c>
      <c r="J4" s="17">
        <v>979.32558139534888</v>
      </c>
      <c r="M4" s="47" t="s">
        <v>59</v>
      </c>
      <c r="N4" s="19">
        <v>2</v>
      </c>
      <c r="O4" s="36">
        <v>15</v>
      </c>
      <c r="P4" s="37">
        <f t="shared" si="1"/>
        <v>17</v>
      </c>
      <c r="Q4" s="25">
        <v>75</v>
      </c>
      <c r="R4" s="50">
        <v>6</v>
      </c>
      <c r="S4" s="51">
        <f t="shared" si="2"/>
        <v>0.2</v>
      </c>
      <c r="T4" s="67">
        <f t="shared" si="3"/>
        <v>0.8</v>
      </c>
      <c r="U4" s="54">
        <v>60</v>
      </c>
      <c r="V4" s="55">
        <f>ROUND(R4*T4*U4,0)</f>
        <v>288</v>
      </c>
      <c r="W4" s="29"/>
    </row>
    <row r="5" spans="1:23" x14ac:dyDescent="0.35">
      <c r="A5" s="23" t="s">
        <v>8</v>
      </c>
      <c r="B5" s="23" t="s">
        <v>11</v>
      </c>
      <c r="C5" s="40">
        <v>1</v>
      </c>
      <c r="D5" s="43">
        <f>VLOOKUP(A6,$M$1:$X$8,6,FALSE)</f>
        <v>6</v>
      </c>
      <c r="E5">
        <f>VLOOKUP(A6,$M$1:$X$8,5,FALSE)</f>
        <v>43</v>
      </c>
      <c r="F5" s="18">
        <f t="shared" ref="F5" si="6">60/E5*C5</f>
        <v>1.3953488372093024</v>
      </c>
      <c r="G5">
        <f t="shared" si="0"/>
        <v>60</v>
      </c>
      <c r="H5" s="17">
        <f t="shared" ref="H5" si="7">D5*F5*G5</f>
        <v>502.32558139534888</v>
      </c>
      <c r="I5" s="16" t="s">
        <v>11</v>
      </c>
      <c r="J5" s="17">
        <v>850.71267816954241</v>
      </c>
      <c r="M5" s="84" t="s">
        <v>64</v>
      </c>
      <c r="N5" s="85">
        <v>1.8</v>
      </c>
      <c r="O5" s="86">
        <v>25</v>
      </c>
      <c r="P5" s="86">
        <f t="shared" si="1"/>
        <v>26.8</v>
      </c>
      <c r="Q5" s="86">
        <v>62</v>
      </c>
      <c r="R5" s="87">
        <v>6</v>
      </c>
      <c r="S5" s="88">
        <f t="shared" si="2"/>
        <v>0.2</v>
      </c>
      <c r="T5" s="67">
        <f t="shared" si="3"/>
        <v>0.967741935483871</v>
      </c>
      <c r="U5" s="54">
        <v>60</v>
      </c>
      <c r="V5" s="55">
        <f>ROUND(R5*T5*U5,0)</f>
        <v>348</v>
      </c>
      <c r="W5" s="29"/>
    </row>
    <row r="6" spans="1:23" x14ac:dyDescent="0.35">
      <c r="A6" s="76" t="s">
        <v>8</v>
      </c>
      <c r="B6" s="76" t="s">
        <v>12</v>
      </c>
      <c r="C6" s="77">
        <v>1</v>
      </c>
      <c r="D6" s="78">
        <f t="shared" ref="D6" si="8">VLOOKUP(A6,$M$1:$X$8,6,FALSE)</f>
        <v>6</v>
      </c>
      <c r="E6" s="79">
        <f t="shared" ref="E6" si="9">VLOOKUP(A6,$M$1:$X$8,5,FALSE)</f>
        <v>43</v>
      </c>
      <c r="F6" s="80">
        <f t="shared" ref="F6" si="10">60/E6*C6</f>
        <v>1.3953488372093024</v>
      </c>
      <c r="G6" s="79">
        <f t="shared" si="0"/>
        <v>60</v>
      </c>
      <c r="H6" s="81">
        <f t="shared" ref="H6" si="11">D6*F6*G6</f>
        <v>502.32558139534888</v>
      </c>
      <c r="I6" s="16" t="s">
        <v>3</v>
      </c>
      <c r="J6" s="17">
        <v>502.32558139534888</v>
      </c>
      <c r="M6" s="47" t="s">
        <v>10</v>
      </c>
      <c r="N6" s="19">
        <v>2</v>
      </c>
      <c r="O6" s="36">
        <v>15</v>
      </c>
      <c r="P6" s="37">
        <f>N6+O6</f>
        <v>17</v>
      </c>
      <c r="Q6" s="25">
        <v>300</v>
      </c>
      <c r="R6" s="50">
        <v>3</v>
      </c>
      <c r="S6" s="51">
        <f t="shared" si="2"/>
        <v>0.1</v>
      </c>
      <c r="T6" s="67">
        <f t="shared" si="3"/>
        <v>0.2</v>
      </c>
      <c r="U6" s="54">
        <v>60</v>
      </c>
      <c r="V6" s="55">
        <f>ROUND(R6*T6*U6,0)</f>
        <v>36</v>
      </c>
      <c r="W6" s="29"/>
    </row>
    <row r="7" spans="1:23" x14ac:dyDescent="0.35">
      <c r="A7" s="64" t="s">
        <v>8</v>
      </c>
      <c r="B7" s="23" t="s">
        <v>3</v>
      </c>
      <c r="C7" s="65">
        <v>1</v>
      </c>
      <c r="D7" s="43">
        <f t="shared" ref="D7" si="12">VLOOKUP(A7,$M$1:$X$8,6,FALSE)</f>
        <v>6</v>
      </c>
      <c r="E7">
        <f t="shared" ref="E7" si="13">VLOOKUP(A7,$M$1:$X$8,5,FALSE)</f>
        <v>43</v>
      </c>
      <c r="F7" s="18">
        <f t="shared" ref="F7" si="14">60/E7*C7</f>
        <v>1.3953488372093024</v>
      </c>
      <c r="G7">
        <f t="shared" ref="G7" si="15">VLOOKUP(A7,$M$1:$X$8,9,FALSE)</f>
        <v>60</v>
      </c>
      <c r="H7" s="17">
        <f t="shared" ref="H7" si="16">D7*F7*G7</f>
        <v>502.32558139534888</v>
      </c>
      <c r="I7" s="16" t="s">
        <v>13</v>
      </c>
      <c r="J7" s="17">
        <v>225</v>
      </c>
      <c r="M7" s="47" t="s">
        <v>65</v>
      </c>
      <c r="N7" s="19">
        <v>1</v>
      </c>
      <c r="O7" s="38">
        <v>15.007</v>
      </c>
      <c r="P7" s="37">
        <f>N7+O7</f>
        <v>16.006999999999998</v>
      </c>
      <c r="Q7" s="25">
        <v>100</v>
      </c>
      <c r="R7" s="50">
        <v>6</v>
      </c>
      <c r="S7" s="51">
        <f t="shared" si="2"/>
        <v>0.2</v>
      </c>
      <c r="T7" s="67">
        <f t="shared" si="3"/>
        <v>0.6</v>
      </c>
      <c r="U7" s="54">
        <v>60</v>
      </c>
      <c r="V7" s="55">
        <f>SUM(V2:V6)</f>
        <v>1399</v>
      </c>
      <c r="W7" s="29"/>
    </row>
    <row r="8" spans="1:23" ht="15" thickBot="1" x14ac:dyDescent="0.4">
      <c r="A8" s="23" t="s">
        <v>8</v>
      </c>
      <c r="B8" s="23" t="s">
        <v>6</v>
      </c>
      <c r="C8" s="40">
        <v>1</v>
      </c>
      <c r="D8" s="43">
        <f t="shared" ref="D8:D9" si="17">VLOOKUP(A8,$M$1:$X$8,6,FALSE)</f>
        <v>6</v>
      </c>
      <c r="E8">
        <f t="shared" ref="E8:E9" si="18">VLOOKUP(A8,$M$1:$X$8,5,FALSE)</f>
        <v>43</v>
      </c>
      <c r="F8" s="18">
        <f t="shared" ref="F8:F9" si="19">60/E8*C8</f>
        <v>1.3953488372093024</v>
      </c>
      <c r="G8">
        <f t="shared" ref="G8:G9" si="20">VLOOKUP(A8,$M$1:$X$8,9,FALSE)</f>
        <v>60</v>
      </c>
      <c r="H8" s="17">
        <f t="shared" ref="H8:H9" si="21">D8*F8*G8</f>
        <v>502.32558139534888</v>
      </c>
      <c r="I8" s="16" t="s">
        <v>4</v>
      </c>
      <c r="J8" s="17">
        <v>825.38709677419354</v>
      </c>
      <c r="M8" s="48"/>
      <c r="N8" s="49"/>
      <c r="O8" s="49"/>
      <c r="P8" s="49"/>
      <c r="Q8" s="49"/>
      <c r="R8" s="49"/>
      <c r="S8" s="56">
        <f>SUM(S2:S7)</f>
        <v>1</v>
      </c>
      <c r="T8" s="63"/>
      <c r="U8" s="49"/>
      <c r="V8" s="49"/>
      <c r="W8" s="30"/>
    </row>
    <row r="9" spans="1:23" x14ac:dyDescent="0.35">
      <c r="A9" s="23" t="s">
        <v>9</v>
      </c>
      <c r="B9" s="23" t="s">
        <v>60</v>
      </c>
      <c r="C9" s="23">
        <v>1</v>
      </c>
      <c r="D9" s="31">
        <f t="shared" si="17"/>
        <v>3</v>
      </c>
      <c r="E9" s="17">
        <f t="shared" si="18"/>
        <v>48</v>
      </c>
      <c r="F9" s="18">
        <f t="shared" si="19"/>
        <v>1.25</v>
      </c>
      <c r="G9">
        <f t="shared" si="20"/>
        <v>60</v>
      </c>
      <c r="H9" s="17">
        <f t="shared" si="21"/>
        <v>225</v>
      </c>
      <c r="I9" s="16" t="s">
        <v>60</v>
      </c>
      <c r="J9" s="17">
        <v>1615.7126781695424</v>
      </c>
    </row>
    <row r="10" spans="1:23" x14ac:dyDescent="0.35">
      <c r="A10" s="23" t="s">
        <v>9</v>
      </c>
      <c r="B10" s="23" t="s">
        <v>0</v>
      </c>
      <c r="C10" s="23">
        <v>1</v>
      </c>
      <c r="D10" s="29">
        <f t="shared" ref="D10:D32" si="22">VLOOKUP(A10,$M$1:$X$8,6,FALSE)</f>
        <v>3</v>
      </c>
      <c r="E10" s="17">
        <f t="shared" ref="E10:E32" si="23">VLOOKUP(A10,$M$1:$X$8,5,FALSE)</f>
        <v>48</v>
      </c>
      <c r="F10" s="18">
        <f t="shared" ref="F10:F32" si="24">60/E10*C10</f>
        <v>1.25</v>
      </c>
      <c r="G10">
        <f t="shared" ref="G10:G32" si="25">VLOOKUP(A10,$M$1:$X$8,9,FALSE)</f>
        <v>60</v>
      </c>
      <c r="H10" s="17">
        <f t="shared" ref="H10:H17" si="26">D10*F10*G10</f>
        <v>225</v>
      </c>
      <c r="I10" s="16" t="s">
        <v>62</v>
      </c>
      <c r="J10" s="17">
        <v>288.00000000000006</v>
      </c>
    </row>
    <row r="11" spans="1:23" x14ac:dyDescent="0.35">
      <c r="A11" s="23" t="s">
        <v>9</v>
      </c>
      <c r="B11" s="23" t="s">
        <v>4</v>
      </c>
      <c r="C11" s="23">
        <v>1</v>
      </c>
      <c r="D11" s="29">
        <f t="shared" si="22"/>
        <v>3</v>
      </c>
      <c r="E11" s="17">
        <f t="shared" si="23"/>
        <v>48</v>
      </c>
      <c r="F11" s="18">
        <f t="shared" si="24"/>
        <v>1.25</v>
      </c>
      <c r="G11">
        <f t="shared" si="25"/>
        <v>60</v>
      </c>
      <c r="H11" s="17">
        <f t="shared" si="26"/>
        <v>225</v>
      </c>
      <c r="I11" s="16" t="s">
        <v>61</v>
      </c>
      <c r="J11" s="17">
        <v>288.00000000000006</v>
      </c>
    </row>
    <row r="12" spans="1:23" x14ac:dyDescent="0.35">
      <c r="A12" s="23" t="s">
        <v>9</v>
      </c>
      <c r="B12" s="23" t="s">
        <v>13</v>
      </c>
      <c r="C12" s="23">
        <v>1</v>
      </c>
      <c r="D12" s="29">
        <f t="shared" si="22"/>
        <v>3</v>
      </c>
      <c r="E12" s="17">
        <f t="shared" si="23"/>
        <v>48</v>
      </c>
      <c r="F12" s="18">
        <f t="shared" si="24"/>
        <v>1.25</v>
      </c>
      <c r="G12">
        <f t="shared" si="25"/>
        <v>60</v>
      </c>
      <c r="H12" s="17">
        <f t="shared" si="26"/>
        <v>225</v>
      </c>
      <c r="I12" s="16" t="s">
        <v>63</v>
      </c>
      <c r="J12" s="17">
        <v>288.00000000000006</v>
      </c>
    </row>
    <row r="13" spans="1:23" ht="15" thickBot="1" x14ac:dyDescent="0.4">
      <c r="A13" s="23" t="s">
        <v>9</v>
      </c>
      <c r="B13" s="23" t="s">
        <v>6</v>
      </c>
      <c r="C13" s="23">
        <v>1</v>
      </c>
      <c r="D13" s="30">
        <f t="shared" si="22"/>
        <v>3</v>
      </c>
      <c r="E13" s="17">
        <f t="shared" si="23"/>
        <v>48</v>
      </c>
      <c r="F13" s="18">
        <f t="shared" si="24"/>
        <v>1.25</v>
      </c>
      <c r="G13">
        <f t="shared" si="25"/>
        <v>60</v>
      </c>
      <c r="H13" s="17">
        <f t="shared" si="26"/>
        <v>225</v>
      </c>
      <c r="I13" s="16" t="s">
        <v>67</v>
      </c>
      <c r="J13" s="17">
        <v>886.71267816954241</v>
      </c>
    </row>
    <row r="14" spans="1:23" x14ac:dyDescent="0.35">
      <c r="A14" s="23" t="s">
        <v>59</v>
      </c>
      <c r="B14" s="23" t="s">
        <v>60</v>
      </c>
      <c r="C14" s="23">
        <v>1</v>
      </c>
      <c r="D14" s="31">
        <f t="shared" si="22"/>
        <v>6</v>
      </c>
      <c r="E14" s="17">
        <f t="shared" si="23"/>
        <v>75</v>
      </c>
      <c r="F14" s="18">
        <f t="shared" si="24"/>
        <v>0.8</v>
      </c>
      <c r="G14">
        <f t="shared" si="25"/>
        <v>60</v>
      </c>
      <c r="H14" s="17">
        <f t="shared" si="26"/>
        <v>288.00000000000006</v>
      </c>
      <c r="I14" s="16" t="s">
        <v>82</v>
      </c>
      <c r="J14" s="17">
        <v>8927.6016504126019</v>
      </c>
    </row>
    <row r="15" spans="1:23" x14ac:dyDescent="0.35">
      <c r="A15" s="23" t="s">
        <v>59</v>
      </c>
      <c r="B15" s="23" t="s">
        <v>62</v>
      </c>
      <c r="C15" s="23">
        <v>1</v>
      </c>
      <c r="D15" s="29">
        <f t="shared" si="22"/>
        <v>6</v>
      </c>
      <c r="E15" s="17">
        <f t="shared" si="23"/>
        <v>75</v>
      </c>
      <c r="F15" s="18">
        <f t="shared" si="24"/>
        <v>0.8</v>
      </c>
      <c r="G15">
        <f t="shared" si="25"/>
        <v>60</v>
      </c>
      <c r="H15" s="17">
        <f t="shared" si="26"/>
        <v>288.00000000000006</v>
      </c>
    </row>
    <row r="16" spans="1:23" x14ac:dyDescent="0.35">
      <c r="A16" s="23" t="s">
        <v>59</v>
      </c>
      <c r="B16" s="23" t="s">
        <v>61</v>
      </c>
      <c r="C16" s="23">
        <v>1</v>
      </c>
      <c r="D16" s="29">
        <f t="shared" si="22"/>
        <v>6</v>
      </c>
      <c r="E16" s="17">
        <f t="shared" si="23"/>
        <v>75</v>
      </c>
      <c r="F16" s="18">
        <f t="shared" si="24"/>
        <v>0.8</v>
      </c>
      <c r="G16">
        <f t="shared" si="25"/>
        <v>60</v>
      </c>
      <c r="H16" s="17">
        <f t="shared" si="26"/>
        <v>288.00000000000006</v>
      </c>
    </row>
    <row r="17" spans="1:13" x14ac:dyDescent="0.35">
      <c r="A17" s="23" t="s">
        <v>59</v>
      </c>
      <c r="B17" s="23" t="s">
        <v>63</v>
      </c>
      <c r="C17" s="23">
        <v>1</v>
      </c>
      <c r="D17" s="29">
        <f t="shared" si="22"/>
        <v>6</v>
      </c>
      <c r="E17" s="17">
        <f t="shared" si="23"/>
        <v>75</v>
      </c>
      <c r="F17" s="18">
        <f t="shared" si="24"/>
        <v>0.8</v>
      </c>
      <c r="G17">
        <f t="shared" si="25"/>
        <v>60</v>
      </c>
      <c r="H17" s="17">
        <f t="shared" si="26"/>
        <v>288.00000000000006</v>
      </c>
    </row>
    <row r="18" spans="1:13" ht="15" thickBot="1" x14ac:dyDescent="0.4">
      <c r="A18" s="23" t="s">
        <v>59</v>
      </c>
      <c r="B18" s="23" t="s">
        <v>6</v>
      </c>
      <c r="C18" s="23">
        <v>0</v>
      </c>
      <c r="D18" s="29">
        <f t="shared" si="22"/>
        <v>6</v>
      </c>
      <c r="E18" s="17">
        <f t="shared" si="23"/>
        <v>75</v>
      </c>
      <c r="F18" s="18">
        <f t="shared" si="24"/>
        <v>0</v>
      </c>
      <c r="G18">
        <f t="shared" si="25"/>
        <v>60</v>
      </c>
      <c r="H18" s="17">
        <f t="shared" ref="H18" si="27">D18*F18*G18</f>
        <v>0</v>
      </c>
    </row>
    <row r="19" spans="1:13" x14ac:dyDescent="0.35">
      <c r="A19" s="23" t="s">
        <v>65</v>
      </c>
      <c r="B19" s="23" t="s">
        <v>60</v>
      </c>
      <c r="C19" s="40">
        <v>1</v>
      </c>
      <c r="D19" s="42">
        <f t="shared" si="22"/>
        <v>6</v>
      </c>
      <c r="E19">
        <f t="shared" si="23"/>
        <v>100</v>
      </c>
      <c r="F19" s="18">
        <f t="shared" si="24"/>
        <v>0.6</v>
      </c>
      <c r="G19">
        <f t="shared" si="25"/>
        <v>60</v>
      </c>
      <c r="H19" s="17">
        <f t="shared" ref="H19:H20" si="28">D19*F19*G19</f>
        <v>215.99999999999997</v>
      </c>
    </row>
    <row r="20" spans="1:13" x14ac:dyDescent="0.35">
      <c r="A20" s="23" t="s">
        <v>65</v>
      </c>
      <c r="B20" s="23" t="s">
        <v>0</v>
      </c>
      <c r="C20" s="40">
        <v>1</v>
      </c>
      <c r="D20" s="43">
        <f t="shared" si="22"/>
        <v>6</v>
      </c>
      <c r="E20">
        <f t="shared" si="23"/>
        <v>100</v>
      </c>
      <c r="F20" s="18">
        <f t="shared" si="24"/>
        <v>0.6</v>
      </c>
      <c r="G20">
        <f t="shared" si="25"/>
        <v>60</v>
      </c>
      <c r="H20" s="17">
        <f t="shared" si="28"/>
        <v>215.99999999999997</v>
      </c>
    </row>
    <row r="21" spans="1:13" x14ac:dyDescent="0.35">
      <c r="A21" s="23" t="s">
        <v>65</v>
      </c>
      <c r="B21" s="23" t="s">
        <v>4</v>
      </c>
      <c r="C21" s="65">
        <v>1</v>
      </c>
      <c r="D21" s="43">
        <f t="shared" si="22"/>
        <v>6</v>
      </c>
      <c r="E21">
        <f t="shared" si="23"/>
        <v>100</v>
      </c>
      <c r="F21" s="18">
        <f t="shared" si="24"/>
        <v>0.6</v>
      </c>
      <c r="G21">
        <f t="shared" si="25"/>
        <v>60</v>
      </c>
      <c r="H21" s="17">
        <f t="shared" ref="H21" si="29">D21*F21*G21</f>
        <v>215.99999999999997</v>
      </c>
    </row>
    <row r="22" spans="1:13" ht="15" thickBot="1" x14ac:dyDescent="0.4">
      <c r="A22" s="23" t="s">
        <v>65</v>
      </c>
      <c r="B22" s="23" t="s">
        <v>6</v>
      </c>
      <c r="C22" s="40">
        <v>1</v>
      </c>
      <c r="D22" s="41">
        <f t="shared" si="22"/>
        <v>6</v>
      </c>
      <c r="E22">
        <f t="shared" si="23"/>
        <v>100</v>
      </c>
      <c r="F22" s="18">
        <f t="shared" si="24"/>
        <v>0.6</v>
      </c>
      <c r="G22">
        <f t="shared" si="25"/>
        <v>60</v>
      </c>
      <c r="H22" s="17">
        <f t="shared" ref="H22:H32" si="30">D22*F22*G22</f>
        <v>215.99999999999997</v>
      </c>
    </row>
    <row r="23" spans="1:13" x14ac:dyDescent="0.35">
      <c r="A23" s="23" t="s">
        <v>64</v>
      </c>
      <c r="B23" s="23" t="s">
        <v>60</v>
      </c>
      <c r="C23" s="23">
        <v>1</v>
      </c>
      <c r="D23" s="29">
        <f t="shared" si="22"/>
        <v>6</v>
      </c>
      <c r="E23">
        <f t="shared" si="23"/>
        <v>62</v>
      </c>
      <c r="F23" s="18">
        <f t="shared" si="24"/>
        <v>0.967741935483871</v>
      </c>
      <c r="G23">
        <f t="shared" si="25"/>
        <v>60</v>
      </c>
      <c r="H23" s="17">
        <f t="shared" si="30"/>
        <v>348.38709677419354</v>
      </c>
    </row>
    <row r="24" spans="1:13" x14ac:dyDescent="0.35">
      <c r="A24" s="23" t="s">
        <v>64</v>
      </c>
      <c r="B24" s="23" t="s">
        <v>0</v>
      </c>
      <c r="C24" s="23">
        <v>1</v>
      </c>
      <c r="D24" s="29">
        <f t="shared" si="22"/>
        <v>6</v>
      </c>
      <c r="E24">
        <f t="shared" si="23"/>
        <v>62</v>
      </c>
      <c r="F24" s="18">
        <f t="shared" si="24"/>
        <v>0.967741935483871</v>
      </c>
      <c r="G24">
        <f t="shared" si="25"/>
        <v>60</v>
      </c>
      <c r="H24" s="17">
        <f t="shared" si="30"/>
        <v>348.38709677419354</v>
      </c>
    </row>
    <row r="25" spans="1:13" x14ac:dyDescent="0.35">
      <c r="A25" s="76" t="s">
        <v>64</v>
      </c>
      <c r="B25" s="79" t="s">
        <v>67</v>
      </c>
      <c r="C25" s="82">
        <v>1</v>
      </c>
      <c r="D25" s="83">
        <f t="shared" si="22"/>
        <v>6</v>
      </c>
      <c r="E25" s="79">
        <f t="shared" si="23"/>
        <v>62</v>
      </c>
      <c r="F25" s="80">
        <f t="shared" si="24"/>
        <v>0.967741935483871</v>
      </c>
      <c r="G25" s="79">
        <f t="shared" si="25"/>
        <v>60</v>
      </c>
      <c r="H25" s="81">
        <f t="shared" si="30"/>
        <v>348.38709677419354</v>
      </c>
    </row>
    <row r="26" spans="1:13" x14ac:dyDescent="0.35">
      <c r="A26" s="23" t="s">
        <v>64</v>
      </c>
      <c r="B26" s="23" t="s">
        <v>11</v>
      </c>
      <c r="C26" s="23">
        <v>1</v>
      </c>
      <c r="D26" s="29">
        <f t="shared" si="22"/>
        <v>6</v>
      </c>
      <c r="E26">
        <f t="shared" si="23"/>
        <v>62</v>
      </c>
      <c r="F26" s="18">
        <f t="shared" si="24"/>
        <v>0.967741935483871</v>
      </c>
      <c r="G26">
        <f t="shared" si="25"/>
        <v>60</v>
      </c>
      <c r="H26" s="17">
        <f t="shared" si="30"/>
        <v>348.38709677419354</v>
      </c>
    </row>
    <row r="27" spans="1:13" x14ac:dyDescent="0.35">
      <c r="A27" s="23" t="s">
        <v>64</v>
      </c>
      <c r="B27" s="23" t="s">
        <v>12</v>
      </c>
      <c r="C27" s="23">
        <v>1</v>
      </c>
      <c r="D27" s="29">
        <f t="shared" si="22"/>
        <v>6</v>
      </c>
      <c r="E27">
        <f t="shared" si="23"/>
        <v>62</v>
      </c>
      <c r="F27" s="18">
        <f t="shared" si="24"/>
        <v>0.967741935483871</v>
      </c>
      <c r="G27">
        <f t="shared" si="25"/>
        <v>60</v>
      </c>
      <c r="H27" s="17">
        <f t="shared" si="30"/>
        <v>348.38709677419354</v>
      </c>
    </row>
    <row r="28" spans="1:13" x14ac:dyDescent="0.35">
      <c r="A28" s="23" t="s">
        <v>64</v>
      </c>
      <c r="B28" s="23" t="s">
        <v>4</v>
      </c>
      <c r="C28" s="65">
        <v>1</v>
      </c>
      <c r="D28" s="29">
        <f t="shared" si="22"/>
        <v>6</v>
      </c>
      <c r="E28">
        <f t="shared" si="23"/>
        <v>62</v>
      </c>
      <c r="F28" s="18">
        <f t="shared" si="24"/>
        <v>0.967741935483871</v>
      </c>
      <c r="G28">
        <f t="shared" si="25"/>
        <v>60</v>
      </c>
      <c r="H28" s="17">
        <f t="shared" si="30"/>
        <v>348.38709677419354</v>
      </c>
    </row>
    <row r="29" spans="1:13" ht="15" thickBot="1" x14ac:dyDescent="0.4">
      <c r="A29" s="23" t="s">
        <v>64</v>
      </c>
      <c r="B29" s="23" t="s">
        <v>6</v>
      </c>
      <c r="C29" s="23">
        <v>0</v>
      </c>
      <c r="D29" s="29">
        <f t="shared" si="22"/>
        <v>6</v>
      </c>
      <c r="E29">
        <f t="shared" si="23"/>
        <v>62</v>
      </c>
      <c r="F29" s="18">
        <f t="shared" si="24"/>
        <v>0</v>
      </c>
      <c r="G29">
        <f t="shared" si="25"/>
        <v>60</v>
      </c>
      <c r="H29" s="17">
        <f t="shared" si="30"/>
        <v>0</v>
      </c>
    </row>
    <row r="30" spans="1:13" x14ac:dyDescent="0.35">
      <c r="A30" s="23" t="s">
        <v>10</v>
      </c>
      <c r="B30" s="23" t="s">
        <v>60</v>
      </c>
      <c r="C30" s="23">
        <v>1</v>
      </c>
      <c r="D30" s="31">
        <f>VLOOKUP(A30,$M$1:$X$8,6,FALSE)</f>
        <v>3</v>
      </c>
      <c r="E30">
        <f t="shared" si="23"/>
        <v>300</v>
      </c>
      <c r="F30" s="18">
        <f t="shared" si="24"/>
        <v>0.2</v>
      </c>
      <c r="G30">
        <f t="shared" si="25"/>
        <v>60</v>
      </c>
      <c r="H30" s="17">
        <f t="shared" si="30"/>
        <v>36.000000000000007</v>
      </c>
    </row>
    <row r="31" spans="1:13" x14ac:dyDescent="0.35">
      <c r="A31" s="23" t="s">
        <v>10</v>
      </c>
      <c r="B31" s="23" t="s">
        <v>0</v>
      </c>
      <c r="C31" s="23">
        <v>1</v>
      </c>
      <c r="D31" s="29">
        <f t="shared" si="22"/>
        <v>3</v>
      </c>
      <c r="E31">
        <f t="shared" si="23"/>
        <v>300</v>
      </c>
      <c r="F31" s="18">
        <f t="shared" si="24"/>
        <v>0.2</v>
      </c>
      <c r="G31">
        <f t="shared" si="25"/>
        <v>60</v>
      </c>
      <c r="H31" s="17">
        <f t="shared" si="30"/>
        <v>36.000000000000007</v>
      </c>
    </row>
    <row r="32" spans="1:13" x14ac:dyDescent="0.35">
      <c r="A32" s="90" t="s">
        <v>10</v>
      </c>
      <c r="B32" s="90" t="s">
        <v>67</v>
      </c>
      <c r="C32" s="90">
        <v>1</v>
      </c>
      <c r="D32" s="89">
        <f t="shared" si="22"/>
        <v>3</v>
      </c>
      <c r="E32">
        <f t="shared" si="23"/>
        <v>300</v>
      </c>
      <c r="F32" s="18">
        <f t="shared" si="24"/>
        <v>0.2</v>
      </c>
      <c r="G32">
        <f t="shared" si="25"/>
        <v>60</v>
      </c>
      <c r="H32" s="17">
        <f t="shared" si="30"/>
        <v>36.000000000000007</v>
      </c>
    </row>
    <row r="33" spans="1:9" x14ac:dyDescent="0.35">
      <c r="A33" s="23" t="s">
        <v>10</v>
      </c>
      <c r="B33" s="23" t="s">
        <v>4</v>
      </c>
      <c r="C33" s="23">
        <v>1</v>
      </c>
      <c r="D33" s="29">
        <f>VLOOKUP(A33,$M$1:$X$8,6,FALSE)</f>
        <v>3</v>
      </c>
      <c r="E33">
        <f>VLOOKUP(A33,$M$1:$X$8,5,FALSE)</f>
        <v>300</v>
      </c>
      <c r="F33" s="18">
        <f>60/E33*C33</f>
        <v>0.2</v>
      </c>
      <c r="G33">
        <f>VLOOKUP(A33,$M$1:$X$8,9,FALSE)</f>
        <v>60</v>
      </c>
      <c r="H33" s="17">
        <f>D33*F33*G33</f>
        <v>36.000000000000007</v>
      </c>
    </row>
    <row r="34" spans="1:9" ht="15" thickBot="1" x14ac:dyDescent="0.4">
      <c r="A34" s="23" t="s">
        <v>10</v>
      </c>
      <c r="B34" s="23" t="s">
        <v>6</v>
      </c>
      <c r="C34" s="23">
        <v>1</v>
      </c>
      <c r="D34" s="30">
        <f>VLOOKUP(A34,$M$1:$X$8,6,FALSE)</f>
        <v>3</v>
      </c>
      <c r="E34">
        <f>VLOOKUP(A34,$M$1:$X$8,5,FALSE)</f>
        <v>300</v>
      </c>
      <c r="F34" s="18">
        <f>60/E34*C34</f>
        <v>0.2</v>
      </c>
      <c r="G34">
        <f>VLOOKUP(A34,$M$1:$X$8,9,FALSE)</f>
        <v>60</v>
      </c>
      <c r="H34" s="17">
        <f>D34*F34*G34</f>
        <v>36.000000000000007</v>
      </c>
    </row>
    <row r="36" spans="1:9" ht="15" thickBot="1" x14ac:dyDescent="0.4"/>
    <row r="37" spans="1:9" x14ac:dyDescent="0.35">
      <c r="A37" s="95" t="s">
        <v>69</v>
      </c>
      <c r="B37" s="96"/>
      <c r="C37" s="97" t="s">
        <v>79</v>
      </c>
      <c r="D37" s="98"/>
    </row>
    <row r="38" spans="1:9" ht="74" x14ac:dyDescent="0.45">
      <c r="A38" s="26" t="s">
        <v>68</v>
      </c>
      <c r="B38" s="57" t="s">
        <v>56</v>
      </c>
      <c r="C38" s="22" t="s">
        <v>54</v>
      </c>
      <c r="D38" s="22" t="s">
        <v>55</v>
      </c>
      <c r="E38" s="33"/>
      <c r="F38" s="61" t="s">
        <v>76</v>
      </c>
      <c r="G38" s="22" t="s">
        <v>53</v>
      </c>
      <c r="H38" s="22" t="s">
        <v>57</v>
      </c>
      <c r="I38" s="22" t="s">
        <v>58</v>
      </c>
    </row>
    <row r="39" spans="1:9" ht="18.5" x14ac:dyDescent="0.35">
      <c r="A39" s="26" t="s">
        <v>60</v>
      </c>
      <c r="B39" s="58">
        <v>520</v>
      </c>
      <c r="C39" s="37">
        <f>GETPIVOTDATA("Итого",$I$1,"transaction rq",A39)*3</f>
        <v>4847.1380345086272</v>
      </c>
      <c r="D39" s="20">
        <f>1-B39/C39</f>
        <v>0.89272019977604899</v>
      </c>
      <c r="E39" s="32"/>
      <c r="F39" s="62" t="str">
        <f>VLOOKUP(A39,Соответствие!A:B,2,FALSE)</f>
        <v>go_Welcome_Page</v>
      </c>
      <c r="G39" s="34">
        <f>C39/3</f>
        <v>1615.7126781695424</v>
      </c>
      <c r="H39" s="23">
        <f>VLOOKUP(F39,SummaryReport!A:J,8,FALSE)</f>
        <v>1689</v>
      </c>
      <c r="I39" s="21">
        <f t="shared" ref="I39:I50" si="31">1-G39/H39</f>
        <v>4.3390954310513652E-2</v>
      </c>
    </row>
    <row r="40" spans="1:9" ht="18" x14ac:dyDescent="0.35">
      <c r="A40" s="27" t="s">
        <v>0</v>
      </c>
      <c r="B40" s="58">
        <v>422</v>
      </c>
      <c r="C40" s="37">
        <f t="shared" ref="C40:C50" si="32">GETPIVOTDATA("Итого",$I$1,"transaction rq",A40)*3</f>
        <v>3983.1380345086272</v>
      </c>
      <c r="D40" s="20">
        <f>1-B40/C40</f>
        <v>0.89405338294984316</v>
      </c>
      <c r="E40" s="32"/>
      <c r="F40" s="62" t="str">
        <f>VLOOKUP(A40,Соответствие!A:B,2,FALSE)</f>
        <v>login</v>
      </c>
      <c r="G40" s="34">
        <f t="shared" ref="G40:G50" si="33">C40/3</f>
        <v>1327.7126781695424</v>
      </c>
      <c r="H40" s="23">
        <f>VLOOKUP(F40,SummaryReport!A:J,8,FALSE)</f>
        <v>1343</v>
      </c>
      <c r="I40" s="21">
        <f t="shared" si="31"/>
        <v>1.1382964877481472E-2</v>
      </c>
    </row>
    <row r="41" spans="1:9" ht="29" x14ac:dyDescent="0.35">
      <c r="A41" s="68" t="s">
        <v>67</v>
      </c>
      <c r="B41" s="69">
        <v>305</v>
      </c>
      <c r="C41" s="70">
        <f t="shared" si="32"/>
        <v>2660.1380345086272</v>
      </c>
      <c r="D41" s="71">
        <f>1-B41/C41</f>
        <v>0.88534429565556783</v>
      </c>
      <c r="E41" s="32"/>
      <c r="F41" s="62" t="str">
        <f>VLOOKUP(A41,Соответствие!A:B,2,FALSE)</f>
        <v>go_Flight</v>
      </c>
      <c r="G41" s="34">
        <f t="shared" si="33"/>
        <v>886.71267816954241</v>
      </c>
      <c r="H41" s="23">
        <f>VLOOKUP(F41,SummaryReport!A:J,8,FALSE)</f>
        <v>926</v>
      </c>
      <c r="I41" s="21">
        <f t="shared" si="31"/>
        <v>4.2426913423820323E-2</v>
      </c>
    </row>
    <row r="42" spans="1:9" ht="36" x14ac:dyDescent="0.35">
      <c r="A42" s="27" t="s">
        <v>11</v>
      </c>
      <c r="B42" s="58">
        <v>282</v>
      </c>
      <c r="C42" s="37">
        <f t="shared" si="32"/>
        <v>2552.1380345086272</v>
      </c>
      <c r="D42" s="20">
        <f t="shared" ref="D42:D51" si="34">1-B42/C42</f>
        <v>0.88950440917107587</v>
      </c>
      <c r="E42" s="32"/>
      <c r="F42" s="62" t="str">
        <f>VLOOKUP(A42,Соответствие!A:B,2,FALSE)</f>
        <v>find_Flight_Continue</v>
      </c>
      <c r="G42" s="34">
        <f t="shared" si="33"/>
        <v>850.71267816954241</v>
      </c>
      <c r="H42" s="23">
        <f>VLOOKUP(F42,SummaryReport!A:J,8,FALSE)</f>
        <v>887</v>
      </c>
      <c r="I42" s="21">
        <f t="shared" si="31"/>
        <v>4.0910171173007437E-2</v>
      </c>
    </row>
    <row r="43" spans="1:9" x14ac:dyDescent="0.35">
      <c r="A43" s="72" t="s">
        <v>12</v>
      </c>
      <c r="B43" s="73">
        <v>270</v>
      </c>
      <c r="C43" s="74">
        <f t="shared" si="32"/>
        <v>2552.1380345086272</v>
      </c>
      <c r="D43" s="75">
        <f t="shared" si="34"/>
        <v>0.89420634920634923</v>
      </c>
      <c r="E43" s="32"/>
      <c r="F43" s="62" t="str">
        <f>VLOOKUP(A43,Соответствие!A:B,2,FALSE)</f>
        <v>find_Flight_Continue_Two</v>
      </c>
      <c r="G43" s="34">
        <f t="shared" si="33"/>
        <v>850.71267816954241</v>
      </c>
      <c r="H43" s="23">
        <f>VLOOKUP(F43,SummaryReport!A:J,8,FALSE)</f>
        <v>887</v>
      </c>
      <c r="I43" s="21">
        <f t="shared" si="31"/>
        <v>4.0910171173007437E-2</v>
      </c>
    </row>
    <row r="44" spans="1:9" ht="18" x14ac:dyDescent="0.35">
      <c r="A44" s="27" t="s">
        <v>3</v>
      </c>
      <c r="B44" s="58">
        <v>175</v>
      </c>
      <c r="C44" s="37">
        <f>GETPIVOTDATA("Итого",$I$1,"transaction rq",A44)*3</f>
        <v>1506.9767441860467</v>
      </c>
      <c r="D44" s="20">
        <f t="shared" si="34"/>
        <v>0.88387345679012341</v>
      </c>
      <c r="E44" s="32"/>
      <c r="F44" s="62" t="str">
        <f>VLOOKUP(A44,Соответствие!A:B,2,FALSE)</f>
        <v>payment_Details_Continue</v>
      </c>
      <c r="G44" s="34">
        <f t="shared" si="33"/>
        <v>502.32558139534893</v>
      </c>
      <c r="H44" s="23">
        <f>VLOOKUP(F44,SummaryReport!A:J,8,FALSE)</f>
        <v>521</v>
      </c>
      <c r="I44" s="21">
        <f t="shared" si="31"/>
        <v>3.5843413828504977E-2</v>
      </c>
    </row>
    <row r="45" spans="1:9" ht="18" x14ac:dyDescent="0.35">
      <c r="A45" s="27" t="s">
        <v>4</v>
      </c>
      <c r="B45" s="58">
        <v>280</v>
      </c>
      <c r="C45" s="37">
        <f t="shared" si="32"/>
        <v>2476.1612903225805</v>
      </c>
      <c r="D45" s="20">
        <f t="shared" si="34"/>
        <v>0.88692174411485003</v>
      </c>
      <c r="E45" s="39"/>
      <c r="F45" s="62" t="str">
        <f>VLOOKUP(A45,Соответствие!A:B,2,FALSE)</f>
        <v>go_Itinerary</v>
      </c>
      <c r="G45" s="34">
        <f t="shared" si="33"/>
        <v>825.38709677419354</v>
      </c>
      <c r="H45" s="23">
        <f>VLOOKUP(F45,SummaryReport!A:J,8,FALSE)</f>
        <v>821</v>
      </c>
      <c r="I45" s="21">
        <f t="shared" si="31"/>
        <v>-5.3436014301992962E-3</v>
      </c>
    </row>
    <row r="46" spans="1:9" ht="18" x14ac:dyDescent="0.35">
      <c r="A46" s="27" t="s">
        <v>13</v>
      </c>
      <c r="B46" s="58">
        <v>73</v>
      </c>
      <c r="C46" s="37">
        <f t="shared" si="32"/>
        <v>675</v>
      </c>
      <c r="D46" s="20">
        <f t="shared" si="34"/>
        <v>0.8918518518518519</v>
      </c>
      <c r="E46" s="32"/>
      <c r="F46" s="62" t="str">
        <f>VLOOKUP(A46,Соответствие!A:B,2,FALSE)</f>
        <v>cancel_flight</v>
      </c>
      <c r="G46" s="34">
        <f t="shared" si="33"/>
        <v>225</v>
      </c>
      <c r="H46" s="23">
        <f>VLOOKUP(F46,SummaryReport!A:J,8,FALSE)</f>
        <v>214</v>
      </c>
      <c r="I46" s="21">
        <f t="shared" si="31"/>
        <v>-5.1401869158878455E-2</v>
      </c>
    </row>
    <row r="47" spans="1:9" x14ac:dyDescent="0.35">
      <c r="A47" s="91" t="s">
        <v>6</v>
      </c>
      <c r="B47" s="92">
        <v>326</v>
      </c>
      <c r="C47" s="93">
        <f t="shared" si="32"/>
        <v>2937.9767441860467</v>
      </c>
      <c r="D47" s="94">
        <f t="shared" si="34"/>
        <v>0.8890392850640767</v>
      </c>
      <c r="E47" s="32"/>
      <c r="F47" s="62" t="str">
        <f>VLOOKUP(A47,Соответствие!A:B,2,FALSE)</f>
        <v>logout</v>
      </c>
      <c r="G47" s="34">
        <f t="shared" si="33"/>
        <v>979.32558139534888</v>
      </c>
      <c r="H47" s="23">
        <f>VLOOKUP(F47,SummaryReport!A:J,8,FALSE)</f>
        <v>956</v>
      </c>
      <c r="I47" s="21">
        <f t="shared" si="31"/>
        <v>-2.4399143718984106E-2</v>
      </c>
    </row>
    <row r="48" spans="1:9" ht="36" x14ac:dyDescent="0.35">
      <c r="A48" s="27" t="s">
        <v>62</v>
      </c>
      <c r="B48" s="58">
        <v>97</v>
      </c>
      <c r="C48" s="37">
        <f t="shared" si="32"/>
        <v>864.00000000000023</v>
      </c>
      <c r="D48" s="20">
        <f t="shared" si="34"/>
        <v>0.88773148148148151</v>
      </c>
      <c r="E48" s="32"/>
      <c r="F48" s="62" t="str">
        <f>VLOOKUP(A48,Соответствие!A:B,2,FALSE)</f>
        <v>sign_up</v>
      </c>
      <c r="G48" s="34">
        <f t="shared" si="33"/>
        <v>288.00000000000006</v>
      </c>
      <c r="H48" s="23">
        <f>VLOOKUP(F48,SummaryReport!A:J,8,FALSE)</f>
        <v>300</v>
      </c>
      <c r="I48" s="21">
        <f t="shared" si="31"/>
        <v>3.9999999999999813E-2</v>
      </c>
    </row>
    <row r="49" spans="1:9" ht="36" x14ac:dyDescent="0.35">
      <c r="A49" s="27" t="s">
        <v>61</v>
      </c>
      <c r="B49" s="58">
        <v>97</v>
      </c>
      <c r="C49" s="37">
        <f t="shared" si="32"/>
        <v>864.00000000000023</v>
      </c>
      <c r="D49" s="20">
        <f t="shared" si="34"/>
        <v>0.88773148148148151</v>
      </c>
      <c r="E49" s="32"/>
      <c r="F49" s="62" t="str">
        <f>VLOOKUP(A49,Соответствие!A:B,2,FALSE)</f>
        <v>customer_profile_continue</v>
      </c>
      <c r="G49" s="34">
        <f t="shared" si="33"/>
        <v>288.00000000000006</v>
      </c>
      <c r="H49" s="23">
        <f>VLOOKUP(F49,SummaryReport!A:J,8,FALSE)</f>
        <v>300</v>
      </c>
      <c r="I49" s="21">
        <f t="shared" si="31"/>
        <v>3.9999999999999813E-2</v>
      </c>
    </row>
    <row r="50" spans="1:9" ht="36" x14ac:dyDescent="0.35">
      <c r="A50" s="27" t="s">
        <v>63</v>
      </c>
      <c r="B50" s="58">
        <v>97</v>
      </c>
      <c r="C50" s="37">
        <f t="shared" si="32"/>
        <v>864.00000000000023</v>
      </c>
      <c r="D50" s="20">
        <f t="shared" si="34"/>
        <v>0.88773148148148151</v>
      </c>
      <c r="E50" s="32"/>
      <c r="F50" s="62" t="str">
        <f>VLOOKUP(A50,Соответствие!A:B,2,FALSE)</f>
        <v>customer_profile_continue_2</v>
      </c>
      <c r="G50" s="34">
        <f t="shared" si="33"/>
        <v>288.00000000000006</v>
      </c>
      <c r="H50" s="23">
        <f>VLOOKUP(F50,SummaryReport!A:J,8,FALSE)</f>
        <v>300</v>
      </c>
      <c r="I50" s="21">
        <f t="shared" si="31"/>
        <v>3.9999999999999813E-2</v>
      </c>
    </row>
    <row r="51" spans="1:9" ht="18.5" thickBot="1" x14ac:dyDescent="0.4">
      <c r="A51" s="28" t="s">
        <v>7</v>
      </c>
      <c r="B51" s="59">
        <f>SUM(B39:B50)</f>
        <v>2944</v>
      </c>
      <c r="C51" s="60">
        <f>SUM(C39:C50)</f>
        <v>26782.804951237809</v>
      </c>
      <c r="D51" s="20">
        <f t="shared" si="34"/>
        <v>0.89007872755075501</v>
      </c>
    </row>
    <row r="52" spans="1:9" ht="15" thickBot="1" x14ac:dyDescent="0.4">
      <c r="I52" s="24"/>
    </row>
    <row r="53" spans="1:9" x14ac:dyDescent="0.35">
      <c r="A53" s="44"/>
      <c r="B53" s="45"/>
      <c r="C53" s="46" t="s">
        <v>66</v>
      </c>
      <c r="D53" s="46"/>
      <c r="E53" s="46"/>
      <c r="F53" s="46"/>
      <c r="G53" s="46"/>
      <c r="H53" s="46"/>
      <c r="I53" s="31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ColWidth="8.81640625" defaultRowHeight="14.5" x14ac:dyDescent="0.35"/>
  <cols>
    <col min="1" max="1" width="47.453125" bestFit="1" customWidth="1"/>
    <col min="2" max="2" width="30.453125" customWidth="1"/>
  </cols>
  <sheetData>
    <row r="1" spans="1:2" x14ac:dyDescent="0.35">
      <c r="A1" s="35" t="s">
        <v>70</v>
      </c>
      <c r="B1" s="35" t="s">
        <v>71</v>
      </c>
    </row>
    <row r="2" spans="1:2" x14ac:dyDescent="0.35">
      <c r="A2" s="62" t="str">
        <f>'Автоматизированный расчет'!A39</f>
        <v>Главная Welcome страница</v>
      </c>
      <c r="B2" s="62" t="s">
        <v>83</v>
      </c>
    </row>
    <row r="3" spans="1:2" x14ac:dyDescent="0.35">
      <c r="A3" s="62" t="str">
        <f>'Автоматизированный расчет'!A40</f>
        <v>Вход в систему</v>
      </c>
      <c r="B3" s="62" t="s">
        <v>24</v>
      </c>
    </row>
    <row r="4" spans="1:2" x14ac:dyDescent="0.35">
      <c r="A4" s="62" t="str">
        <f>'Автоматизированный расчет'!A41</f>
        <v>Переход на страницу поиска билетов</v>
      </c>
      <c r="B4" s="62" t="s">
        <v>84</v>
      </c>
    </row>
    <row r="5" spans="1:2" x14ac:dyDescent="0.35">
      <c r="A5" s="62" t="str">
        <f>'Автоматизированный расчет'!A42</f>
        <v xml:space="preserve">Заполнение полей для поиска билета </v>
      </c>
      <c r="B5" s="62" t="s">
        <v>85</v>
      </c>
    </row>
    <row r="6" spans="1:2" x14ac:dyDescent="0.35">
      <c r="A6" s="62" t="str">
        <f>'Автоматизированный расчет'!A43</f>
        <v xml:space="preserve">Выбор рейса из найденных </v>
      </c>
      <c r="B6" s="62" t="s">
        <v>86</v>
      </c>
    </row>
    <row r="7" spans="1:2" x14ac:dyDescent="0.35">
      <c r="A7" s="62" t="str">
        <f>'Автоматизированный расчет'!A44</f>
        <v>Оплата билета</v>
      </c>
      <c r="B7" s="62" t="s">
        <v>87</v>
      </c>
    </row>
    <row r="8" spans="1:2" x14ac:dyDescent="0.35">
      <c r="A8" s="62" t="str">
        <f>'Автоматизированный расчет'!A45</f>
        <v>Просмотр квитанций</v>
      </c>
      <c r="B8" s="62" t="s">
        <v>88</v>
      </c>
    </row>
    <row r="9" spans="1:2" x14ac:dyDescent="0.35">
      <c r="A9" s="62" t="str">
        <f>'Автоматизированный расчет'!A46</f>
        <v xml:space="preserve">Отмена бронирования </v>
      </c>
      <c r="B9" s="62" t="s">
        <v>89</v>
      </c>
    </row>
    <row r="10" spans="1:2" x14ac:dyDescent="0.35">
      <c r="A10" s="62" t="str">
        <f>'Автоматизированный расчет'!A47</f>
        <v>Выход из системы</v>
      </c>
      <c r="B10" s="62" t="s">
        <v>25</v>
      </c>
    </row>
    <row r="11" spans="1:2" x14ac:dyDescent="0.35">
      <c r="A11" s="62" t="str">
        <f>'Автоматизированный расчет'!A48</f>
        <v>Перход на страницу регистрации</v>
      </c>
      <c r="B11" s="62" t="s">
        <v>90</v>
      </c>
    </row>
    <row r="12" spans="1:2" x14ac:dyDescent="0.35">
      <c r="A12" s="62" t="str">
        <f>'Автоматизированный расчет'!A49</f>
        <v>Заполнение полей регистарции</v>
      </c>
      <c r="B12" s="62" t="s">
        <v>91</v>
      </c>
    </row>
    <row r="13" spans="1:2" x14ac:dyDescent="0.35">
      <c r="A13" s="62" t="str">
        <f>'Автоматизированный расчет'!A50</f>
        <v>Переход на следуюущий эран после регистарции</v>
      </c>
      <c r="B13" s="62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22"/>
    </sheetView>
  </sheetViews>
  <sheetFormatPr defaultColWidth="8.81640625" defaultRowHeight="14.5" x14ac:dyDescent="0.35"/>
  <cols>
    <col min="1" max="1" width="12.7265625" customWidth="1"/>
  </cols>
  <sheetData>
    <row r="1" spans="1:10" x14ac:dyDescent="0.35">
      <c r="A1" s="100" t="s">
        <v>27</v>
      </c>
      <c r="B1" s="100" t="s">
        <v>72</v>
      </c>
      <c r="C1" s="100" t="s">
        <v>92</v>
      </c>
      <c r="D1" s="100" t="s">
        <v>93</v>
      </c>
      <c r="E1" s="100" t="s">
        <v>73</v>
      </c>
      <c r="F1" s="100" t="s">
        <v>74</v>
      </c>
      <c r="G1" s="100" t="s">
        <v>75</v>
      </c>
      <c r="H1" s="100" t="s">
        <v>28</v>
      </c>
      <c r="I1" s="100" t="s">
        <v>29</v>
      </c>
      <c r="J1" s="100" t="s">
        <v>30</v>
      </c>
    </row>
    <row r="2" spans="1:10" x14ac:dyDescent="0.35">
      <c r="A2" s="100" t="s">
        <v>78</v>
      </c>
      <c r="B2" s="100" t="s">
        <v>29</v>
      </c>
      <c r="C2" s="100">
        <v>2.5</v>
      </c>
      <c r="D2" s="102">
        <v>1.9012</v>
      </c>
      <c r="E2" s="100">
        <v>17.893000000000001</v>
      </c>
      <c r="F2" s="100">
        <v>3.4249999999999998</v>
      </c>
      <c r="G2" s="100">
        <v>7.2530000000000001</v>
      </c>
      <c r="H2" s="101">
        <v>1622</v>
      </c>
      <c r="I2" s="100">
        <v>67</v>
      </c>
      <c r="J2" s="100">
        <v>0</v>
      </c>
    </row>
    <row r="3" spans="1:10" x14ac:dyDescent="0.35">
      <c r="A3" s="100" t="s">
        <v>89</v>
      </c>
      <c r="B3" s="100" t="s">
        <v>28</v>
      </c>
      <c r="C3" s="100">
        <v>2.5</v>
      </c>
      <c r="D3" s="100">
        <v>0</v>
      </c>
      <c r="E3" s="100">
        <v>3.4710000000000001</v>
      </c>
      <c r="F3" s="100">
        <v>0.48099999999999998</v>
      </c>
      <c r="G3" s="100">
        <v>0.21199999999999999</v>
      </c>
      <c r="H3" s="100">
        <v>214</v>
      </c>
      <c r="I3" s="100">
        <v>20</v>
      </c>
      <c r="J3" s="100">
        <v>0</v>
      </c>
    </row>
    <row r="4" spans="1:10" x14ac:dyDescent="0.35">
      <c r="A4" s="100" t="s">
        <v>91</v>
      </c>
      <c r="B4" s="100" t="s">
        <v>28</v>
      </c>
      <c r="C4" s="100">
        <v>2.5</v>
      </c>
      <c r="D4" s="100">
        <v>0</v>
      </c>
      <c r="E4" s="100">
        <v>3.9780000000000002</v>
      </c>
      <c r="F4" s="100">
        <v>0.69799999999999995</v>
      </c>
      <c r="G4" s="100">
        <v>1.2410000000000001</v>
      </c>
      <c r="H4" s="100">
        <v>300</v>
      </c>
      <c r="I4" s="100">
        <v>0</v>
      </c>
      <c r="J4" s="100">
        <v>0</v>
      </c>
    </row>
    <row r="5" spans="1:10" x14ac:dyDescent="0.35">
      <c r="A5" s="100" t="s">
        <v>102</v>
      </c>
      <c r="B5" s="100" t="s">
        <v>29</v>
      </c>
      <c r="C5" s="100">
        <v>2.5</v>
      </c>
      <c r="D5" s="102">
        <v>0.15440000000000001</v>
      </c>
      <c r="E5" s="100">
        <v>7.4059999999999997</v>
      </c>
      <c r="F5" s="100">
        <v>1.488</v>
      </c>
      <c r="G5" s="100">
        <v>2.8860000000000001</v>
      </c>
      <c r="H5" s="100">
        <v>300</v>
      </c>
      <c r="I5" s="100">
        <v>0</v>
      </c>
      <c r="J5" s="100">
        <v>0</v>
      </c>
    </row>
    <row r="6" spans="1:10" x14ac:dyDescent="0.35">
      <c r="A6" s="100" t="s">
        <v>85</v>
      </c>
      <c r="B6" s="100" t="s">
        <v>28</v>
      </c>
      <c r="C6" s="100">
        <v>2.5</v>
      </c>
      <c r="D6" s="100">
        <v>0</v>
      </c>
      <c r="E6" s="100">
        <v>4.2439999999999998</v>
      </c>
      <c r="F6" s="100">
        <v>0.39</v>
      </c>
      <c r="G6" s="100">
        <v>5.1999999999999998E-2</v>
      </c>
      <c r="H6" s="100">
        <v>887</v>
      </c>
      <c r="I6" s="100">
        <v>0</v>
      </c>
      <c r="J6" s="100">
        <v>0</v>
      </c>
    </row>
    <row r="7" spans="1:10" x14ac:dyDescent="0.35">
      <c r="A7" s="100" t="s">
        <v>86</v>
      </c>
      <c r="B7" s="100" t="s">
        <v>28</v>
      </c>
      <c r="C7" s="100">
        <v>2.5</v>
      </c>
      <c r="D7" s="100">
        <v>0</v>
      </c>
      <c r="E7" s="100">
        <v>6.6000000000000003E-2</v>
      </c>
      <c r="F7" s="100">
        <v>3.0000000000000001E-3</v>
      </c>
      <c r="G7" s="100">
        <v>4.1000000000000002E-2</v>
      </c>
      <c r="H7" s="100">
        <v>887</v>
      </c>
      <c r="I7" s="100">
        <v>0</v>
      </c>
      <c r="J7" s="100">
        <v>0</v>
      </c>
    </row>
    <row r="8" spans="1:10" x14ac:dyDescent="0.35">
      <c r="A8" s="100" t="s">
        <v>84</v>
      </c>
      <c r="B8" s="100" t="s">
        <v>28</v>
      </c>
      <c r="C8" s="100">
        <v>2.5</v>
      </c>
      <c r="D8" s="100">
        <v>0</v>
      </c>
      <c r="E8" s="100">
        <v>12.14</v>
      </c>
      <c r="F8" s="100">
        <v>1.696</v>
      </c>
      <c r="G8" s="100">
        <v>1.387</v>
      </c>
      <c r="H8" s="100">
        <v>926</v>
      </c>
      <c r="I8" s="100">
        <v>1</v>
      </c>
      <c r="J8" s="100">
        <v>0</v>
      </c>
    </row>
    <row r="9" spans="1:10" x14ac:dyDescent="0.35">
      <c r="A9" s="100" t="s">
        <v>88</v>
      </c>
      <c r="B9" s="100" t="s">
        <v>28</v>
      </c>
      <c r="C9" s="100">
        <v>2.5</v>
      </c>
      <c r="D9" s="100">
        <v>0</v>
      </c>
      <c r="E9" s="100">
        <v>10.24</v>
      </c>
      <c r="F9" s="100">
        <v>1.427</v>
      </c>
      <c r="G9" s="100">
        <v>1.6379999999999999</v>
      </c>
      <c r="H9" s="100">
        <v>821</v>
      </c>
      <c r="I9" s="100">
        <v>0</v>
      </c>
      <c r="J9" s="100">
        <v>0</v>
      </c>
    </row>
    <row r="10" spans="1:10" x14ac:dyDescent="0.35">
      <c r="A10" s="100" t="s">
        <v>83</v>
      </c>
      <c r="B10" s="100" t="s">
        <v>28</v>
      </c>
      <c r="C10" s="100">
        <v>2.5</v>
      </c>
      <c r="D10" s="100">
        <v>0</v>
      </c>
      <c r="E10" s="100">
        <v>0.23699999999999999</v>
      </c>
      <c r="F10" s="100">
        <v>3.7999999999999999E-2</v>
      </c>
      <c r="G10" s="100">
        <v>0.19700000000000001</v>
      </c>
      <c r="H10" s="101">
        <v>1689</v>
      </c>
      <c r="I10" s="100">
        <v>0</v>
      </c>
      <c r="J10" s="100">
        <v>0</v>
      </c>
    </row>
    <row r="11" spans="1:10" x14ac:dyDescent="0.35">
      <c r="A11" s="100" t="s">
        <v>24</v>
      </c>
      <c r="B11" s="100" t="s">
        <v>28</v>
      </c>
      <c r="C11" s="100">
        <v>2.5</v>
      </c>
      <c r="D11" s="100">
        <v>0</v>
      </c>
      <c r="E11" s="100">
        <v>12.122</v>
      </c>
      <c r="F11" s="100">
        <v>1.111</v>
      </c>
      <c r="G11" s="100">
        <v>1.2689999999999999</v>
      </c>
      <c r="H11" s="101">
        <v>1343</v>
      </c>
      <c r="I11" s="100">
        <v>46</v>
      </c>
      <c r="J11" s="100">
        <v>0</v>
      </c>
    </row>
    <row r="12" spans="1:10" x14ac:dyDescent="0.35">
      <c r="A12" s="100" t="s">
        <v>25</v>
      </c>
      <c r="B12" s="100" t="s">
        <v>28</v>
      </c>
      <c r="C12" s="100">
        <v>2.5</v>
      </c>
      <c r="D12" s="100">
        <v>0</v>
      </c>
      <c r="E12" s="100">
        <v>7.0090000000000003</v>
      </c>
      <c r="F12" s="100">
        <v>0.72299999999999998</v>
      </c>
      <c r="G12" s="100">
        <v>0.08</v>
      </c>
      <c r="H12" s="100">
        <v>956</v>
      </c>
      <c r="I12" s="100">
        <v>0</v>
      </c>
      <c r="J12" s="100">
        <v>0</v>
      </c>
    </row>
    <row r="13" spans="1:10" x14ac:dyDescent="0.35">
      <c r="A13" s="100" t="s">
        <v>87</v>
      </c>
      <c r="B13" s="100" t="s">
        <v>28</v>
      </c>
      <c r="C13" s="100">
        <v>2.5</v>
      </c>
      <c r="D13" s="100">
        <v>0</v>
      </c>
      <c r="E13" s="100">
        <v>1.4650000000000001</v>
      </c>
      <c r="F13" s="100">
        <v>0.126</v>
      </c>
      <c r="G13" s="100">
        <v>4.8000000000000001E-2</v>
      </c>
      <c r="H13" s="100">
        <v>521</v>
      </c>
      <c r="I13" s="100">
        <v>0</v>
      </c>
      <c r="J13" s="100">
        <v>0</v>
      </c>
    </row>
    <row r="14" spans="1:10" x14ac:dyDescent="0.35">
      <c r="A14" s="100" t="s">
        <v>90</v>
      </c>
      <c r="B14" s="100" t="s">
        <v>28</v>
      </c>
      <c r="C14" s="100">
        <v>2.5</v>
      </c>
      <c r="D14" s="100">
        <v>0</v>
      </c>
      <c r="E14" s="100">
        <v>4.8630000000000004</v>
      </c>
      <c r="F14" s="100">
        <v>0.81699999999999995</v>
      </c>
      <c r="G14" s="100">
        <v>1.1379999999999999</v>
      </c>
      <c r="H14" s="100">
        <v>300</v>
      </c>
      <c r="I14" s="100">
        <v>0</v>
      </c>
      <c r="J14" s="100">
        <v>0</v>
      </c>
    </row>
    <row r="15" spans="1:10" x14ac:dyDescent="0.35">
      <c r="A15" s="100" t="s">
        <v>94</v>
      </c>
      <c r="B15" s="100" t="s">
        <v>28</v>
      </c>
      <c r="C15" s="100">
        <v>100</v>
      </c>
      <c r="D15" s="100">
        <v>0</v>
      </c>
      <c r="E15" s="100">
        <v>17.803000000000001</v>
      </c>
      <c r="F15" s="100">
        <v>4.0199999999999996</v>
      </c>
      <c r="G15" s="100">
        <v>9.6549999999999994</v>
      </c>
      <c r="H15" s="100">
        <v>182</v>
      </c>
      <c r="I15" s="100">
        <v>46</v>
      </c>
      <c r="J15" s="100">
        <v>0</v>
      </c>
    </row>
    <row r="16" spans="1:10" x14ac:dyDescent="0.35">
      <c r="A16" s="100" t="s">
        <v>95</v>
      </c>
      <c r="B16" s="100" t="s">
        <v>28</v>
      </c>
      <c r="C16" s="100">
        <v>62</v>
      </c>
      <c r="D16" s="100">
        <v>0</v>
      </c>
      <c r="E16" s="100">
        <v>17.893000000000001</v>
      </c>
      <c r="F16" s="100">
        <v>3.4180000000000001</v>
      </c>
      <c r="G16" s="100">
        <v>5.61</v>
      </c>
      <c r="H16" s="100">
        <v>366</v>
      </c>
      <c r="I16" s="100">
        <v>0</v>
      </c>
      <c r="J16" s="100">
        <v>0</v>
      </c>
    </row>
    <row r="17" spans="1:10" x14ac:dyDescent="0.35">
      <c r="A17" s="100" t="s">
        <v>96</v>
      </c>
      <c r="B17" s="100" t="s">
        <v>28</v>
      </c>
      <c r="C17" s="100">
        <v>43</v>
      </c>
      <c r="D17" s="100">
        <v>0</v>
      </c>
      <c r="E17" s="100">
        <v>15.585000000000001</v>
      </c>
      <c r="F17" s="100">
        <v>2.9620000000000002</v>
      </c>
      <c r="G17" s="100">
        <v>5.1210000000000004</v>
      </c>
      <c r="H17" s="100">
        <v>521</v>
      </c>
      <c r="I17" s="100">
        <v>1</v>
      </c>
      <c r="J17" s="100">
        <v>0</v>
      </c>
    </row>
    <row r="18" spans="1:10" x14ac:dyDescent="0.35">
      <c r="A18" s="100" t="s">
        <v>97</v>
      </c>
      <c r="B18" s="100" t="s">
        <v>28</v>
      </c>
      <c r="C18" s="100">
        <v>300</v>
      </c>
      <c r="D18" s="100">
        <v>0</v>
      </c>
      <c r="E18" s="100">
        <v>17.096</v>
      </c>
      <c r="F18" s="100">
        <v>4.3719999999999999</v>
      </c>
      <c r="G18" s="100">
        <v>14.127000000000001</v>
      </c>
      <c r="H18" s="100">
        <v>39</v>
      </c>
      <c r="I18" s="100">
        <v>0</v>
      </c>
      <c r="J18" s="100">
        <v>0</v>
      </c>
    </row>
    <row r="19" spans="1:10" x14ac:dyDescent="0.35">
      <c r="A19" s="100" t="s">
        <v>99</v>
      </c>
      <c r="B19" s="100" t="s">
        <v>28</v>
      </c>
      <c r="C19" s="100">
        <v>48</v>
      </c>
      <c r="D19" s="100">
        <v>0</v>
      </c>
      <c r="E19" s="100">
        <v>16.710999999999999</v>
      </c>
      <c r="F19" s="100">
        <v>2.97</v>
      </c>
      <c r="G19" s="100">
        <v>4.0650000000000004</v>
      </c>
      <c r="H19" s="100">
        <v>214</v>
      </c>
      <c r="I19" s="100">
        <v>20</v>
      </c>
      <c r="J19" s="100">
        <v>0</v>
      </c>
    </row>
    <row r="20" spans="1:10" x14ac:dyDescent="0.35">
      <c r="A20" s="100" t="s">
        <v>98</v>
      </c>
      <c r="B20" s="100" t="s">
        <v>28</v>
      </c>
      <c r="C20" s="100">
        <v>75</v>
      </c>
      <c r="D20" s="100">
        <v>0</v>
      </c>
      <c r="E20" s="100">
        <v>14.601000000000001</v>
      </c>
      <c r="F20" s="100">
        <v>3.0840000000000001</v>
      </c>
      <c r="G20" s="100">
        <v>7.2839999999999998</v>
      </c>
      <c r="H20" s="100">
        <v>300</v>
      </c>
      <c r="I20" s="100">
        <v>0</v>
      </c>
      <c r="J20" s="100">
        <v>0</v>
      </c>
    </row>
    <row r="21" spans="1:10" x14ac:dyDescent="0.35">
      <c r="A21" s="100" t="s">
        <v>100</v>
      </c>
      <c r="B21" s="100" t="s">
        <v>28</v>
      </c>
      <c r="C21" s="100">
        <v>2.5</v>
      </c>
      <c r="D21" s="100">
        <v>0</v>
      </c>
      <c r="E21" s="100">
        <v>0</v>
      </c>
      <c r="F21" s="100">
        <v>0</v>
      </c>
      <c r="G21" s="100">
        <v>0</v>
      </c>
      <c r="H21" s="100">
        <v>30</v>
      </c>
      <c r="I21" s="100">
        <v>0</v>
      </c>
      <c r="J21" s="100">
        <v>0</v>
      </c>
    </row>
    <row r="22" spans="1:10" x14ac:dyDescent="0.35">
      <c r="A22" s="100" t="s">
        <v>101</v>
      </c>
      <c r="B22" s="100" t="s">
        <v>28</v>
      </c>
      <c r="C22" s="100">
        <v>2.5</v>
      </c>
      <c r="D22" s="100">
        <v>0</v>
      </c>
      <c r="E22" s="100">
        <v>0</v>
      </c>
      <c r="F22" s="100">
        <v>0</v>
      </c>
      <c r="G22" s="100">
        <v>0</v>
      </c>
      <c r="H22" s="100">
        <v>30</v>
      </c>
      <c r="I22" s="100">
        <v>0</v>
      </c>
      <c r="J22" s="1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1640625" defaultRowHeight="14.5" x14ac:dyDescent="0.35"/>
  <cols>
    <col min="2" max="2" width="4.453125" customWidth="1"/>
    <col min="3" max="4" width="9.08984375" hidden="1" customWidth="1"/>
    <col min="5" max="5" width="20.453125" customWidth="1"/>
    <col min="6" max="6" width="18.81640625" customWidth="1"/>
    <col min="7" max="7" width="15.36328125" customWidth="1"/>
    <col min="8" max="8" width="15.089843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08984375" bestFit="1" customWidth="1"/>
    <col min="15" max="15" width="5" bestFit="1" customWidth="1"/>
    <col min="16" max="16" width="14.08984375" bestFit="1" customWidth="1"/>
    <col min="17" max="17" width="19.453125" bestFit="1" customWidth="1"/>
  </cols>
  <sheetData>
    <row r="9" spans="5:9" x14ac:dyDescent="0.35">
      <c r="E9" s="99" t="s">
        <v>33</v>
      </c>
      <c r="F9" s="99"/>
      <c r="G9" s="99"/>
      <c r="H9" s="99"/>
      <c r="I9" s="99"/>
    </row>
    <row r="11" spans="5:9" ht="28" x14ac:dyDescent="0.3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" x14ac:dyDescent="0.3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0" x14ac:dyDescent="0.3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0" x14ac:dyDescent="0.3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" x14ac:dyDescent="0.3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0" x14ac:dyDescent="0.3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5" x14ac:dyDescent="0.3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" x14ac:dyDescent="0.3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5">
      <c r="E23" s="99" t="s">
        <v>31</v>
      </c>
      <c r="F23" s="99"/>
      <c r="G23" s="99"/>
      <c r="H23" s="99"/>
      <c r="I23" s="99"/>
    </row>
    <row r="25" spans="5:9" x14ac:dyDescent="0.3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" x14ac:dyDescent="0.3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" x14ac:dyDescent="0.3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" x14ac:dyDescent="0.3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" x14ac:dyDescent="0.3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" x14ac:dyDescent="0.3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" x14ac:dyDescent="0.3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" x14ac:dyDescent="0.3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5">
      <c r="E35" s="99" t="s">
        <v>32</v>
      </c>
      <c r="F35" s="99"/>
      <c r="G35" s="99"/>
      <c r="H35" s="99"/>
      <c r="I35" s="99"/>
    </row>
    <row r="37" spans="5:15" x14ac:dyDescent="0.3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" x14ac:dyDescent="0.3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" x14ac:dyDescent="0.3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" x14ac:dyDescent="0.3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" x14ac:dyDescent="0.3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" x14ac:dyDescent="0.3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" x14ac:dyDescent="0.3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" x14ac:dyDescent="0.3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User_1</cp:lastModifiedBy>
  <dcterms:created xsi:type="dcterms:W3CDTF">2015-06-05T18:19:34Z</dcterms:created>
  <dcterms:modified xsi:type="dcterms:W3CDTF">2024-06-21T13:04:45Z</dcterms:modified>
</cp:coreProperties>
</file>