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plom\Docs\"/>
    </mc:Choice>
  </mc:AlternateContent>
  <bookViews>
    <workbookView xWindow="0" yWindow="0" windowWidth="28800" windowHeight="11745" tabRatio="719" firstSheet="1" activeTab="4"/>
  </bookViews>
  <sheets>
    <sheet name="1. Сырье и материалы" sheetId="3" r:id="rId1"/>
    <sheet name="2. Топливо и энергия" sheetId="7" r:id="rId2"/>
    <sheet name="3. Долгосрочные активы" sheetId="2" r:id="rId3"/>
    <sheet name="4. Зарплата" sheetId="1" r:id="rId4"/>
    <sheet name="5. Отпускная цена и прибыль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2" l="1"/>
  <c r="F15" i="2" s="1"/>
  <c r="D16" i="2"/>
  <c r="F16" i="2" s="1"/>
  <c r="D17" i="2"/>
  <c r="F17" i="2" s="1"/>
  <c r="D18" i="2"/>
  <c r="F18" i="2" s="1"/>
  <c r="D19" i="2"/>
  <c r="F19" i="2" s="1"/>
  <c r="D20" i="2"/>
  <c r="F20" i="2"/>
  <c r="D21" i="2"/>
  <c r="F21" i="2" s="1"/>
  <c r="F22" i="2"/>
  <c r="D37" i="2"/>
  <c r="F37" i="2" s="1"/>
  <c r="D38" i="2"/>
  <c r="F38" i="2" s="1"/>
  <c r="D39" i="2"/>
  <c r="F39" i="2" s="1"/>
  <c r="D40" i="2"/>
  <c r="F40" i="2" s="1"/>
  <c r="D41" i="2"/>
  <c r="F41" i="2" s="1"/>
  <c r="D42" i="2"/>
  <c r="F42" i="2" s="1"/>
  <c r="D43" i="2"/>
  <c r="F43" i="2"/>
  <c r="F44" i="2"/>
  <c r="D16" i="7" l="1"/>
  <c r="F32" i="2" l="1"/>
  <c r="D31" i="2"/>
  <c r="F31" i="2" s="1"/>
  <c r="D30" i="2"/>
  <c r="F30" i="2" s="1"/>
  <c r="D29" i="2"/>
  <c r="F29" i="2" s="1"/>
  <c r="D28" i="2"/>
  <c r="F28" i="2" s="1"/>
  <c r="D27" i="2"/>
  <c r="F27" i="2" s="1"/>
  <c r="F33" i="2" l="1"/>
  <c r="C22" i="5"/>
  <c r="B3" i="1"/>
  <c r="B4" i="1" s="1"/>
  <c r="E20" i="1" l="1"/>
  <c r="G20" i="1" s="1"/>
  <c r="E21" i="1"/>
  <c r="G21" i="1" s="1"/>
  <c r="E22" i="1"/>
  <c r="G22" i="1" s="1"/>
  <c r="E23" i="1"/>
  <c r="G23" i="1" s="1"/>
  <c r="E24" i="1"/>
  <c r="G24" i="1" s="1"/>
  <c r="E19" i="1"/>
  <c r="G19" i="1" s="1"/>
  <c r="E7" i="1"/>
  <c r="G7" i="1" s="1"/>
  <c r="E8" i="1"/>
  <c r="G8" i="1" s="1"/>
  <c r="E9" i="1"/>
  <c r="G9" i="1" s="1"/>
  <c r="E10" i="1"/>
  <c r="G10" i="1" s="1"/>
  <c r="E11" i="1"/>
  <c r="G11" i="1" s="1"/>
  <c r="E6" i="1"/>
  <c r="G6" i="1" s="1"/>
  <c r="G12" i="1" s="1"/>
  <c r="B8" i="5" l="1"/>
  <c r="G14" i="1"/>
  <c r="G15" i="1" s="1"/>
  <c r="G25" i="1"/>
  <c r="E17" i="7"/>
  <c r="E18" i="7"/>
  <c r="E19" i="7"/>
  <c r="E20" i="7"/>
  <c r="E21" i="7"/>
  <c r="E22" i="7"/>
  <c r="E23" i="7"/>
  <c r="E24" i="7"/>
  <c r="E16" i="7"/>
  <c r="E4" i="7"/>
  <c r="E5" i="7"/>
  <c r="E6" i="7"/>
  <c r="E7" i="7"/>
  <c r="E8" i="7"/>
  <c r="E9" i="7"/>
  <c r="E10" i="7"/>
  <c r="E11" i="7"/>
  <c r="E3" i="7"/>
  <c r="G27" i="1" l="1"/>
  <c r="G28" i="1" s="1"/>
  <c r="B6" i="5" s="1"/>
  <c r="B7" i="5" s="1"/>
  <c r="B9" i="5"/>
  <c r="B10" i="5"/>
  <c r="E25" i="7"/>
  <c r="E12" i="7"/>
  <c r="B11" i="5" l="1"/>
  <c r="B4" i="5"/>
  <c r="F10" i="2"/>
  <c r="E25" i="3"/>
  <c r="E24" i="3"/>
  <c r="E23" i="3"/>
  <c r="E22" i="3"/>
  <c r="E21" i="3"/>
  <c r="E20" i="3"/>
  <c r="E19" i="3"/>
  <c r="E18" i="3"/>
  <c r="E17" i="3"/>
  <c r="E4" i="3"/>
  <c r="E5" i="3"/>
  <c r="E6" i="3"/>
  <c r="E7" i="3"/>
  <c r="E8" i="3"/>
  <c r="E9" i="3"/>
  <c r="E10" i="3"/>
  <c r="E11" i="3"/>
  <c r="E3" i="3"/>
  <c r="D6" i="2"/>
  <c r="F6" i="2" s="1"/>
  <c r="D5" i="2"/>
  <c r="F5" i="2" s="1"/>
  <c r="D4" i="2"/>
  <c r="F4" i="2" s="1"/>
  <c r="D3" i="2"/>
  <c r="F3" i="2" s="1"/>
  <c r="F11" i="2" l="1"/>
  <c r="B5" i="5" s="1"/>
  <c r="E13" i="3"/>
  <c r="E27" i="3"/>
  <c r="B3" i="5" l="1"/>
  <c r="B12" i="5" l="1"/>
  <c r="B13" i="5" s="1"/>
  <c r="B23" i="5" l="1"/>
  <c r="B14" i="5"/>
  <c r="B15" i="5" l="1"/>
  <c r="B16" i="5" s="1"/>
  <c r="B17" i="5" l="1"/>
  <c r="B21" i="5" s="1"/>
  <c r="B22" i="5" s="1"/>
  <c r="B24" i="5" l="1"/>
  <c r="B25" i="5" s="1"/>
  <c r="B26" i="5" s="1"/>
  <c r="B30" i="5" l="1"/>
  <c r="B31" i="5"/>
</calcChain>
</file>

<file path=xl/sharedStrings.xml><?xml version="1.0" encoding="utf-8"?>
<sst xmlns="http://schemas.openxmlformats.org/spreadsheetml/2006/main" count="216" uniqueCount="119">
  <si>
    <t>Должность</t>
  </si>
  <si>
    <t>Тарифный разряд</t>
  </si>
  <si>
    <t>Затраты времени на выполнение работы, час.</t>
  </si>
  <si>
    <t>Нормативный срок службы, лет</t>
  </si>
  <si>
    <t>Годовая амортизация, р.</t>
  </si>
  <si>
    <t>Содержание работы</t>
  </si>
  <si>
    <t>Тарифный кэффициент</t>
  </si>
  <si>
    <t>Наименование сырья (материала)</t>
  </si>
  <si>
    <t>Единица измерения</t>
  </si>
  <si>
    <t>Затраты, р.</t>
  </si>
  <si>
    <t>Цена за 1 единицу измерения, р</t>
  </si>
  <si>
    <t>Коэффициент для начисления транспортно-заготовительных расходов</t>
  </si>
  <si>
    <t>Наименование статьи</t>
  </si>
  <si>
    <t>Значение, р.</t>
  </si>
  <si>
    <t>Цена за 1 единицу измерения, р.</t>
  </si>
  <si>
    <t>Норма расхода  (за вычетом возвратных отходов)</t>
  </si>
  <si>
    <t>Установочная мощность, кВт</t>
  </si>
  <si>
    <t>Тариф за кВт/ч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</si>
  <si>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</si>
  <si>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</si>
  <si>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</si>
  <si>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</si>
  <si>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</si>
  <si>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</si>
  <si>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</si>
  <si>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</si>
  <si>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</si>
  <si>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1. Сырье и материалы</t>
  </si>
  <si>
    <t>План (норма) расхода (за вычетом возвратных отходов)</t>
  </si>
  <si>
    <t>Наименование актива</t>
  </si>
  <si>
    <t>Амортизируемая стоимость, р.</t>
  </si>
  <si>
    <t>Амортизационные отчисления, р.</t>
  </si>
  <si>
    <t>Плановое время использования, ч</t>
  </si>
  <si>
    <t>Расчетное время использования, ч</t>
  </si>
  <si>
    <t>Тарифная ставка, р.</t>
  </si>
  <si>
    <t>Среднее количество роличество рабочих дней в месяце</t>
  </si>
  <si>
    <t>Базовая ставка (ставка 1-го разряда), р.</t>
  </si>
  <si>
    <t>Количество рабочих дней в году (при 5-дневной рабочей неделе)</t>
  </si>
  <si>
    <t>Затраты времени на выполнение операции, час.</t>
  </si>
  <si>
    <t>Должность (профессия)</t>
  </si>
  <si>
    <t>Основная зарплата (тарифная часть), р.</t>
  </si>
  <si>
    <t>Всего затрат на основную заработную плату (тарифную часть), р.</t>
  </si>
  <si>
    <t>2. Топливо и энергия</t>
  </si>
  <si>
    <t>Ставка</t>
  </si>
  <si>
    <t>2. Налог на добавленную стоимость</t>
  </si>
  <si>
    <t>4. Налогооблагаемая прибыль</t>
  </si>
  <si>
    <t>5. Налог на прибыль</t>
  </si>
  <si>
    <t>6. Чистая прибыль</t>
  </si>
  <si>
    <t>3. Полная себестоимость продукции</t>
  </si>
  <si>
    <t>Таблица 5.2 - Расчет чистой прибыли от разработки, производства и реализации одной единицы программного продукта</t>
  </si>
  <si>
    <t>Таблица 5.3 - Расчет показателей рентабельности производства и продажи</t>
  </si>
  <si>
    <t>Название показателя</t>
  </si>
  <si>
    <t>Значение</t>
  </si>
  <si>
    <t>Рентабельность производства</t>
  </si>
  <si>
    <t>Рентабельность продажи</t>
  </si>
  <si>
    <t>Вид операции</t>
  </si>
  <si>
    <t>3. Амортизация долгосрочных активов</t>
  </si>
  <si>
    <t>Задается самостоятельно в установленном Методическими рекомендациями интервале</t>
  </si>
  <si>
    <t>Всего затрат на дополнительную заработную плату (надтарифная часть), р.</t>
  </si>
  <si>
    <t>4. Заработная плата</t>
  </si>
  <si>
    <t>5. Отчисления в ФСЗН и БГС</t>
  </si>
  <si>
    <t>6. Содержание и эксплуатация машин и оборудования</t>
  </si>
  <si>
    <t>7. Общепроизводственные расходы</t>
  </si>
  <si>
    <t>8. Общехозяйственные расходы</t>
  </si>
  <si>
    <t>9. Производственная себестоимость</t>
  </si>
  <si>
    <t>10. Коммерческие расходы</t>
  </si>
  <si>
    <t>11. Полная себестоимость</t>
  </si>
  <si>
    <t>13. Цена без НДС</t>
  </si>
  <si>
    <t>14. Налог на добавленную стоимость</t>
  </si>
  <si>
    <t>Всего затрат на сырье и материалы в период разработки и производства программного продукта</t>
  </si>
  <si>
    <t>Всего амортизируемая стоимость имеющихся долгосрочных активов</t>
  </si>
  <si>
    <t>Всего амортизируемая стоимость новых долгосрочных активов</t>
  </si>
  <si>
    <t>Коэффициент для начисления дополнительной заработной платы (надтарифной части)</t>
  </si>
  <si>
    <t>12. Плановая прибыль</t>
  </si>
  <si>
    <t>Всего затрат на ТЭР в период разработки и производства программного продукта</t>
  </si>
  <si>
    <r>
      <t xml:space="preserve">Таблица 3.1 - Расчет амортизируемой стоимости и величины амортизационных отчислений </t>
    </r>
    <r>
      <rPr>
        <b/>
        <sz val="12"/>
        <color rgb="FFFF0000"/>
        <rFont val="Times New Roman"/>
        <family val="1"/>
        <charset val="204"/>
      </rPr>
      <t>имеющихся долгосрочных активов</t>
    </r>
    <r>
      <rPr>
        <b/>
        <sz val="12"/>
        <color theme="1"/>
        <rFont val="Times New Roman"/>
        <family val="1"/>
        <charset val="204"/>
      </rPr>
      <t xml:space="preserve"> </t>
    </r>
    <r>
      <rPr>
        <b/>
        <sz val="12"/>
        <color rgb="FFFF0000"/>
        <rFont val="Times New Roman"/>
        <family val="1"/>
        <charset val="204"/>
      </rPr>
      <t>за период разработки и производства название программного продукта</t>
    </r>
  </si>
  <si>
    <r>
      <t xml:space="preserve">Таблица 3.2 - Расчет амортизируемой стоимости и величины амортизационных отчислений </t>
    </r>
    <r>
      <rPr>
        <b/>
        <sz val="12"/>
        <color rgb="FFFF0000"/>
        <rFont val="Times New Roman"/>
        <family val="1"/>
        <charset val="204"/>
      </rPr>
      <t>новых долгосрочных активов</t>
    </r>
    <r>
      <rPr>
        <b/>
        <sz val="12"/>
        <color theme="1"/>
        <rFont val="Times New Roman"/>
        <family val="1"/>
        <charset val="204"/>
      </rPr>
      <t xml:space="preserve"> </t>
    </r>
    <r>
      <rPr>
        <b/>
        <sz val="12"/>
        <color rgb="FFFF0000"/>
        <rFont val="Times New Roman"/>
        <family val="1"/>
        <charset val="204"/>
      </rPr>
      <t>за период разработки и производства программного продукта</t>
    </r>
  </si>
  <si>
    <r>
      <t xml:space="preserve">Таблица 4.1 - Расчет затрат на заработную плату специалистов, привлеченных к </t>
    </r>
    <r>
      <rPr>
        <b/>
        <sz val="12"/>
        <color rgb="FFFF0000"/>
        <rFont val="Times New Roman"/>
        <family val="1"/>
        <charset val="204"/>
      </rPr>
      <t>разработке и производству программного продукта</t>
    </r>
  </si>
  <si>
    <r>
      <t xml:space="preserve">Таблица 1.1 - Расчет затрат на сырье и материалы </t>
    </r>
    <r>
      <rPr>
        <b/>
        <sz val="12"/>
        <color rgb="FFFF0000"/>
        <rFont val="Times New Roman"/>
        <family val="1"/>
        <charset val="204"/>
      </rPr>
      <t>за период разработки и производства программного продукта</t>
    </r>
  </si>
  <si>
    <r>
      <t xml:space="preserve">Таблица 1.2 - Расчет затрат на сырье и материалы </t>
    </r>
    <r>
      <rPr>
        <b/>
        <sz val="12"/>
        <color rgb="FFFF0000"/>
        <rFont val="Times New Roman"/>
        <family val="1"/>
        <charset val="204"/>
      </rPr>
      <t>для изготовления комплекта, включающего носитель программного продукта и экземпляр технической документации (в упаковке)</t>
    </r>
  </si>
  <si>
    <r>
      <t xml:space="preserve">Таблица 2.1 - Расчет затрат на топливно-энергетические ресурсы </t>
    </r>
    <r>
      <rPr>
        <b/>
        <sz val="12"/>
        <color rgb="FFFF0000"/>
        <rFont val="Times New Roman"/>
        <family val="1"/>
        <charset val="204"/>
      </rPr>
      <t>за период разработки и производства программного продукта</t>
    </r>
  </si>
  <si>
    <t>Всего затрат на сырье и материалы для изготовления комплекта</t>
  </si>
  <si>
    <r>
      <t xml:space="preserve">Таблица 2.2 - Расчет затрат на топливно-энергетические ресурсы </t>
    </r>
    <r>
      <rPr>
        <b/>
        <sz val="12"/>
        <color rgb="FFFF0000"/>
        <rFont val="Times New Roman"/>
        <family val="1"/>
        <charset val="204"/>
      </rPr>
      <t>для изготовления комплекта, включающего носитель программного продукта и экземпляр технической документации (в упаковке)</t>
    </r>
  </si>
  <si>
    <t>Всего затрат на ТЭР для изготовления комплекта</t>
  </si>
  <si>
    <t>Время использования в процессе изготовления</t>
  </si>
  <si>
    <r>
      <t xml:space="preserve">Таблица 3.3 - Расчет амортизируемой стоимости и величины амортизационных отчислений </t>
    </r>
    <r>
      <rPr>
        <b/>
        <sz val="12"/>
        <color rgb="FFFF0000"/>
        <rFont val="Times New Roman"/>
        <family val="1"/>
        <charset val="204"/>
      </rPr>
      <t>имеющихся долгосрочных активов</t>
    </r>
    <r>
      <rPr>
        <b/>
        <sz val="12"/>
        <color theme="1"/>
        <rFont val="Times New Roman"/>
        <family val="1"/>
        <charset val="204"/>
      </rPr>
      <t xml:space="preserve">, используемых </t>
    </r>
    <r>
      <rPr>
        <b/>
        <sz val="12"/>
        <color rgb="FFFF0000"/>
        <rFont val="Times New Roman"/>
        <family val="1"/>
        <charset val="204"/>
      </rPr>
      <t>во время изготовления комплекта, включающего носитель программного продукта и техническую документацию (в упаковке)</t>
    </r>
  </si>
  <si>
    <r>
      <t xml:space="preserve">Таблица 3.4 - Расчет амортизируемой стоимости и величины амортизационных отчислений </t>
    </r>
    <r>
      <rPr>
        <b/>
        <sz val="12"/>
        <color rgb="FFFF0000"/>
        <rFont val="Times New Roman"/>
        <family val="1"/>
        <charset val="204"/>
      </rPr>
      <t>новых долгосрочных активов</t>
    </r>
    <r>
      <rPr>
        <b/>
        <sz val="12"/>
        <color theme="1"/>
        <rFont val="Times New Roman"/>
        <family val="1"/>
        <charset val="204"/>
      </rPr>
      <t xml:space="preserve">, используемых </t>
    </r>
    <r>
      <rPr>
        <b/>
        <sz val="12"/>
        <color rgb="FFFF0000"/>
        <rFont val="Times New Roman"/>
        <family val="1"/>
        <charset val="204"/>
      </rPr>
      <t>во время изготовления комплекта, включающего носитель программного продукта и техническую документацию (в упаковке)</t>
    </r>
  </si>
  <si>
    <t>Всего величина амортизационных отчислений имеющихся долгосрочных активов за период разработки и производства программного продукта</t>
  </si>
  <si>
    <t>Всего величина амортизационных отчислений новых долгосрочных активов за период разработки и производства программного продукта</t>
  </si>
  <si>
    <t>Всего величина амортизационных отчислений имеющихся долгосрочных активов за время изготовления комплекта</t>
  </si>
  <si>
    <t>Всего величина амортизационных отчислений новых долгосрочных активов за время изготовления комплекта</t>
  </si>
  <si>
    <r>
      <t xml:space="preserve">Таблица 4.2 - Расчет затрат на заработную плату работников, связанных с </t>
    </r>
    <r>
      <rPr>
        <b/>
        <sz val="12"/>
        <color rgb="FFFF0000"/>
        <rFont val="Times New Roman"/>
        <family val="1"/>
        <charset val="204"/>
      </rPr>
      <t>изготовлением комплекта, включающего в себя носитель программного продукта и техническую документацию (в упаковке)</t>
    </r>
  </si>
  <si>
    <t>Задается самостоятельно с учетом коэффициента, установленного на предприятии (в организации)</t>
  </si>
  <si>
    <t>Итого затрат на заработную плату (тарифная и надтарифная части) за период разработки и производства программного продукта</t>
  </si>
  <si>
    <t>Итого затрат на заработную плату (тарифная и надтарифная части) за время изготовления комплекта</t>
  </si>
  <si>
    <t>Наименование оборудования</t>
  </si>
  <si>
    <t>Срок использования в процессе разработки и производства, мес.</t>
  </si>
  <si>
    <t>Таблица 5.1 - Расчет отпускной цены единицы программного продукта в комплекте с носителем и техической документацией (в комплекте)</t>
  </si>
  <si>
    <t>15. Отпускная цена</t>
  </si>
  <si>
    <t>1. Отпускная цена</t>
  </si>
  <si>
    <r>
      <t xml:space="preserve">0,12 </t>
    </r>
    <r>
      <rPr>
        <sz val="12"/>
        <color rgb="FFFF0000"/>
        <rFont val="Calibri"/>
        <family val="2"/>
        <charset val="204"/>
      </rPr>
      <t xml:space="preserve">× </t>
    </r>
    <r>
      <rPr>
        <sz val="12"/>
        <color rgb="FFFF0000"/>
        <rFont val="Times New Roman"/>
        <family val="1"/>
        <charset val="204"/>
      </rPr>
      <t>курс USD по НБРБ</t>
    </r>
  </si>
  <si>
    <t>1. Блок бумаги А4</t>
  </si>
  <si>
    <t>шт.</t>
  </si>
  <si>
    <t>2. Ручка шариковая</t>
  </si>
  <si>
    <t>3. Карандаш простой</t>
  </si>
  <si>
    <t>4. Ластик</t>
  </si>
  <si>
    <t>2. Картридж для принтера</t>
  </si>
  <si>
    <t>3. Бумага для чертежей А1</t>
  </si>
  <si>
    <t>1. Ноутбук ASUS N53SM</t>
  </si>
  <si>
    <t xml:space="preserve">2. Настольная лампа </t>
  </si>
  <si>
    <t>3. Принтер Samsung CSX 3205</t>
  </si>
  <si>
    <t>2. Рабочий стол</t>
  </si>
  <si>
    <t>3. Рабочий стул</t>
  </si>
  <si>
    <t>4. Настольная лампа</t>
  </si>
  <si>
    <t>5. Принтер Samsung CSX 3205</t>
  </si>
  <si>
    <t xml:space="preserve">5. </t>
  </si>
  <si>
    <t xml:space="preserve">1. </t>
  </si>
  <si>
    <t>1. Инженер-программист</t>
  </si>
  <si>
    <t>Разработка программного продукта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</si>
</sst>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Border="1" applyAlignment="1">
      <alignment horizontal="center"/>
    </xf>
    <xf numFmtId="0" fontId="1" fillId="0" borderId="7" xfId="0" applyFont="1" applyBorder="1"/>
    <xf numFmtId="0" fontId="1" fillId="0" borderId="2" xfId="0" applyFont="1" applyBorder="1"/>
    <xf numFmtId="4" fontId="1" fillId="0" borderId="1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49" fontId="1" fillId="0" borderId="2" xfId="0" applyNumberFormat="1" applyFont="1" applyBorder="1"/>
    <xf numFmtId="49" fontId="1" fillId="0" borderId="5" xfId="0" applyNumberFormat="1" applyFont="1" applyBorder="1"/>
    <xf numFmtId="49" fontId="1" fillId="0" borderId="7" xfId="0" applyNumberFormat="1" applyFont="1" applyBorder="1"/>
    <xf numFmtId="49" fontId="1" fillId="0" borderId="13" xfId="0" applyNumberFormat="1" applyFont="1" applyBorder="1"/>
    <xf numFmtId="49" fontId="1" fillId="0" borderId="14" xfId="0" applyNumberFormat="1" applyFont="1" applyBorder="1"/>
    <xf numFmtId="49" fontId="1" fillId="0" borderId="15" xfId="0" applyNumberFormat="1" applyFont="1" applyBorder="1"/>
    <xf numFmtId="49" fontId="1" fillId="0" borderId="13" xfId="0" applyNumberFormat="1" applyFont="1" applyBorder="1" applyAlignment="1">
      <alignment wrapText="1"/>
    </xf>
    <xf numFmtId="49" fontId="1" fillId="0" borderId="14" xfId="0" applyNumberFormat="1" applyFont="1" applyBorder="1" applyAlignment="1">
      <alignment wrapText="1"/>
    </xf>
    <xf numFmtId="49" fontId="1" fillId="0" borderId="15" xfId="0" applyNumberFormat="1" applyFont="1" applyBorder="1" applyAlignment="1">
      <alignment wrapText="1"/>
    </xf>
    <xf numFmtId="4" fontId="1" fillId="0" borderId="13" xfId="0" applyNumberFormat="1" applyFont="1" applyBorder="1" applyAlignment="1">
      <alignment horizontal="center" vertical="center"/>
    </xf>
    <xf numFmtId="4" fontId="1" fillId="0" borderId="14" xfId="0" applyNumberFormat="1" applyFont="1" applyBorder="1" applyAlignment="1">
      <alignment horizontal="center" vertical="center"/>
    </xf>
    <xf numFmtId="4" fontId="1" fillId="0" borderId="15" xfId="0" applyNumberFormat="1" applyFont="1" applyBorder="1" applyAlignment="1">
      <alignment horizontal="center" vertical="center"/>
    </xf>
    <xf numFmtId="0" fontId="1" fillId="0" borderId="5" xfId="0" applyFont="1" applyBorder="1"/>
    <xf numFmtId="49" fontId="4" fillId="0" borderId="14" xfId="0" applyNumberFormat="1" applyFont="1" applyBorder="1" applyAlignment="1">
      <alignment wrapText="1"/>
    </xf>
    <xf numFmtId="4" fontId="4" fillId="0" borderId="14" xfId="0" applyNumberFormat="1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4" fontId="1" fillId="0" borderId="4" xfId="0" applyNumberFormat="1" applyFont="1" applyBorder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9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49" fontId="1" fillId="0" borderId="8" xfId="0" applyNumberFormat="1" applyFont="1" applyBorder="1"/>
    <xf numFmtId="2" fontId="1" fillId="0" borderId="0" xfId="0" applyNumberFormat="1" applyFont="1"/>
    <xf numFmtId="0" fontId="1" fillId="0" borderId="0" xfId="0" applyFont="1" applyAlignment="1"/>
    <xf numFmtId="10" fontId="6" fillId="0" borderId="14" xfId="0" applyNumberFormat="1" applyFont="1" applyBorder="1" applyAlignment="1">
      <alignment horizontal="center" vertical="center"/>
    </xf>
    <xf numFmtId="10" fontId="4" fillId="0" borderId="14" xfId="0" applyNumberFormat="1" applyFont="1" applyBorder="1" applyAlignment="1">
      <alignment horizontal="center" vertical="center"/>
    </xf>
    <xf numFmtId="10" fontId="6" fillId="0" borderId="13" xfId="0" applyNumberFormat="1" applyFont="1" applyBorder="1" applyAlignment="1">
      <alignment horizontal="center" vertical="center"/>
    </xf>
    <xf numFmtId="10" fontId="1" fillId="0" borderId="15" xfId="0" applyNumberFormat="1" applyFont="1" applyBorder="1" applyAlignment="1">
      <alignment horizontal="center" vertical="center"/>
    </xf>
    <xf numFmtId="10" fontId="1" fillId="0" borderId="14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wrapText="1"/>
    </xf>
    <xf numFmtId="2" fontId="1" fillId="0" borderId="0" xfId="0" applyNumberFormat="1" applyFont="1" applyBorder="1" applyAlignment="1">
      <alignment horizontal="center"/>
    </xf>
    <xf numFmtId="10" fontId="1" fillId="0" borderId="6" xfId="0" applyNumberFormat="1" applyFont="1" applyBorder="1" applyAlignment="1">
      <alignment horizontal="center"/>
    </xf>
    <xf numFmtId="0" fontId="1" fillId="0" borderId="0" xfId="0" applyFont="1" applyBorder="1"/>
    <xf numFmtId="49" fontId="2" fillId="0" borderId="0" xfId="0" applyNumberFormat="1" applyFont="1" applyAlignment="1">
      <alignment horizontal="left" vertical="top" wrapText="1"/>
    </xf>
    <xf numFmtId="10" fontId="1" fillId="0" borderId="14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9" fontId="2" fillId="0" borderId="0" xfId="0" applyNumberFormat="1" applyFont="1" applyAlignment="1">
      <alignment vertical="top" wrapText="1"/>
    </xf>
    <xf numFmtId="4" fontId="6" fillId="0" borderId="15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/>
    <xf numFmtId="3" fontId="1" fillId="0" borderId="0" xfId="0" applyNumberFormat="1" applyFont="1"/>
    <xf numFmtId="4" fontId="1" fillId="2" borderId="13" xfId="0" applyNumberFormat="1" applyFont="1" applyFill="1" applyBorder="1" applyAlignment="1">
      <alignment horizontal="center" vertical="center" wrapText="1"/>
    </xf>
    <xf numFmtId="4" fontId="0" fillId="0" borderId="0" xfId="0" applyNumberFormat="1"/>
    <xf numFmtId="4" fontId="1" fillId="0" borderId="3" xfId="0" applyNumberFormat="1" applyFont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3" fontId="0" fillId="0" borderId="0" xfId="0" applyNumberFormat="1"/>
    <xf numFmtId="1" fontId="1" fillId="0" borderId="0" xfId="0" applyNumberFormat="1" applyFont="1"/>
    <xf numFmtId="1" fontId="1" fillId="2" borderId="1" xfId="0" applyNumberFormat="1" applyFont="1" applyFill="1" applyBorder="1" applyAlignment="1">
      <alignment horizontal="center" vertical="center" wrapText="1"/>
    </xf>
    <xf numFmtId="1" fontId="1" fillId="0" borderId="13" xfId="0" applyNumberFormat="1" applyFont="1" applyBorder="1" applyAlignment="1">
      <alignment horizontal="center"/>
    </xf>
    <xf numFmtId="1" fontId="1" fillId="0" borderId="14" xfId="0" applyNumberFormat="1" applyFont="1" applyBorder="1" applyAlignment="1">
      <alignment horizontal="center"/>
    </xf>
    <xf numFmtId="1" fontId="1" fillId="0" borderId="15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4" fontId="1" fillId="2" borderId="3" xfId="0" applyNumberFormat="1" applyFont="1" applyFill="1" applyBorder="1" applyAlignment="1">
      <alignment horizontal="center" vertical="center" wrapText="1"/>
    </xf>
    <xf numFmtId="4" fontId="1" fillId="2" borderId="4" xfId="0" applyNumberFormat="1" applyFont="1" applyFill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7" xfId="0" applyNumberFormat="1" applyFont="1" applyBorder="1" applyAlignment="1">
      <alignment horizontal="center"/>
    </xf>
    <xf numFmtId="10" fontId="1" fillId="0" borderId="13" xfId="0" applyNumberFormat="1" applyFont="1" applyBorder="1" applyAlignment="1">
      <alignment horizontal="center" vertical="center"/>
    </xf>
    <xf numFmtId="10" fontId="3" fillId="0" borderId="4" xfId="0" applyNumberFormat="1" applyFont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8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top" wrapText="1"/>
    </xf>
    <xf numFmtId="4" fontId="6" fillId="0" borderId="2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center" vertical="center"/>
    </xf>
    <xf numFmtId="4" fontId="6" fillId="0" borderId="7" xfId="0" applyNumberFormat="1" applyFont="1" applyBorder="1" applyAlignment="1">
      <alignment horizontal="center" vertical="center"/>
    </xf>
    <xf numFmtId="4" fontId="2" fillId="0" borderId="8" xfId="0" applyNumberFormat="1" applyFont="1" applyBorder="1" applyAlignment="1">
      <alignment horizontal="left" vertical="top" wrapText="1"/>
    </xf>
    <xf numFmtId="49" fontId="1" fillId="0" borderId="10" xfId="0" applyNumberFormat="1" applyFont="1" applyBorder="1" applyAlignment="1">
      <alignment horizontal="left"/>
    </xf>
    <xf numFmtId="49" fontId="1" fillId="0" borderId="11" xfId="0" applyNumberFormat="1" applyFont="1" applyBorder="1" applyAlignment="1">
      <alignment horizontal="left"/>
    </xf>
    <xf numFmtId="4" fontId="1" fillId="0" borderId="12" xfId="0" applyNumberFormat="1" applyFont="1" applyBorder="1" applyAlignment="1">
      <alignment horizontal="left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4" fontId="1" fillId="0" borderId="8" xfId="0" applyNumberFormat="1" applyFont="1" applyBorder="1" applyAlignment="1">
      <alignment horizontal="left" wrapText="1"/>
    </xf>
    <xf numFmtId="4" fontId="2" fillId="0" borderId="8" xfId="0" applyNumberFormat="1" applyFont="1" applyBorder="1" applyAlignment="1">
      <alignment horizontal="left" wrapText="1"/>
    </xf>
    <xf numFmtId="49" fontId="1" fillId="0" borderId="7" xfId="0" applyNumberFormat="1" applyFont="1" applyBorder="1" applyAlignment="1">
      <alignment horizontal="left"/>
    </xf>
    <xf numFmtId="49" fontId="1" fillId="0" borderId="12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49" fontId="2" fillId="0" borderId="8" xfId="0" applyNumberFormat="1" applyFont="1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933450</xdr:colOff>
      <xdr:row>1</xdr:row>
      <xdr:rowOff>390525</xdr:rowOff>
    </xdr:from>
    <xdr:to>
      <xdr:col>6</xdr:col>
      <xdr:colOff>19050</xdr:colOff>
      <xdr:row>2</xdr:row>
      <xdr:rowOff>152400</xdr:rowOff>
    </xdr:to>
    <xdr:cxnSp macro="">
      <xdr:nvCxnSpPr>
        <xdr:cNvPr id="3" name="Прямая со стрелкой 2"/>
        <xdr:cNvCxnSpPr/>
      </xdr:nvCxnSpPr>
      <xdr:spPr>
        <a:xfrm flipH="1">
          <a:off x="5886450" y="790575"/>
          <a:ext cx="2219325" cy="1619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923925</xdr:colOff>
      <xdr:row>2</xdr:row>
      <xdr:rowOff>0</xdr:rowOff>
    </xdr:from>
    <xdr:to>
      <xdr:col>6</xdr:col>
      <xdr:colOff>19051</xdr:colOff>
      <xdr:row>15</xdr:row>
      <xdr:rowOff>133350</xdr:rowOff>
    </xdr:to>
    <xdr:cxnSp macro="">
      <xdr:nvCxnSpPr>
        <xdr:cNvPr id="5" name="Прямая со стрелкой 4"/>
        <xdr:cNvCxnSpPr/>
      </xdr:nvCxnSpPr>
      <xdr:spPr>
        <a:xfrm flipH="1">
          <a:off x="5876925" y="800100"/>
          <a:ext cx="2228851" cy="31337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opLeftCell="A16" workbookViewId="0">
      <selection activeCell="C22" sqref="C22"/>
    </sheetView>
  </sheetViews>
  <sheetFormatPr defaultRowHeight="15.75" x14ac:dyDescent="0.25"/>
  <cols>
    <col min="1" max="1" width="41.28515625" style="1" customWidth="1"/>
    <col min="2" max="2" width="13.7109375" style="1" customWidth="1"/>
    <col min="3" max="3" width="27.140625" style="62" customWidth="1"/>
    <col min="4" max="4" width="19.28515625" style="62" customWidth="1"/>
    <col min="5" max="5" width="13.5703125" style="62" customWidth="1"/>
    <col min="6" max="23" width="9.140625" style="1"/>
  </cols>
  <sheetData>
    <row r="1" spans="1:16" ht="33.75" customHeight="1" x14ac:dyDescent="0.25">
      <c r="A1" s="88" t="s">
        <v>78</v>
      </c>
      <c r="B1" s="88"/>
      <c r="C1" s="88"/>
      <c r="D1" s="88"/>
      <c r="E1" s="88"/>
    </row>
    <row r="2" spans="1:16" ht="54.75" customHeight="1" x14ac:dyDescent="0.25">
      <c r="A2" s="16" t="s">
        <v>7</v>
      </c>
      <c r="B2" s="16" t="s">
        <v>8</v>
      </c>
      <c r="C2" s="61" t="s">
        <v>28</v>
      </c>
      <c r="D2" s="61" t="s">
        <v>14</v>
      </c>
      <c r="E2" s="61" t="s">
        <v>9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x14ac:dyDescent="0.25">
      <c r="A3" s="21" t="s">
        <v>101</v>
      </c>
      <c r="B3" s="21" t="s">
        <v>102</v>
      </c>
      <c r="C3" s="10">
        <v>1</v>
      </c>
      <c r="D3" s="10">
        <v>37.99</v>
      </c>
      <c r="E3" s="10">
        <f>C3*D3</f>
        <v>37.99</v>
      </c>
    </row>
    <row r="4" spans="1:16" x14ac:dyDescent="0.25">
      <c r="A4" s="22" t="s">
        <v>103</v>
      </c>
      <c r="B4" s="22" t="s">
        <v>102</v>
      </c>
      <c r="C4" s="11">
        <v>5</v>
      </c>
      <c r="D4" s="11">
        <v>0.79</v>
      </c>
      <c r="E4" s="11">
        <f t="shared" ref="E4:E11" si="0">C4*D4</f>
        <v>3.95</v>
      </c>
    </row>
    <row r="5" spans="1:16" x14ac:dyDescent="0.25">
      <c r="A5" s="22" t="s">
        <v>104</v>
      </c>
      <c r="B5" s="22" t="s">
        <v>102</v>
      </c>
      <c r="C5" s="11">
        <v>3</v>
      </c>
      <c r="D5" s="11">
        <v>0.44</v>
      </c>
      <c r="E5" s="11">
        <f t="shared" si="0"/>
        <v>1.32</v>
      </c>
    </row>
    <row r="6" spans="1:16" x14ac:dyDescent="0.25">
      <c r="A6" s="22" t="s">
        <v>105</v>
      </c>
      <c r="B6" s="22" t="s">
        <v>102</v>
      </c>
      <c r="C6" s="11">
        <v>1</v>
      </c>
      <c r="D6" s="11">
        <v>0.4</v>
      </c>
      <c r="E6" s="11">
        <f t="shared" si="0"/>
        <v>0.4</v>
      </c>
    </row>
    <row r="7" spans="1:16" x14ac:dyDescent="0.25">
      <c r="A7" s="22" t="s">
        <v>22</v>
      </c>
      <c r="B7" s="22"/>
      <c r="C7" s="11"/>
      <c r="D7" s="11"/>
      <c r="E7" s="11">
        <f t="shared" si="0"/>
        <v>0</v>
      </c>
    </row>
    <row r="8" spans="1:16" x14ac:dyDescent="0.25">
      <c r="A8" s="22" t="s">
        <v>23</v>
      </c>
      <c r="B8" s="22"/>
      <c r="C8" s="11"/>
      <c r="D8" s="11"/>
      <c r="E8" s="11">
        <f t="shared" si="0"/>
        <v>0</v>
      </c>
    </row>
    <row r="9" spans="1:16" x14ac:dyDescent="0.25">
      <c r="A9" s="22" t="s">
        <v>24</v>
      </c>
      <c r="B9" s="22"/>
      <c r="C9" s="11"/>
      <c r="D9" s="11"/>
      <c r="E9" s="11">
        <f t="shared" si="0"/>
        <v>0</v>
      </c>
    </row>
    <row r="10" spans="1:16" x14ac:dyDescent="0.25">
      <c r="A10" s="22" t="s">
        <v>25</v>
      </c>
      <c r="B10" s="22"/>
      <c r="C10" s="11"/>
      <c r="D10" s="11"/>
      <c r="E10" s="11">
        <f t="shared" si="0"/>
        <v>0</v>
      </c>
    </row>
    <row r="11" spans="1:16" x14ac:dyDescent="0.25">
      <c r="A11" s="23" t="s">
        <v>26</v>
      </c>
      <c r="B11" s="23"/>
      <c r="C11" s="12"/>
      <c r="D11" s="12"/>
      <c r="E11" s="12">
        <f t="shared" si="0"/>
        <v>0</v>
      </c>
    </row>
    <row r="12" spans="1:16" x14ac:dyDescent="0.25">
      <c r="A12" s="87" t="s">
        <v>11</v>
      </c>
      <c r="B12" s="87"/>
      <c r="C12" s="87"/>
      <c r="D12" s="87"/>
      <c r="E12" s="9">
        <v>1</v>
      </c>
    </row>
    <row r="13" spans="1:16" x14ac:dyDescent="0.25">
      <c r="A13" s="87" t="s">
        <v>69</v>
      </c>
      <c r="B13" s="87"/>
      <c r="C13" s="87"/>
      <c r="D13" s="87"/>
      <c r="E13" s="9">
        <f>SUM(E3:E11)*E12</f>
        <v>43.660000000000004</v>
      </c>
    </row>
    <row r="15" spans="1:16" ht="30" customHeight="1" x14ac:dyDescent="0.25">
      <c r="A15" s="88" t="s">
        <v>79</v>
      </c>
      <c r="B15" s="88"/>
      <c r="C15" s="88"/>
      <c r="D15" s="88"/>
      <c r="E15" s="88"/>
    </row>
    <row r="16" spans="1:16" ht="47.25" x14ac:dyDescent="0.25">
      <c r="A16" s="16" t="s">
        <v>7</v>
      </c>
      <c r="B16" s="16" t="s">
        <v>8</v>
      </c>
      <c r="C16" s="61" t="s">
        <v>15</v>
      </c>
      <c r="D16" s="61" t="s">
        <v>10</v>
      </c>
      <c r="E16" s="61" t="s">
        <v>9</v>
      </c>
    </row>
    <row r="17" spans="1:5" x14ac:dyDescent="0.25">
      <c r="A17" s="21" t="s">
        <v>101</v>
      </c>
      <c r="B17" s="21" t="s">
        <v>102</v>
      </c>
      <c r="C17" s="10">
        <v>1</v>
      </c>
      <c r="D17" s="10">
        <v>37.99</v>
      </c>
      <c r="E17" s="10">
        <f>C17*D17</f>
        <v>37.99</v>
      </c>
    </row>
    <row r="18" spans="1:5" x14ac:dyDescent="0.25">
      <c r="A18" s="22" t="s">
        <v>106</v>
      </c>
      <c r="B18" s="22" t="s">
        <v>102</v>
      </c>
      <c r="C18" s="11">
        <v>1</v>
      </c>
      <c r="D18" s="11">
        <v>42.23</v>
      </c>
      <c r="E18" s="11">
        <f t="shared" ref="E18:E25" si="1">C18*D18</f>
        <v>42.23</v>
      </c>
    </row>
    <row r="19" spans="1:5" x14ac:dyDescent="0.25">
      <c r="A19" s="22" t="s">
        <v>107</v>
      </c>
      <c r="B19" s="22" t="s">
        <v>102</v>
      </c>
      <c r="C19" s="11">
        <v>10</v>
      </c>
      <c r="D19" s="11">
        <v>1.45</v>
      </c>
      <c r="E19" s="11">
        <f t="shared" si="1"/>
        <v>14.5</v>
      </c>
    </row>
    <row r="20" spans="1:5" x14ac:dyDescent="0.25">
      <c r="A20" s="22" t="s">
        <v>21</v>
      </c>
      <c r="B20" s="22"/>
      <c r="C20" s="11"/>
      <c r="D20" s="11"/>
      <c r="E20" s="11">
        <f t="shared" si="1"/>
        <v>0</v>
      </c>
    </row>
    <row r="21" spans="1:5" x14ac:dyDescent="0.25">
      <c r="A21" s="22" t="s">
        <v>22</v>
      </c>
      <c r="B21" s="22"/>
      <c r="C21" s="11"/>
      <c r="D21" s="11"/>
      <c r="E21" s="11">
        <f t="shared" si="1"/>
        <v>0</v>
      </c>
    </row>
    <row r="22" spans="1:5" x14ac:dyDescent="0.25">
      <c r="A22" s="22" t="s">
        <v>23</v>
      </c>
      <c r="B22" s="22"/>
      <c r="C22" s="11"/>
      <c r="D22" s="11"/>
      <c r="E22" s="11">
        <f t="shared" si="1"/>
        <v>0</v>
      </c>
    </row>
    <row r="23" spans="1:5" x14ac:dyDescent="0.25">
      <c r="A23" s="22" t="s">
        <v>24</v>
      </c>
      <c r="B23" s="22"/>
      <c r="C23" s="11"/>
      <c r="D23" s="11"/>
      <c r="E23" s="11">
        <f t="shared" si="1"/>
        <v>0</v>
      </c>
    </row>
    <row r="24" spans="1:5" x14ac:dyDescent="0.25">
      <c r="A24" s="22" t="s">
        <v>25</v>
      </c>
      <c r="B24" s="22"/>
      <c r="C24" s="11"/>
      <c r="D24" s="11"/>
      <c r="E24" s="11">
        <f t="shared" si="1"/>
        <v>0</v>
      </c>
    </row>
    <row r="25" spans="1:5" x14ac:dyDescent="0.25">
      <c r="A25" s="23" t="s">
        <v>26</v>
      </c>
      <c r="B25" s="23"/>
      <c r="C25" s="12"/>
      <c r="D25" s="12"/>
      <c r="E25" s="12">
        <f t="shared" si="1"/>
        <v>0</v>
      </c>
    </row>
    <row r="26" spans="1:5" x14ac:dyDescent="0.25">
      <c r="A26" s="87" t="s">
        <v>11</v>
      </c>
      <c r="B26" s="87"/>
      <c r="C26" s="87"/>
      <c r="D26" s="87"/>
      <c r="E26" s="9">
        <v>1</v>
      </c>
    </row>
    <row r="27" spans="1:5" x14ac:dyDescent="0.25">
      <c r="A27" s="87" t="s">
        <v>81</v>
      </c>
      <c r="B27" s="87"/>
      <c r="C27" s="87"/>
      <c r="D27" s="87"/>
      <c r="E27" s="9">
        <f>SUM(E17:E25)*E26</f>
        <v>94.72</v>
      </c>
    </row>
  </sheetData>
  <mergeCells count="6">
    <mergeCell ref="A12:D12"/>
    <mergeCell ref="A13:D13"/>
    <mergeCell ref="A26:D26"/>
    <mergeCell ref="A27:D27"/>
    <mergeCell ref="A1:E1"/>
    <mergeCell ref="A15:E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4" workbookViewId="0">
      <selection activeCell="C17" sqref="C17"/>
    </sheetView>
  </sheetViews>
  <sheetFormatPr defaultRowHeight="15.75" x14ac:dyDescent="0.25"/>
  <cols>
    <col min="1" max="1" width="38.28515625" style="1" customWidth="1"/>
    <col min="2" max="2" width="16.7109375" style="62" customWidth="1"/>
    <col min="3" max="3" width="19.28515625" style="62" customWidth="1"/>
    <col min="4" max="4" width="21" style="62" customWidth="1"/>
    <col min="5" max="5" width="16.85546875" style="62" customWidth="1"/>
  </cols>
  <sheetData>
    <row r="1" spans="1:7" ht="31.5" customHeight="1" x14ac:dyDescent="0.25">
      <c r="A1" s="88" t="s">
        <v>80</v>
      </c>
      <c r="B1" s="88"/>
      <c r="C1" s="88"/>
      <c r="D1" s="88"/>
      <c r="E1" s="88"/>
    </row>
    <row r="2" spans="1:7" ht="31.5" x14ac:dyDescent="0.25">
      <c r="A2" s="16" t="s">
        <v>95</v>
      </c>
      <c r="B2" s="64" t="s">
        <v>16</v>
      </c>
      <c r="C2" s="61" t="s">
        <v>32</v>
      </c>
      <c r="D2" s="61" t="s">
        <v>17</v>
      </c>
      <c r="E2" s="64" t="s">
        <v>9</v>
      </c>
      <c r="G2" s="60" t="s">
        <v>100</v>
      </c>
    </row>
    <row r="3" spans="1:7" x14ac:dyDescent="0.25">
      <c r="A3" s="21" t="s">
        <v>108</v>
      </c>
      <c r="B3" s="27">
        <v>5.6000000000000001E-2</v>
      </c>
      <c r="C3" s="36">
        <v>240</v>
      </c>
      <c r="D3" s="90">
        <v>0.33960000000000001</v>
      </c>
      <c r="E3" s="10">
        <f>B3*C3*$D$3</f>
        <v>4.5642240000000003</v>
      </c>
    </row>
    <row r="4" spans="1:7" x14ac:dyDescent="0.25">
      <c r="A4" s="22" t="s">
        <v>109</v>
      </c>
      <c r="B4" s="28">
        <v>1.4999999999999999E-2</v>
      </c>
      <c r="C4" s="37">
        <v>240</v>
      </c>
      <c r="D4" s="91"/>
      <c r="E4" s="11">
        <f t="shared" ref="E4:E11" si="0">B4*C4*$D$3</f>
        <v>1.2225599999999999</v>
      </c>
    </row>
    <row r="5" spans="1:7" x14ac:dyDescent="0.25">
      <c r="A5" s="22" t="s">
        <v>20</v>
      </c>
      <c r="B5" s="28"/>
      <c r="C5" s="37"/>
      <c r="D5" s="91"/>
      <c r="E5" s="11">
        <f t="shared" si="0"/>
        <v>0</v>
      </c>
    </row>
    <row r="6" spans="1:7" x14ac:dyDescent="0.25">
      <c r="A6" s="22" t="s">
        <v>21</v>
      </c>
      <c r="B6" s="28"/>
      <c r="C6" s="37"/>
      <c r="D6" s="91"/>
      <c r="E6" s="11">
        <f t="shared" si="0"/>
        <v>0</v>
      </c>
    </row>
    <row r="7" spans="1:7" x14ac:dyDescent="0.25">
      <c r="A7" s="22" t="s">
        <v>22</v>
      </c>
      <c r="B7" s="28"/>
      <c r="C7" s="37"/>
      <c r="D7" s="91"/>
      <c r="E7" s="11">
        <f t="shared" si="0"/>
        <v>0</v>
      </c>
    </row>
    <row r="8" spans="1:7" x14ac:dyDescent="0.25">
      <c r="A8" s="22" t="s">
        <v>23</v>
      </c>
      <c r="B8" s="28"/>
      <c r="C8" s="37"/>
      <c r="D8" s="91"/>
      <c r="E8" s="11">
        <f t="shared" si="0"/>
        <v>0</v>
      </c>
    </row>
    <row r="9" spans="1:7" x14ac:dyDescent="0.25">
      <c r="A9" s="22" t="s">
        <v>24</v>
      </c>
      <c r="B9" s="28"/>
      <c r="C9" s="37"/>
      <c r="D9" s="91"/>
      <c r="E9" s="11">
        <f t="shared" si="0"/>
        <v>0</v>
      </c>
    </row>
    <row r="10" spans="1:7" x14ac:dyDescent="0.25">
      <c r="A10" s="22" t="s">
        <v>25</v>
      </c>
      <c r="B10" s="28"/>
      <c r="C10" s="37"/>
      <c r="D10" s="91"/>
      <c r="E10" s="11">
        <f t="shared" si="0"/>
        <v>0</v>
      </c>
    </row>
    <row r="11" spans="1:7" x14ac:dyDescent="0.25">
      <c r="A11" s="23" t="s">
        <v>26</v>
      </c>
      <c r="B11" s="29"/>
      <c r="C11" s="38"/>
      <c r="D11" s="92"/>
      <c r="E11" s="12">
        <f t="shared" si="0"/>
        <v>0</v>
      </c>
    </row>
    <row r="12" spans="1:7" x14ac:dyDescent="0.25">
      <c r="A12" s="87" t="s">
        <v>74</v>
      </c>
      <c r="B12" s="87"/>
      <c r="C12" s="87"/>
      <c r="D12" s="87"/>
      <c r="E12" s="12">
        <f>SUM(E3:E11)</f>
        <v>5.7867839999999999</v>
      </c>
    </row>
    <row r="14" spans="1:7" ht="31.5" customHeight="1" x14ac:dyDescent="0.25">
      <c r="A14" s="89" t="s">
        <v>82</v>
      </c>
      <c r="B14" s="89"/>
      <c r="C14" s="89"/>
      <c r="D14" s="89"/>
      <c r="E14" s="89"/>
    </row>
    <row r="15" spans="1:7" ht="31.5" x14ac:dyDescent="0.25">
      <c r="A15" s="16" t="s">
        <v>95</v>
      </c>
      <c r="B15" s="64" t="s">
        <v>16</v>
      </c>
      <c r="C15" s="61" t="s">
        <v>33</v>
      </c>
      <c r="D15" s="61" t="s">
        <v>17</v>
      </c>
      <c r="E15" s="64" t="s">
        <v>9</v>
      </c>
    </row>
    <row r="16" spans="1:7" x14ac:dyDescent="0.25">
      <c r="A16" s="21" t="s">
        <v>108</v>
      </c>
      <c r="B16" s="27">
        <v>0.06</v>
      </c>
      <c r="C16" s="36">
        <v>32</v>
      </c>
      <c r="D16" s="90">
        <f>D3</f>
        <v>0.33960000000000001</v>
      </c>
      <c r="E16" s="10">
        <f>B16*C16*$D$16</f>
        <v>0.65203200000000006</v>
      </c>
    </row>
    <row r="17" spans="1:5" x14ac:dyDescent="0.25">
      <c r="A17" s="22" t="s">
        <v>109</v>
      </c>
      <c r="B17" s="28">
        <v>0.06</v>
      </c>
      <c r="C17" s="37">
        <v>32</v>
      </c>
      <c r="D17" s="91"/>
      <c r="E17" s="11">
        <f t="shared" ref="E17:E24" si="1">B17*C17*$D$16</f>
        <v>0.65203200000000006</v>
      </c>
    </row>
    <row r="18" spans="1:5" x14ac:dyDescent="0.25">
      <c r="A18" s="22" t="s">
        <v>110</v>
      </c>
      <c r="B18" s="28">
        <v>2.7E-2</v>
      </c>
      <c r="C18" s="37">
        <v>2</v>
      </c>
      <c r="D18" s="91"/>
      <c r="E18" s="11">
        <f t="shared" si="1"/>
        <v>1.8338400000000001E-2</v>
      </c>
    </row>
    <row r="19" spans="1:5" x14ac:dyDescent="0.25">
      <c r="A19" s="22" t="s">
        <v>21</v>
      </c>
      <c r="B19" s="28"/>
      <c r="C19" s="37"/>
      <c r="D19" s="91"/>
      <c r="E19" s="11">
        <f t="shared" si="1"/>
        <v>0</v>
      </c>
    </row>
    <row r="20" spans="1:5" x14ac:dyDescent="0.25">
      <c r="A20" s="22" t="s">
        <v>22</v>
      </c>
      <c r="B20" s="28"/>
      <c r="C20" s="37"/>
      <c r="D20" s="91"/>
      <c r="E20" s="11">
        <f t="shared" si="1"/>
        <v>0</v>
      </c>
    </row>
    <row r="21" spans="1:5" x14ac:dyDescent="0.25">
      <c r="A21" s="22" t="s">
        <v>23</v>
      </c>
      <c r="B21" s="28"/>
      <c r="C21" s="37"/>
      <c r="D21" s="91"/>
      <c r="E21" s="11">
        <f t="shared" si="1"/>
        <v>0</v>
      </c>
    </row>
    <row r="22" spans="1:5" x14ac:dyDescent="0.25">
      <c r="A22" s="22" t="s">
        <v>24</v>
      </c>
      <c r="B22" s="28"/>
      <c r="C22" s="37"/>
      <c r="D22" s="91"/>
      <c r="E22" s="11">
        <f t="shared" si="1"/>
        <v>0</v>
      </c>
    </row>
    <row r="23" spans="1:5" x14ac:dyDescent="0.25">
      <c r="A23" s="22" t="s">
        <v>25</v>
      </c>
      <c r="B23" s="28"/>
      <c r="C23" s="37"/>
      <c r="D23" s="91"/>
      <c r="E23" s="11">
        <f t="shared" si="1"/>
        <v>0</v>
      </c>
    </row>
    <row r="24" spans="1:5" x14ac:dyDescent="0.25">
      <c r="A24" s="23" t="s">
        <v>26</v>
      </c>
      <c r="B24" s="29"/>
      <c r="C24" s="38"/>
      <c r="D24" s="92"/>
      <c r="E24" s="12">
        <f t="shared" si="1"/>
        <v>0</v>
      </c>
    </row>
    <row r="25" spans="1:5" x14ac:dyDescent="0.25">
      <c r="A25" s="87" t="s">
        <v>83</v>
      </c>
      <c r="B25" s="87"/>
      <c r="C25" s="87"/>
      <c r="D25" s="87"/>
      <c r="E25" s="12">
        <f>SUM(E16:E24)</f>
        <v>1.3224024000000001</v>
      </c>
    </row>
  </sheetData>
  <mergeCells count="6">
    <mergeCell ref="A1:E1"/>
    <mergeCell ref="A12:D12"/>
    <mergeCell ref="A25:D25"/>
    <mergeCell ref="A14:E14"/>
    <mergeCell ref="D3:D11"/>
    <mergeCell ref="D16:D2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opLeftCell="A13" zoomScaleNormal="100" workbookViewId="0">
      <selection activeCell="A10" sqref="A10:E10"/>
    </sheetView>
  </sheetViews>
  <sheetFormatPr defaultRowHeight="15" x14ac:dyDescent="0.25"/>
  <cols>
    <col min="1" max="1" width="44.42578125" customWidth="1"/>
    <col min="2" max="2" width="19.28515625" style="65" customWidth="1"/>
    <col min="3" max="3" width="19" style="72" customWidth="1"/>
    <col min="4" max="4" width="23.85546875" style="65" customWidth="1"/>
    <col min="5" max="5" width="24.28515625" style="65" customWidth="1"/>
    <col min="6" max="6" width="20.5703125" style="65" customWidth="1"/>
  </cols>
  <sheetData>
    <row r="1" spans="1:20" ht="34.5" customHeight="1" x14ac:dyDescent="0.25">
      <c r="A1" s="100" t="s">
        <v>75</v>
      </c>
      <c r="B1" s="100"/>
      <c r="C1" s="100"/>
      <c r="D1" s="100"/>
      <c r="E1" s="100"/>
      <c r="F1" s="10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47.25" x14ac:dyDescent="0.25">
      <c r="A2" s="16" t="s">
        <v>29</v>
      </c>
      <c r="B2" s="61" t="s">
        <v>30</v>
      </c>
      <c r="C2" s="68" t="s">
        <v>3</v>
      </c>
      <c r="D2" s="61" t="s">
        <v>4</v>
      </c>
      <c r="E2" s="61" t="s">
        <v>96</v>
      </c>
      <c r="F2" s="61" t="s">
        <v>31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.75" x14ac:dyDescent="0.25">
      <c r="A3" s="21" t="s">
        <v>108</v>
      </c>
      <c r="B3" s="36">
        <v>2830</v>
      </c>
      <c r="C3" s="69">
        <v>4</v>
      </c>
      <c r="D3" s="10">
        <f t="shared" ref="D3:D6" si="0">B3/C3</f>
        <v>707.5</v>
      </c>
      <c r="E3" s="66">
        <v>2</v>
      </c>
      <c r="F3" s="10">
        <f t="shared" ref="F3:F6" si="1">D3*E3/12</f>
        <v>117.91666666666667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x14ac:dyDescent="0.25">
      <c r="A4" s="22" t="s">
        <v>111</v>
      </c>
      <c r="B4" s="37">
        <v>160</v>
      </c>
      <c r="C4" s="70">
        <v>7</v>
      </c>
      <c r="D4" s="11">
        <f t="shared" si="0"/>
        <v>22.857142857142858</v>
      </c>
      <c r="E4" s="67">
        <v>2</v>
      </c>
      <c r="F4" s="11">
        <f t="shared" si="1"/>
        <v>3.8095238095238098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.75" x14ac:dyDescent="0.25">
      <c r="A5" s="22" t="s">
        <v>112</v>
      </c>
      <c r="B5" s="37">
        <v>200</v>
      </c>
      <c r="C5" s="70">
        <v>7</v>
      </c>
      <c r="D5" s="11">
        <f t="shared" si="0"/>
        <v>28.571428571428573</v>
      </c>
      <c r="E5" s="67">
        <v>2</v>
      </c>
      <c r="F5" s="11">
        <f t="shared" si="1"/>
        <v>4.7619047619047619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.75" x14ac:dyDescent="0.25">
      <c r="A6" s="22" t="s">
        <v>113</v>
      </c>
      <c r="B6" s="37">
        <v>30</v>
      </c>
      <c r="C6" s="70">
        <v>7</v>
      </c>
      <c r="D6" s="11">
        <f t="shared" si="0"/>
        <v>4.2857142857142856</v>
      </c>
      <c r="E6" s="67">
        <v>2</v>
      </c>
      <c r="F6" s="11">
        <f t="shared" si="1"/>
        <v>0.7142857142857143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.75" x14ac:dyDescent="0.25">
      <c r="A7" s="22"/>
      <c r="B7" s="37"/>
      <c r="C7" s="70"/>
      <c r="D7" s="11"/>
      <c r="E7" s="67"/>
      <c r="F7" s="1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75" x14ac:dyDescent="0.25">
      <c r="A8" s="22"/>
      <c r="B8" s="37"/>
      <c r="C8" s="70"/>
      <c r="D8" s="11"/>
      <c r="E8" s="67"/>
      <c r="F8" s="1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.75" x14ac:dyDescent="0.25">
      <c r="A9" s="23"/>
      <c r="B9" s="38"/>
      <c r="C9" s="71"/>
      <c r="D9" s="12"/>
      <c r="E9" s="13"/>
      <c r="F9" s="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.75" x14ac:dyDescent="0.25">
      <c r="A10" s="101" t="s">
        <v>70</v>
      </c>
      <c r="B10" s="95"/>
      <c r="C10" s="95"/>
      <c r="D10" s="95"/>
      <c r="E10" s="96"/>
      <c r="F10" s="12">
        <f>SUM(B3:B9)</f>
        <v>3220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31.5" customHeight="1" x14ac:dyDescent="0.25">
      <c r="A11" s="97" t="s">
        <v>87</v>
      </c>
      <c r="B11" s="98"/>
      <c r="C11" s="98"/>
      <c r="D11" s="98"/>
      <c r="E11" s="99"/>
      <c r="F11" s="9">
        <f>SUM(F3:F9)</f>
        <v>127.20238095238095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x14ac:dyDescent="0.25">
      <c r="A12" s="1"/>
      <c r="B12" s="62"/>
      <c r="C12" s="63"/>
      <c r="D12" s="62"/>
      <c r="E12" s="62"/>
      <c r="F12" s="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33.75" customHeight="1" x14ac:dyDescent="0.25">
      <c r="A13" s="89" t="s">
        <v>76</v>
      </c>
      <c r="B13" s="89"/>
      <c r="C13" s="89"/>
      <c r="D13" s="89"/>
      <c r="E13" s="89"/>
      <c r="F13" s="89"/>
    </row>
    <row r="14" spans="1:20" ht="47.25" x14ac:dyDescent="0.25">
      <c r="A14" s="16" t="s">
        <v>29</v>
      </c>
      <c r="B14" s="61" t="s">
        <v>30</v>
      </c>
      <c r="C14" s="68" t="s">
        <v>3</v>
      </c>
      <c r="D14" s="61" t="s">
        <v>4</v>
      </c>
      <c r="E14" s="61" t="s">
        <v>96</v>
      </c>
      <c r="F14" s="61" t="s">
        <v>31</v>
      </c>
    </row>
    <row r="15" spans="1:20" ht="15.75" x14ac:dyDescent="0.25">
      <c r="A15" s="21" t="s">
        <v>116</v>
      </c>
      <c r="B15" s="10"/>
      <c r="C15" s="69"/>
      <c r="D15" s="10" t="e">
        <f t="shared" ref="D15:D21" si="2">B15/C15</f>
        <v>#DIV/0!</v>
      </c>
      <c r="E15" s="66"/>
      <c r="F15" s="10" t="e">
        <f t="shared" ref="F15:F21" si="3">D15*E15/12</f>
        <v>#DIV/0!</v>
      </c>
    </row>
    <row r="16" spans="1:20" ht="15.75" x14ac:dyDescent="0.25">
      <c r="A16" s="22" t="s">
        <v>19</v>
      </c>
      <c r="B16" s="11"/>
      <c r="C16" s="70"/>
      <c r="D16" s="11" t="e">
        <f t="shared" si="2"/>
        <v>#DIV/0!</v>
      </c>
      <c r="E16" s="67"/>
      <c r="F16" s="11" t="e">
        <f t="shared" si="3"/>
        <v>#DIV/0!</v>
      </c>
    </row>
    <row r="17" spans="1:6" ht="15.75" x14ac:dyDescent="0.25">
      <c r="A17" s="22" t="s">
        <v>20</v>
      </c>
      <c r="B17" s="11"/>
      <c r="C17" s="70"/>
      <c r="D17" s="11" t="e">
        <f t="shared" si="2"/>
        <v>#DIV/0!</v>
      </c>
      <c r="E17" s="67"/>
      <c r="F17" s="11" t="e">
        <f t="shared" si="3"/>
        <v>#DIV/0!</v>
      </c>
    </row>
    <row r="18" spans="1:6" ht="15.75" x14ac:dyDescent="0.25">
      <c r="A18" s="22" t="s">
        <v>21</v>
      </c>
      <c r="B18" s="11"/>
      <c r="C18" s="70"/>
      <c r="D18" s="11" t="e">
        <f t="shared" si="2"/>
        <v>#DIV/0!</v>
      </c>
      <c r="E18" s="67"/>
      <c r="F18" s="11" t="e">
        <f t="shared" si="3"/>
        <v>#DIV/0!</v>
      </c>
    </row>
    <row r="19" spans="1:6" ht="15.75" x14ac:dyDescent="0.25">
      <c r="A19" s="22" t="s">
        <v>115</v>
      </c>
      <c r="B19" s="11"/>
      <c r="C19" s="70"/>
      <c r="D19" s="11" t="e">
        <f t="shared" si="2"/>
        <v>#DIV/0!</v>
      </c>
      <c r="E19" s="67"/>
      <c r="F19" s="11" t="e">
        <f t="shared" si="3"/>
        <v>#DIV/0!</v>
      </c>
    </row>
    <row r="20" spans="1:6" ht="15.75" x14ac:dyDescent="0.25">
      <c r="A20" s="22" t="s">
        <v>23</v>
      </c>
      <c r="B20" s="11"/>
      <c r="C20" s="70"/>
      <c r="D20" s="11" t="e">
        <f t="shared" si="2"/>
        <v>#DIV/0!</v>
      </c>
      <c r="E20" s="67"/>
      <c r="F20" s="11" t="e">
        <f t="shared" si="3"/>
        <v>#DIV/0!</v>
      </c>
    </row>
    <row r="21" spans="1:6" ht="15.75" x14ac:dyDescent="0.25">
      <c r="A21" s="23" t="s">
        <v>24</v>
      </c>
      <c r="B21" s="12"/>
      <c r="C21" s="71"/>
      <c r="D21" s="12" t="e">
        <f t="shared" si="2"/>
        <v>#DIV/0!</v>
      </c>
      <c r="E21" s="13"/>
      <c r="F21" s="12" t="e">
        <f t="shared" si="3"/>
        <v>#DIV/0!</v>
      </c>
    </row>
    <row r="22" spans="1:6" ht="15.75" x14ac:dyDescent="0.25">
      <c r="A22" s="94" t="s">
        <v>71</v>
      </c>
      <c r="B22" s="95"/>
      <c r="C22" s="95"/>
      <c r="D22" s="95"/>
      <c r="E22" s="102"/>
      <c r="F22" s="12">
        <f>SUM(B15:B21)</f>
        <v>0</v>
      </c>
    </row>
    <row r="23" spans="1:6" ht="30" customHeight="1" x14ac:dyDescent="0.25">
      <c r="A23" s="109" t="s">
        <v>88</v>
      </c>
      <c r="B23" s="110"/>
      <c r="C23" s="110"/>
      <c r="D23" s="110"/>
      <c r="E23" s="111"/>
      <c r="F23" s="9">
        <v>0</v>
      </c>
    </row>
    <row r="25" spans="1:6" ht="33" customHeight="1" x14ac:dyDescent="0.25">
      <c r="A25" s="89" t="s">
        <v>85</v>
      </c>
      <c r="B25" s="89"/>
      <c r="C25" s="89"/>
      <c r="D25" s="89"/>
      <c r="E25" s="93"/>
      <c r="F25" s="93"/>
    </row>
    <row r="26" spans="1:6" ht="31.5" x14ac:dyDescent="0.25">
      <c r="A26" s="16" t="s">
        <v>29</v>
      </c>
      <c r="B26" s="61" t="s">
        <v>30</v>
      </c>
      <c r="C26" s="68" t="s">
        <v>3</v>
      </c>
      <c r="D26" s="61" t="s">
        <v>4</v>
      </c>
      <c r="E26" s="61" t="s">
        <v>84</v>
      </c>
      <c r="F26" s="61" t="s">
        <v>31</v>
      </c>
    </row>
    <row r="27" spans="1:6" ht="15.75" x14ac:dyDescent="0.25">
      <c r="A27" s="21" t="s">
        <v>108</v>
      </c>
      <c r="B27" s="36">
        <v>2830</v>
      </c>
      <c r="C27" s="69">
        <v>4</v>
      </c>
      <c r="D27" s="10">
        <f t="shared" ref="D27:D31" si="4">B27/C27</f>
        <v>707.5</v>
      </c>
      <c r="E27" s="66">
        <v>0.02</v>
      </c>
      <c r="F27" s="10">
        <f t="shared" ref="F27:F31" si="5">D27*E27/12</f>
        <v>1.1791666666666667</v>
      </c>
    </row>
    <row r="28" spans="1:6" ht="15.75" x14ac:dyDescent="0.25">
      <c r="A28" s="22" t="s">
        <v>111</v>
      </c>
      <c r="B28" s="37">
        <v>160</v>
      </c>
      <c r="C28" s="70">
        <v>7</v>
      </c>
      <c r="D28" s="11">
        <f t="shared" si="4"/>
        <v>22.857142857142858</v>
      </c>
      <c r="E28" s="67">
        <v>0.02</v>
      </c>
      <c r="F28" s="11">
        <f t="shared" si="5"/>
        <v>3.8095238095238099E-2</v>
      </c>
    </row>
    <row r="29" spans="1:6" ht="15.75" x14ac:dyDescent="0.25">
      <c r="A29" s="22" t="s">
        <v>112</v>
      </c>
      <c r="B29" s="37">
        <v>200</v>
      </c>
      <c r="C29" s="70">
        <v>7</v>
      </c>
      <c r="D29" s="11">
        <f t="shared" si="4"/>
        <v>28.571428571428573</v>
      </c>
      <c r="E29" s="67">
        <v>0.02</v>
      </c>
      <c r="F29" s="11">
        <f t="shared" si="5"/>
        <v>4.7619047619047623E-2</v>
      </c>
    </row>
    <row r="30" spans="1:6" ht="15.75" x14ac:dyDescent="0.25">
      <c r="A30" s="22" t="s">
        <v>113</v>
      </c>
      <c r="B30" s="37">
        <v>30</v>
      </c>
      <c r="C30" s="70">
        <v>7</v>
      </c>
      <c r="D30" s="11">
        <f t="shared" si="4"/>
        <v>4.2857142857142856</v>
      </c>
      <c r="E30" s="67">
        <v>0.02</v>
      </c>
      <c r="F30" s="11">
        <f t="shared" si="5"/>
        <v>7.1428571428571426E-3</v>
      </c>
    </row>
    <row r="31" spans="1:6" ht="15.75" x14ac:dyDescent="0.25">
      <c r="A31" s="22" t="s">
        <v>114</v>
      </c>
      <c r="B31" s="11">
        <v>600</v>
      </c>
      <c r="C31" s="70">
        <v>4</v>
      </c>
      <c r="D31" s="11">
        <f t="shared" si="4"/>
        <v>150</v>
      </c>
      <c r="E31" s="67">
        <v>0.02</v>
      </c>
      <c r="F31" s="11">
        <f t="shared" si="5"/>
        <v>0.25</v>
      </c>
    </row>
    <row r="32" spans="1:6" ht="15.75" x14ac:dyDescent="0.25">
      <c r="A32" s="94" t="s">
        <v>70</v>
      </c>
      <c r="B32" s="95"/>
      <c r="C32" s="95"/>
      <c r="D32" s="95"/>
      <c r="E32" s="96"/>
      <c r="F32" s="12">
        <f>SUM(B27:B31)</f>
        <v>3820</v>
      </c>
    </row>
    <row r="33" spans="1:6" ht="15.75" x14ac:dyDescent="0.25">
      <c r="A33" s="97" t="s">
        <v>89</v>
      </c>
      <c r="B33" s="98"/>
      <c r="C33" s="98"/>
      <c r="D33" s="98"/>
      <c r="E33" s="99"/>
      <c r="F33" s="9">
        <f>SUM(F27:F31)</f>
        <v>1.5220238095238097</v>
      </c>
    </row>
    <row r="35" spans="1:6" ht="31.5" customHeight="1" x14ac:dyDescent="0.25">
      <c r="A35" s="89" t="s">
        <v>86</v>
      </c>
      <c r="B35" s="89"/>
      <c r="C35" s="89"/>
      <c r="D35" s="89"/>
      <c r="E35" s="89"/>
      <c r="F35" s="89"/>
    </row>
    <row r="36" spans="1:6" ht="31.5" x14ac:dyDescent="0.25">
      <c r="A36" s="16" t="s">
        <v>29</v>
      </c>
      <c r="B36" s="61" t="s">
        <v>30</v>
      </c>
      <c r="C36" s="68" t="s">
        <v>3</v>
      </c>
      <c r="D36" s="61" t="s">
        <v>4</v>
      </c>
      <c r="E36" s="61" t="s">
        <v>84</v>
      </c>
      <c r="F36" s="61" t="s">
        <v>31</v>
      </c>
    </row>
    <row r="37" spans="1:6" ht="15.75" x14ac:dyDescent="0.25">
      <c r="A37" s="21" t="s">
        <v>18</v>
      </c>
      <c r="B37" s="10"/>
      <c r="C37" s="69"/>
      <c r="D37" s="10" t="e">
        <f t="shared" ref="D37:D43" si="6">B37/C37</f>
        <v>#DIV/0!</v>
      </c>
      <c r="E37" s="66"/>
      <c r="F37" s="10" t="e">
        <f t="shared" ref="F37:F43" si="7">D37*E37/12</f>
        <v>#DIV/0!</v>
      </c>
    </row>
    <row r="38" spans="1:6" ht="15.75" x14ac:dyDescent="0.25">
      <c r="A38" s="22" t="s">
        <v>19</v>
      </c>
      <c r="B38" s="11"/>
      <c r="C38" s="70"/>
      <c r="D38" s="11" t="e">
        <f t="shared" si="6"/>
        <v>#DIV/0!</v>
      </c>
      <c r="E38" s="67"/>
      <c r="F38" s="11" t="e">
        <f t="shared" si="7"/>
        <v>#DIV/0!</v>
      </c>
    </row>
    <row r="39" spans="1:6" ht="15.75" x14ac:dyDescent="0.25">
      <c r="A39" s="22" t="s">
        <v>20</v>
      </c>
      <c r="B39" s="11"/>
      <c r="C39" s="70"/>
      <c r="D39" s="11" t="e">
        <f t="shared" si="6"/>
        <v>#DIV/0!</v>
      </c>
      <c r="E39" s="67"/>
      <c r="F39" s="11" t="e">
        <f t="shared" si="7"/>
        <v>#DIV/0!</v>
      </c>
    </row>
    <row r="40" spans="1:6" ht="15.75" x14ac:dyDescent="0.25">
      <c r="A40" s="22" t="s">
        <v>21</v>
      </c>
      <c r="B40" s="11"/>
      <c r="C40" s="70"/>
      <c r="D40" s="11" t="e">
        <f t="shared" si="6"/>
        <v>#DIV/0!</v>
      </c>
      <c r="E40" s="67"/>
      <c r="F40" s="11" t="e">
        <f t="shared" si="7"/>
        <v>#DIV/0!</v>
      </c>
    </row>
    <row r="41" spans="1:6" ht="15.75" x14ac:dyDescent="0.25">
      <c r="A41" s="22" t="s">
        <v>22</v>
      </c>
      <c r="B41" s="11"/>
      <c r="C41" s="70"/>
      <c r="D41" s="11" t="e">
        <f t="shared" si="6"/>
        <v>#DIV/0!</v>
      </c>
      <c r="E41" s="67"/>
      <c r="F41" s="11" t="e">
        <f t="shared" si="7"/>
        <v>#DIV/0!</v>
      </c>
    </row>
    <row r="42" spans="1:6" ht="15.75" x14ac:dyDescent="0.25">
      <c r="A42" s="22" t="s">
        <v>23</v>
      </c>
      <c r="B42" s="11"/>
      <c r="C42" s="70"/>
      <c r="D42" s="11" t="e">
        <f t="shared" si="6"/>
        <v>#DIV/0!</v>
      </c>
      <c r="E42" s="67"/>
      <c r="F42" s="11" t="e">
        <f t="shared" si="7"/>
        <v>#DIV/0!</v>
      </c>
    </row>
    <row r="43" spans="1:6" ht="15.75" x14ac:dyDescent="0.25">
      <c r="A43" s="23" t="s">
        <v>24</v>
      </c>
      <c r="B43" s="12"/>
      <c r="C43" s="71"/>
      <c r="D43" s="12" t="e">
        <f t="shared" si="6"/>
        <v>#DIV/0!</v>
      </c>
      <c r="E43" s="13"/>
      <c r="F43" s="12" t="e">
        <f t="shared" si="7"/>
        <v>#DIV/0!</v>
      </c>
    </row>
    <row r="44" spans="1:6" ht="15.75" x14ac:dyDescent="0.25">
      <c r="A44" s="94" t="s">
        <v>71</v>
      </c>
      <c r="B44" s="95"/>
      <c r="C44" s="95"/>
      <c r="D44" s="95"/>
      <c r="E44" s="102"/>
      <c r="F44" s="12">
        <f>SUM(B37:B43)</f>
        <v>0</v>
      </c>
    </row>
    <row r="45" spans="1:6" ht="15.75" customHeight="1" x14ac:dyDescent="0.25">
      <c r="A45" s="109" t="s">
        <v>90</v>
      </c>
      <c r="B45" s="110"/>
      <c r="C45" s="110"/>
      <c r="D45" s="110"/>
      <c r="E45" s="111"/>
      <c r="F45" s="9">
        <v>0</v>
      </c>
    </row>
  </sheetData>
  <mergeCells count="12">
    <mergeCell ref="A35:F35"/>
    <mergeCell ref="A44:E44"/>
    <mergeCell ref="A45:E45"/>
    <mergeCell ref="A1:F1"/>
    <mergeCell ref="A10:E10"/>
    <mergeCell ref="A22:E22"/>
    <mergeCell ref="A23:E23"/>
    <mergeCell ref="A11:E11"/>
    <mergeCell ref="A13:F13"/>
    <mergeCell ref="A32:E32"/>
    <mergeCell ref="A33:E33"/>
    <mergeCell ref="A25:F2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zoomScaleNormal="100" workbookViewId="0">
      <selection activeCell="B7" sqref="B7"/>
    </sheetView>
  </sheetViews>
  <sheetFormatPr defaultRowHeight="15.75" x14ac:dyDescent="0.25"/>
  <cols>
    <col min="1" max="1" width="65.85546875" style="1" customWidth="1"/>
    <col min="2" max="2" width="37.28515625" style="1" customWidth="1"/>
    <col min="3" max="3" width="14.7109375" style="73" customWidth="1"/>
    <col min="4" max="4" width="14.7109375" style="62" customWidth="1"/>
    <col min="5" max="5" width="16.42578125" style="62" customWidth="1"/>
    <col min="6" max="6" width="21.42578125" style="62" customWidth="1"/>
    <col min="7" max="7" width="21.85546875" style="62" customWidth="1"/>
    <col min="8" max="8" width="20.28515625" style="1" customWidth="1"/>
    <col min="9" max="22" width="9.140625" style="1"/>
  </cols>
  <sheetData>
    <row r="1" spans="1:19" x14ac:dyDescent="0.25">
      <c r="A1" s="5" t="s">
        <v>77</v>
      </c>
      <c r="B1" s="5"/>
    </row>
    <row r="2" spans="1:19" x14ac:dyDescent="0.25">
      <c r="A2" s="1" t="s">
        <v>36</v>
      </c>
      <c r="B2" s="1">
        <v>195</v>
      </c>
    </row>
    <row r="3" spans="1:19" x14ac:dyDescent="0.25">
      <c r="A3" s="41" t="s">
        <v>37</v>
      </c>
      <c r="B3" s="1">
        <f>257</f>
        <v>257</v>
      </c>
    </row>
    <row r="4" spans="1:19" x14ac:dyDescent="0.25">
      <c r="A4" s="44" t="s">
        <v>35</v>
      </c>
      <c r="B4" s="43">
        <f>B3/12</f>
        <v>21.416666666666668</v>
      </c>
    </row>
    <row r="5" spans="1:19" ht="48" customHeight="1" x14ac:dyDescent="0.25">
      <c r="A5" s="15" t="s">
        <v>0</v>
      </c>
      <c r="B5" s="15" t="s">
        <v>5</v>
      </c>
      <c r="C5" s="74" t="s">
        <v>1</v>
      </c>
      <c r="D5" s="61" t="s">
        <v>6</v>
      </c>
      <c r="E5" s="79" t="s">
        <v>34</v>
      </c>
      <c r="F5" s="61" t="s">
        <v>2</v>
      </c>
      <c r="G5" s="80" t="s">
        <v>40</v>
      </c>
      <c r="H5" s="3"/>
      <c r="I5" s="3"/>
      <c r="J5" s="3"/>
      <c r="K5" s="3"/>
      <c r="L5" s="3"/>
      <c r="M5" s="3"/>
      <c r="N5" s="2"/>
      <c r="O5" s="2"/>
      <c r="P5" s="2"/>
      <c r="Q5" s="2"/>
      <c r="R5" s="2"/>
      <c r="S5" s="2"/>
    </row>
    <row r="6" spans="1:19" x14ac:dyDescent="0.25">
      <c r="A6" s="18" t="s">
        <v>117</v>
      </c>
      <c r="B6" s="18" t="s">
        <v>118</v>
      </c>
      <c r="C6" s="75">
        <v>8</v>
      </c>
      <c r="D6" s="81">
        <v>1.57</v>
      </c>
      <c r="E6" s="10">
        <f>$B$2*D6</f>
        <v>306.15000000000003</v>
      </c>
      <c r="F6" s="66">
        <v>240</v>
      </c>
      <c r="G6" s="10">
        <f>E6*(F6/($B$4*8))</f>
        <v>428.84824902723739</v>
      </c>
    </row>
    <row r="7" spans="1:19" x14ac:dyDescent="0.25">
      <c r="A7" s="19" t="s">
        <v>19</v>
      </c>
      <c r="B7" s="19"/>
      <c r="C7" s="76"/>
      <c r="D7" s="82"/>
      <c r="E7" s="11">
        <f t="shared" ref="E7:E11" si="0">$B$2*D7</f>
        <v>0</v>
      </c>
      <c r="F7" s="67"/>
      <c r="G7" s="11">
        <f t="shared" ref="G7:G11" si="1">E7*(F7/($B$4*8))</f>
        <v>0</v>
      </c>
    </row>
    <row r="8" spans="1:19" x14ac:dyDescent="0.25">
      <c r="A8" s="19" t="s">
        <v>20</v>
      </c>
      <c r="B8" s="19"/>
      <c r="C8" s="76"/>
      <c r="D8" s="82"/>
      <c r="E8" s="11">
        <f t="shared" si="0"/>
        <v>0</v>
      </c>
      <c r="F8" s="67"/>
      <c r="G8" s="11">
        <f t="shared" si="1"/>
        <v>0</v>
      </c>
    </row>
    <row r="9" spans="1:19" x14ac:dyDescent="0.25">
      <c r="A9" s="19" t="s">
        <v>21</v>
      </c>
      <c r="B9" s="19"/>
      <c r="C9" s="76"/>
      <c r="D9" s="82"/>
      <c r="E9" s="11">
        <f t="shared" si="0"/>
        <v>0</v>
      </c>
      <c r="F9" s="67"/>
      <c r="G9" s="11">
        <f t="shared" si="1"/>
        <v>0</v>
      </c>
    </row>
    <row r="10" spans="1:19" x14ac:dyDescent="0.25">
      <c r="A10" s="19" t="s">
        <v>22</v>
      </c>
      <c r="B10" s="19"/>
      <c r="C10" s="76"/>
      <c r="D10" s="82"/>
      <c r="E10" s="11">
        <f t="shared" si="0"/>
        <v>0</v>
      </c>
      <c r="F10" s="67"/>
      <c r="G10" s="11">
        <f t="shared" si="1"/>
        <v>0</v>
      </c>
    </row>
    <row r="11" spans="1:19" x14ac:dyDescent="0.25">
      <c r="A11" s="20" t="s">
        <v>23</v>
      </c>
      <c r="B11" s="20"/>
      <c r="C11" s="77"/>
      <c r="D11" s="83"/>
      <c r="E11" s="12">
        <f t="shared" si="0"/>
        <v>0</v>
      </c>
      <c r="F11" s="13"/>
      <c r="G11" s="12">
        <f t="shared" si="1"/>
        <v>0</v>
      </c>
    </row>
    <row r="12" spans="1:19" x14ac:dyDescent="0.25">
      <c r="A12" s="20" t="s">
        <v>41</v>
      </c>
      <c r="B12" s="42"/>
      <c r="C12" s="78"/>
      <c r="D12" s="13"/>
      <c r="E12" s="13"/>
      <c r="F12" s="13"/>
      <c r="G12" s="12">
        <f>SUM(G6:G11)</f>
        <v>428.84824902723739</v>
      </c>
    </row>
    <row r="13" spans="1:19" x14ac:dyDescent="0.25">
      <c r="A13" s="94" t="s">
        <v>72</v>
      </c>
      <c r="B13" s="95"/>
      <c r="C13" s="95"/>
      <c r="D13" s="95"/>
      <c r="E13" s="95"/>
      <c r="F13" s="102"/>
      <c r="G13" s="59">
        <v>1.3</v>
      </c>
      <c r="H13" s="35" t="s">
        <v>92</v>
      </c>
    </row>
    <row r="14" spans="1:19" x14ac:dyDescent="0.25">
      <c r="A14" s="94" t="s">
        <v>58</v>
      </c>
      <c r="B14" s="95"/>
      <c r="C14" s="95"/>
      <c r="D14" s="95"/>
      <c r="E14" s="95"/>
      <c r="F14" s="102"/>
      <c r="G14" s="12">
        <f>G12*G13</f>
        <v>557.50272373540861</v>
      </c>
    </row>
    <row r="15" spans="1:19" x14ac:dyDescent="0.25">
      <c r="A15" s="103" t="s">
        <v>93</v>
      </c>
      <c r="B15" s="104"/>
      <c r="C15" s="104"/>
      <c r="D15" s="104"/>
      <c r="E15" s="104"/>
      <c r="F15" s="105"/>
      <c r="G15" s="9">
        <f>G12+G14</f>
        <v>986.35097276264605</v>
      </c>
    </row>
    <row r="17" spans="1:8" ht="31.5" customHeight="1" x14ac:dyDescent="0.25">
      <c r="A17" s="89" t="s">
        <v>91</v>
      </c>
      <c r="B17" s="89"/>
      <c r="C17" s="89"/>
      <c r="D17" s="89"/>
      <c r="E17" s="89"/>
      <c r="F17" s="89"/>
      <c r="G17" s="89"/>
    </row>
    <row r="18" spans="1:8" ht="47.25" customHeight="1" x14ac:dyDescent="0.25">
      <c r="A18" s="15" t="s">
        <v>39</v>
      </c>
      <c r="B18" s="15" t="s">
        <v>55</v>
      </c>
      <c r="C18" s="74" t="s">
        <v>1</v>
      </c>
      <c r="D18" s="61" t="s">
        <v>6</v>
      </c>
      <c r="E18" s="79" t="s">
        <v>34</v>
      </c>
      <c r="F18" s="61" t="s">
        <v>38</v>
      </c>
      <c r="G18" s="80" t="s">
        <v>40</v>
      </c>
    </row>
    <row r="19" spans="1:8" x14ac:dyDescent="0.25">
      <c r="A19" s="18" t="s">
        <v>117</v>
      </c>
      <c r="B19" s="18"/>
      <c r="C19" s="75">
        <v>8</v>
      </c>
      <c r="D19" s="81">
        <v>1.57</v>
      </c>
      <c r="E19" s="10">
        <f>$B$2*D19</f>
        <v>306.15000000000003</v>
      </c>
      <c r="F19" s="66">
        <v>32</v>
      </c>
      <c r="G19" s="10">
        <f>E19*(F19/($B$4*8))</f>
        <v>57.179766536964991</v>
      </c>
    </row>
    <row r="20" spans="1:8" x14ac:dyDescent="0.25">
      <c r="A20" s="19" t="s">
        <v>19</v>
      </c>
      <c r="B20" s="19"/>
      <c r="C20" s="76"/>
      <c r="D20" s="82"/>
      <c r="E20" s="11">
        <f t="shared" ref="E20:E24" si="2">$B$2*D20</f>
        <v>0</v>
      </c>
      <c r="F20" s="67"/>
      <c r="G20" s="11">
        <f t="shared" ref="G20:G24" si="3">E20*(F20/($B$4*8))</f>
        <v>0</v>
      </c>
    </row>
    <row r="21" spans="1:8" x14ac:dyDescent="0.25">
      <c r="A21" s="19" t="s">
        <v>20</v>
      </c>
      <c r="B21" s="19"/>
      <c r="C21" s="76"/>
      <c r="D21" s="82"/>
      <c r="E21" s="11">
        <f t="shared" si="2"/>
        <v>0</v>
      </c>
      <c r="F21" s="67"/>
      <c r="G21" s="11">
        <f t="shared" si="3"/>
        <v>0</v>
      </c>
    </row>
    <row r="22" spans="1:8" x14ac:dyDescent="0.25">
      <c r="A22" s="19" t="s">
        <v>21</v>
      </c>
      <c r="B22" s="19"/>
      <c r="C22" s="76"/>
      <c r="D22" s="82"/>
      <c r="E22" s="11">
        <f t="shared" si="2"/>
        <v>0</v>
      </c>
      <c r="F22" s="67"/>
      <c r="G22" s="11">
        <f t="shared" si="3"/>
        <v>0</v>
      </c>
    </row>
    <row r="23" spans="1:8" x14ac:dyDescent="0.25">
      <c r="A23" s="19" t="s">
        <v>22</v>
      </c>
      <c r="B23" s="19"/>
      <c r="C23" s="76"/>
      <c r="D23" s="82"/>
      <c r="E23" s="11">
        <f t="shared" si="2"/>
        <v>0</v>
      </c>
      <c r="F23" s="67"/>
      <c r="G23" s="11">
        <f t="shared" si="3"/>
        <v>0</v>
      </c>
    </row>
    <row r="24" spans="1:8" x14ac:dyDescent="0.25">
      <c r="A24" s="20" t="s">
        <v>23</v>
      </c>
      <c r="B24" s="20"/>
      <c r="C24" s="77"/>
      <c r="D24" s="83"/>
      <c r="E24" s="12">
        <f t="shared" si="2"/>
        <v>0</v>
      </c>
      <c r="F24" s="13"/>
      <c r="G24" s="12">
        <f t="shared" si="3"/>
        <v>0</v>
      </c>
    </row>
    <row r="25" spans="1:8" x14ac:dyDescent="0.25">
      <c r="A25" s="20" t="s">
        <v>41</v>
      </c>
      <c r="B25" s="42"/>
      <c r="C25" s="78"/>
      <c r="D25" s="13"/>
      <c r="E25" s="13"/>
      <c r="F25" s="13"/>
      <c r="G25" s="12">
        <f>SUM(G19:G24)</f>
        <v>57.179766536964991</v>
      </c>
    </row>
    <row r="26" spans="1:8" x14ac:dyDescent="0.25">
      <c r="A26" s="94" t="s">
        <v>72</v>
      </c>
      <c r="B26" s="95"/>
      <c r="C26" s="95"/>
      <c r="D26" s="95"/>
      <c r="E26" s="95"/>
      <c r="F26" s="102"/>
      <c r="G26" s="59">
        <v>1.3</v>
      </c>
      <c r="H26" s="35" t="s">
        <v>92</v>
      </c>
    </row>
    <row r="27" spans="1:8" x14ac:dyDescent="0.25">
      <c r="A27" s="94" t="s">
        <v>58</v>
      </c>
      <c r="B27" s="95"/>
      <c r="C27" s="95"/>
      <c r="D27" s="95"/>
      <c r="E27" s="95"/>
      <c r="F27" s="102"/>
      <c r="G27" s="12">
        <f>G25*G26</f>
        <v>74.333696498054493</v>
      </c>
    </row>
    <row r="28" spans="1:8" x14ac:dyDescent="0.25">
      <c r="A28" s="103" t="s">
        <v>94</v>
      </c>
      <c r="B28" s="104"/>
      <c r="C28" s="104"/>
      <c r="D28" s="104"/>
      <c r="E28" s="104"/>
      <c r="F28" s="105"/>
      <c r="G28" s="9">
        <f>G25+G27</f>
        <v>131.51346303501947</v>
      </c>
    </row>
  </sheetData>
  <mergeCells count="7">
    <mergeCell ref="A27:F27"/>
    <mergeCell ref="A28:F28"/>
    <mergeCell ref="A15:F15"/>
    <mergeCell ref="A26:F26"/>
    <mergeCell ref="A13:F13"/>
    <mergeCell ref="A14:F14"/>
    <mergeCell ref="A17:G1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activeCell="D12" sqref="D12"/>
    </sheetView>
  </sheetViews>
  <sheetFormatPr defaultRowHeight="15.75" x14ac:dyDescent="0.25"/>
  <cols>
    <col min="1" max="1" width="55.140625" style="1" customWidth="1"/>
    <col min="2" max="6" width="14.7109375" style="1" customWidth="1"/>
    <col min="7" max="7" width="16.7109375" style="1" customWidth="1"/>
    <col min="8" max="18" width="9.140625" style="1"/>
  </cols>
  <sheetData>
    <row r="1" spans="1:18" ht="30.75" customHeight="1" x14ac:dyDescent="0.25">
      <c r="A1" s="107" t="s">
        <v>97</v>
      </c>
      <c r="B1" s="107"/>
      <c r="C1" s="107"/>
    </row>
    <row r="2" spans="1:18" x14ac:dyDescent="0.25">
      <c r="A2" s="16" t="s">
        <v>12</v>
      </c>
      <c r="B2" s="16" t="s">
        <v>13</v>
      </c>
      <c r="C2" s="16" t="s">
        <v>43</v>
      </c>
      <c r="E2" s="14"/>
      <c r="F2" s="14"/>
      <c r="G2" s="14"/>
      <c r="H2" s="14"/>
      <c r="I2" s="14"/>
      <c r="J2" s="14"/>
      <c r="K2" s="14"/>
      <c r="L2" s="2"/>
    </row>
    <row r="3" spans="1:18" x14ac:dyDescent="0.25">
      <c r="A3" s="24" t="s">
        <v>27</v>
      </c>
      <c r="B3" s="27">
        <f>'1. Сырье и материалы'!E13+'1. Сырье и материалы'!E27</f>
        <v>138.38</v>
      </c>
      <c r="C3" s="84"/>
    </row>
    <row r="4" spans="1:18" x14ac:dyDescent="0.25">
      <c r="A4" s="25" t="s">
        <v>42</v>
      </c>
      <c r="B4" s="32">
        <f>'2. Топливо и энергия'!E12+'2. Топливо и энергия'!E25</f>
        <v>7.1091864000000005</v>
      </c>
      <c r="C4" s="49"/>
    </row>
    <row r="5" spans="1:18" x14ac:dyDescent="0.25">
      <c r="A5" s="25" t="s">
        <v>56</v>
      </c>
      <c r="B5" s="28">
        <f>'3. Долгосрочные активы'!F11+'3. Долгосрочные активы'!F23+'3. Долгосрочные активы'!F33+'3. Долгосрочные активы'!F45</f>
        <v>128.72440476190476</v>
      </c>
      <c r="C5" s="49"/>
    </row>
    <row r="6" spans="1:18" x14ac:dyDescent="0.25">
      <c r="A6" s="25" t="s">
        <v>59</v>
      </c>
      <c r="B6" s="28">
        <f>'4. Зарплата'!G15+'4. Зарплата'!G28</f>
        <v>1117.8644357976655</v>
      </c>
      <c r="C6" s="49"/>
    </row>
    <row r="7" spans="1:18" s="34" customFormat="1" x14ac:dyDescent="0.25">
      <c r="A7" s="31" t="s">
        <v>60</v>
      </c>
      <c r="B7" s="32">
        <f>B6*C7</f>
        <v>386.7810947859922</v>
      </c>
      <c r="C7" s="46">
        <v>0.34599999999999997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</row>
    <row r="8" spans="1:18" ht="16.5" customHeight="1" x14ac:dyDescent="0.25">
      <c r="A8" s="25" t="s">
        <v>61</v>
      </c>
      <c r="B8" s="28">
        <f>('4. Зарплата'!G12+'4. Зарплата'!G25)*C8</f>
        <v>437.42521400778219</v>
      </c>
      <c r="C8" s="45">
        <v>0.9</v>
      </c>
      <c r="D8" s="35" t="s">
        <v>57</v>
      </c>
    </row>
    <row r="9" spans="1:18" x14ac:dyDescent="0.25">
      <c r="A9" s="25" t="s">
        <v>62</v>
      </c>
      <c r="B9" s="28">
        <f>('4. Зарплата'!G12+'4. Зарплата'!G25)*C9</f>
        <v>1215.0700389105059</v>
      </c>
      <c r="C9" s="45">
        <v>2.5</v>
      </c>
      <c r="D9" s="35" t="s">
        <v>57</v>
      </c>
    </row>
    <row r="10" spans="1:18" ht="17.25" customHeight="1" x14ac:dyDescent="0.25">
      <c r="A10" s="25" t="s">
        <v>63</v>
      </c>
      <c r="B10" s="28">
        <f>('4. Зарплата'!G12+'4. Зарплата'!G25)*C10</f>
        <v>729.04202334630361</v>
      </c>
      <c r="C10" s="45">
        <v>1.5</v>
      </c>
      <c r="D10" s="35" t="s">
        <v>57</v>
      </c>
    </row>
    <row r="11" spans="1:18" ht="16.5" customHeight="1" x14ac:dyDescent="0.25">
      <c r="A11" s="26" t="s">
        <v>64</v>
      </c>
      <c r="B11" s="29">
        <f>SUM(B3:B10)</f>
        <v>4160.3963980101544</v>
      </c>
      <c r="C11" s="48"/>
      <c r="D11" s="35" t="s">
        <v>57</v>
      </c>
    </row>
    <row r="12" spans="1:18" ht="18.75" customHeight="1" x14ac:dyDescent="0.25">
      <c r="A12" s="39" t="s">
        <v>65</v>
      </c>
      <c r="B12" s="27">
        <f>B11*C12</f>
        <v>208.01981990050774</v>
      </c>
      <c r="C12" s="47">
        <v>0.05</v>
      </c>
      <c r="D12" s="35" t="s">
        <v>57</v>
      </c>
    </row>
    <row r="13" spans="1:18" x14ac:dyDescent="0.25">
      <c r="A13" s="26" t="s">
        <v>66</v>
      </c>
      <c r="B13" s="29">
        <f>SUM(B11:B12)</f>
        <v>4368.4162179106625</v>
      </c>
      <c r="C13" s="48"/>
      <c r="D13" s="35" t="s">
        <v>57</v>
      </c>
    </row>
    <row r="14" spans="1:18" ht="18" customHeight="1" x14ac:dyDescent="0.25">
      <c r="A14" s="24" t="s">
        <v>73</v>
      </c>
      <c r="B14" s="27">
        <f>B13*C14</f>
        <v>1310.5248653731987</v>
      </c>
      <c r="C14" s="47">
        <v>0.3</v>
      </c>
      <c r="D14" s="35" t="s">
        <v>57</v>
      </c>
    </row>
    <row r="15" spans="1:18" x14ac:dyDescent="0.25">
      <c r="A15" s="26" t="s">
        <v>67</v>
      </c>
      <c r="B15" s="29">
        <f>SUM(B13:B14)</f>
        <v>5678.9410832838612</v>
      </c>
      <c r="C15" s="48"/>
    </row>
    <row r="16" spans="1:18" x14ac:dyDescent="0.25">
      <c r="A16" s="25" t="s">
        <v>68</v>
      </c>
      <c r="B16" s="28">
        <f>B15*C16</f>
        <v>1135.7882166567722</v>
      </c>
      <c r="C16" s="49">
        <v>0.2</v>
      </c>
    </row>
    <row r="17" spans="1:4" x14ac:dyDescent="0.25">
      <c r="A17" s="26" t="s">
        <v>98</v>
      </c>
      <c r="B17" s="29">
        <f>SUM(B15:B16)</f>
        <v>6814.7292999406336</v>
      </c>
      <c r="C17" s="48"/>
    </row>
    <row r="18" spans="1:4" x14ac:dyDescent="0.25">
      <c r="A18" s="17"/>
    </row>
    <row r="19" spans="1:4" ht="33" customHeight="1" x14ac:dyDescent="0.25">
      <c r="A19" s="108" t="s">
        <v>49</v>
      </c>
      <c r="B19" s="108"/>
      <c r="C19" s="108"/>
      <c r="D19" s="17"/>
    </row>
    <row r="20" spans="1:4" x14ac:dyDescent="0.25">
      <c r="A20" s="16" t="s">
        <v>12</v>
      </c>
      <c r="B20" s="16" t="s">
        <v>13</v>
      </c>
      <c r="C20" s="16" t="s">
        <v>43</v>
      </c>
    </row>
    <row r="21" spans="1:4" x14ac:dyDescent="0.25">
      <c r="A21" s="8" t="s">
        <v>99</v>
      </c>
      <c r="B21" s="10">
        <f>B17</f>
        <v>6814.7292999406336</v>
      </c>
      <c r="C21" s="85"/>
    </row>
    <row r="22" spans="1:4" x14ac:dyDescent="0.25">
      <c r="A22" s="51" t="s">
        <v>44</v>
      </c>
      <c r="B22" s="11">
        <f>B21*(C16/(1+C16))</f>
        <v>1135.7882166567724</v>
      </c>
      <c r="C22" s="53">
        <f>C16</f>
        <v>0.2</v>
      </c>
    </row>
    <row r="23" spans="1:4" x14ac:dyDescent="0.25">
      <c r="A23" s="30" t="s">
        <v>48</v>
      </c>
      <c r="B23" s="11">
        <f>B13</f>
        <v>4368.4162179106625</v>
      </c>
      <c r="C23" s="53"/>
    </row>
    <row r="24" spans="1:4" x14ac:dyDescent="0.25">
      <c r="A24" s="30" t="s">
        <v>45</v>
      </c>
      <c r="B24" s="11">
        <f>B21-B22-B23</f>
        <v>1310.5248653731987</v>
      </c>
      <c r="C24" s="53"/>
    </row>
    <row r="25" spans="1:4" x14ac:dyDescent="0.25">
      <c r="A25" s="30" t="s">
        <v>46</v>
      </c>
      <c r="B25" s="11">
        <f>B24*C25</f>
        <v>235.89447576717578</v>
      </c>
      <c r="C25" s="53">
        <v>0.18</v>
      </c>
    </row>
    <row r="26" spans="1:4" x14ac:dyDescent="0.25">
      <c r="A26" s="7" t="s">
        <v>47</v>
      </c>
      <c r="B26" s="12">
        <f>B24-B25</f>
        <v>1074.6303896060231</v>
      </c>
      <c r="C26" s="86"/>
    </row>
    <row r="27" spans="1:4" x14ac:dyDescent="0.25">
      <c r="A27" s="54"/>
      <c r="B27" s="52"/>
      <c r="C27" s="6"/>
    </row>
    <row r="28" spans="1:4" ht="32.25" customHeight="1" x14ac:dyDescent="0.25">
      <c r="A28" s="106" t="s">
        <v>50</v>
      </c>
      <c r="B28" s="106"/>
      <c r="C28" s="58"/>
    </row>
    <row r="29" spans="1:4" x14ac:dyDescent="0.25">
      <c r="A29" s="40" t="s">
        <v>51</v>
      </c>
      <c r="B29" s="16" t="s">
        <v>52</v>
      </c>
      <c r="C29" s="55"/>
    </row>
    <row r="30" spans="1:4" x14ac:dyDescent="0.25">
      <c r="A30" s="30" t="s">
        <v>53</v>
      </c>
      <c r="B30" s="56">
        <f>B26/B23</f>
        <v>0.24600000000000002</v>
      </c>
      <c r="C30" s="6"/>
    </row>
    <row r="31" spans="1:4" x14ac:dyDescent="0.25">
      <c r="A31" s="7" t="s">
        <v>54</v>
      </c>
      <c r="B31" s="57">
        <f>B26/B21</f>
        <v>0.15769230769230771</v>
      </c>
      <c r="C31" s="6"/>
    </row>
    <row r="32" spans="1:4" x14ac:dyDescent="0.25">
      <c r="B32" s="50"/>
      <c r="C32" s="4"/>
    </row>
    <row r="33" spans="2:3" x14ac:dyDescent="0.25">
      <c r="B33" s="50"/>
      <c r="C33" s="4"/>
    </row>
    <row r="34" spans="2:3" x14ac:dyDescent="0.25">
      <c r="B34" s="50"/>
      <c r="C34" s="4"/>
    </row>
    <row r="35" spans="2:3" x14ac:dyDescent="0.25">
      <c r="B35" s="50"/>
      <c r="C35" s="4"/>
    </row>
    <row r="36" spans="2:3" x14ac:dyDescent="0.25">
      <c r="B36" s="50"/>
      <c r="C36" s="4"/>
    </row>
    <row r="37" spans="2:3" x14ac:dyDescent="0.25">
      <c r="B37" s="50"/>
      <c r="C37" s="4"/>
    </row>
    <row r="38" spans="2:3" x14ac:dyDescent="0.25">
      <c r="B38" s="50"/>
      <c r="C38" s="4"/>
    </row>
    <row r="39" spans="2:3" x14ac:dyDescent="0.25">
      <c r="B39" s="50"/>
      <c r="C39" s="4"/>
    </row>
    <row r="40" spans="2:3" x14ac:dyDescent="0.25">
      <c r="B40" s="50"/>
      <c r="C40" s="4"/>
    </row>
    <row r="41" spans="2:3" x14ac:dyDescent="0.25">
      <c r="B41" s="50"/>
      <c r="C41" s="4"/>
    </row>
    <row r="42" spans="2:3" x14ac:dyDescent="0.25">
      <c r="B42" s="50"/>
      <c r="C42" s="4"/>
    </row>
    <row r="43" spans="2:3" x14ac:dyDescent="0.25">
      <c r="B43" s="50"/>
      <c r="C43" s="4"/>
    </row>
    <row r="44" spans="2:3" x14ac:dyDescent="0.25">
      <c r="B44" s="43"/>
    </row>
    <row r="45" spans="2:3" x14ac:dyDescent="0.25">
      <c r="B45" s="43"/>
    </row>
    <row r="46" spans="2:3" x14ac:dyDescent="0.25">
      <c r="B46" s="43"/>
    </row>
    <row r="47" spans="2:3" x14ac:dyDescent="0.25">
      <c r="B47" s="43"/>
    </row>
  </sheetData>
  <mergeCells count="3">
    <mergeCell ref="A28:B28"/>
    <mergeCell ref="A1:C1"/>
    <mergeCell ref="A19:C1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1. Сырье и материалы</vt:lpstr>
      <vt:lpstr>2. Топливо и энергия</vt:lpstr>
      <vt:lpstr>3. Долгосрочные активы</vt:lpstr>
      <vt:lpstr>4. Зарплата</vt:lpstr>
      <vt:lpstr>5. Отпускная цена и прибыль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Файзрахманов Ф.М.</dc:creator>
  <cp:lastModifiedBy>User</cp:lastModifiedBy>
  <dcterms:created xsi:type="dcterms:W3CDTF">2020-05-12T10:04:02Z</dcterms:created>
  <dcterms:modified xsi:type="dcterms:W3CDTF">2022-04-12T19:47:27Z</dcterms:modified>
</cp:coreProperties>
</file>